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10" yWindow="-225" windowWidth="15270" windowHeight="12540" tabRatio="922" activeTab="11"/>
  </bookViews>
  <sheets>
    <sheet name="Перечень приложений" sheetId="6" r:id="rId1"/>
    <sheet name="Приложение Доходы" sheetId="14" r:id="rId2"/>
    <sheet name="приложение 1" sheetId="2" r:id="rId3"/>
    <sheet name="Приложение 2" sheetId="1" r:id="rId4"/>
    <sheet name="Приложение 3" sheetId="7" r:id="rId5"/>
    <sheet name="Приложение 4" sheetId="8" r:id="rId6"/>
    <sheet name="Приложение 5" sheetId="9" r:id="rId7"/>
    <sheet name="Приложение 6" sheetId="10" r:id="rId8"/>
    <sheet name="Приложение 7" sheetId="11" r:id="rId9"/>
    <sheet name="Справочно 1" sheetId="12" r:id="rId10"/>
    <sheet name="Справочно 2" sheetId="16" r:id="rId11"/>
    <sheet name="Справочно 3" sheetId="13" r:id="rId12"/>
    <sheet name="реестр источников доходов" sheetId="15" r:id="rId13"/>
  </sheets>
  <externalReferences>
    <externalReference r:id="rId14"/>
    <externalReference r:id="rId15"/>
  </externalReferences>
  <definedNames>
    <definedName name="_xlnm._FilterDatabase" localSheetId="2" hidden="1">'приложение 1'!$A$8:$F$538</definedName>
    <definedName name="_xlnm._FilterDatabase" localSheetId="3" hidden="1">'Приложение 2'!$A$9:$I$740</definedName>
    <definedName name="_xlnm._FilterDatabase" localSheetId="10" hidden="1">'Справочно 2'!$A$13:$K$13</definedName>
    <definedName name="_xlnm.Print_Titles" localSheetId="12">'реестр источников доходов'!$8:$9</definedName>
    <definedName name="_xlnm.Print_Area" localSheetId="2">'приложение 1'!$A$1:$F$532</definedName>
    <definedName name="_xlnm.Print_Area" localSheetId="3">'Приложение 2'!$A$1:$H$740</definedName>
    <definedName name="_xlnm.Print_Area" localSheetId="5">'Приложение 4'!$A$1:$M$85</definedName>
    <definedName name="_xlnm.Print_Area" localSheetId="6">'Приложение 5'!$A$1:$E$20</definedName>
    <definedName name="_xlnm.Print_Area" localSheetId="1">'Приложение Доходы'!$A$1:$E$156</definedName>
    <definedName name="_xlnm.Print_Area" localSheetId="10">'Справочно 2'!$A$1:$F$83</definedName>
  </definedNames>
  <calcPr calcId="145621"/>
</workbook>
</file>

<file path=xl/calcChain.xml><?xml version="1.0" encoding="utf-8"?>
<calcChain xmlns="http://schemas.openxmlformats.org/spreadsheetml/2006/main">
  <c r="D72" i="16" l="1"/>
  <c r="D70" i="16"/>
  <c r="D69" i="16"/>
  <c r="G69" i="16" s="1"/>
  <c r="D67" i="16"/>
  <c r="D66" i="16"/>
  <c r="G66" i="16" s="1"/>
  <c r="D63" i="16"/>
  <c r="G63" i="16"/>
  <c r="D75" i="16" l="1"/>
  <c r="E82" i="16"/>
  <c r="C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G75" i="16" l="1"/>
  <c r="E75" i="16"/>
  <c r="E55" i="16"/>
  <c r="E54" i="16"/>
  <c r="E53" i="16"/>
  <c r="E52" i="16"/>
  <c r="E51" i="16"/>
  <c r="E50" i="16"/>
  <c r="E49" i="16"/>
  <c r="D48" i="16"/>
  <c r="E48" i="16" s="1"/>
  <c r="C48" i="16"/>
  <c r="C47" i="16" s="1"/>
  <c r="E46" i="16"/>
  <c r="D45" i="16"/>
  <c r="E45" i="16" s="1"/>
  <c r="C45" i="16"/>
  <c r="D43" i="16"/>
  <c r="C43" i="16"/>
  <c r="E42" i="16"/>
  <c r="D41" i="16"/>
  <c r="E41" i="16" s="1"/>
  <c r="E40" i="16"/>
  <c r="E39" i="16"/>
  <c r="D38" i="16"/>
  <c r="E38" i="16" s="1"/>
  <c r="C38" i="16"/>
  <c r="E37" i="16"/>
  <c r="D36" i="16"/>
  <c r="C36" i="16"/>
  <c r="E35" i="16"/>
  <c r="E34" i="16"/>
  <c r="D33" i="16"/>
  <c r="C33" i="16"/>
  <c r="E31" i="16"/>
  <c r="E30" i="16"/>
  <c r="D29" i="16"/>
  <c r="C29" i="16"/>
  <c r="E28" i="16"/>
  <c r="E27" i="16"/>
  <c r="D26" i="16"/>
  <c r="C26" i="16"/>
  <c r="E25" i="16"/>
  <c r="E24" i="16"/>
  <c r="E22" i="16"/>
  <c r="D21" i="16"/>
  <c r="E21" i="16" s="1"/>
  <c r="C21" i="16"/>
  <c r="E20" i="16"/>
  <c r="D19" i="16"/>
  <c r="C19" i="16"/>
  <c r="E18" i="16"/>
  <c r="D17" i="16"/>
  <c r="C17" i="16"/>
  <c r="E17" i="16" l="1"/>
  <c r="C32" i="16"/>
  <c r="C15" i="16" s="1"/>
  <c r="C56" i="16" s="1"/>
  <c r="D47" i="16"/>
  <c r="E47" i="16" s="1"/>
  <c r="C16" i="16"/>
  <c r="E29" i="16"/>
  <c r="E36" i="16"/>
  <c r="E19" i="16"/>
  <c r="E26" i="16"/>
  <c r="E33" i="16"/>
  <c r="D32" i="16"/>
  <c r="D16" i="16"/>
  <c r="G115" i="15"/>
  <c r="F115" i="15"/>
  <c r="E115" i="15"/>
  <c r="G108" i="15"/>
  <c r="F108" i="15"/>
  <c r="E108" i="15"/>
  <c r="G106" i="15"/>
  <c r="F106" i="15"/>
  <c r="E106" i="15"/>
  <c r="G104" i="15"/>
  <c r="F104" i="15"/>
  <c r="E104" i="15"/>
  <c r="G102" i="15"/>
  <c r="F102" i="15"/>
  <c r="E102" i="15"/>
  <c r="G100" i="15"/>
  <c r="F100" i="15"/>
  <c r="E100" i="15"/>
  <c r="G93" i="15"/>
  <c r="F93" i="15"/>
  <c r="E93" i="15"/>
  <c r="G89" i="15"/>
  <c r="F89" i="15"/>
  <c r="E89" i="15"/>
  <c r="G79" i="15"/>
  <c r="F79" i="15"/>
  <c r="E79" i="15"/>
  <c r="E72" i="15" s="1"/>
  <c r="G73" i="15"/>
  <c r="F73" i="15"/>
  <c r="E73" i="15"/>
  <c r="G68" i="15"/>
  <c r="F68" i="15"/>
  <c r="F65" i="15" s="1"/>
  <c r="E68" i="15"/>
  <c r="G67" i="15"/>
  <c r="G66" i="15" s="1"/>
  <c r="F67" i="15"/>
  <c r="F66" i="15" s="1"/>
  <c r="E67" i="15"/>
  <c r="E66" i="15" s="1"/>
  <c r="G65" i="15"/>
  <c r="G63" i="15"/>
  <c r="G62" i="15" s="1"/>
  <c r="F63" i="15"/>
  <c r="E63" i="15"/>
  <c r="E62" i="15" s="1"/>
  <c r="F62" i="15"/>
  <c r="G60" i="15"/>
  <c r="G59" i="15" s="1"/>
  <c r="F60" i="15"/>
  <c r="F59" i="15" s="1"/>
  <c r="E60" i="15"/>
  <c r="E59" i="15" s="1"/>
  <c r="E58" i="15" s="1"/>
  <c r="G57" i="15"/>
  <c r="G54" i="15" s="1"/>
  <c r="G53" i="15" s="1"/>
  <c r="F57" i="15"/>
  <c r="F54" i="15" s="1"/>
  <c r="F53" i="15" s="1"/>
  <c r="E57" i="15"/>
  <c r="E54" i="15" s="1"/>
  <c r="E53" i="15" s="1"/>
  <c r="G51" i="15"/>
  <c r="F51" i="15"/>
  <c r="E51" i="15"/>
  <c r="G48" i="15"/>
  <c r="F48" i="15"/>
  <c r="E48" i="15"/>
  <c r="G46" i="15"/>
  <c r="F46" i="15"/>
  <c r="E46" i="15"/>
  <c r="G44" i="15"/>
  <c r="F44" i="15"/>
  <c r="E44" i="15"/>
  <c r="G40" i="15"/>
  <c r="F40" i="15"/>
  <c r="F37" i="15" s="1"/>
  <c r="E40" i="15"/>
  <c r="G38" i="15"/>
  <c r="G37" i="15" s="1"/>
  <c r="F38" i="15"/>
  <c r="E38" i="15"/>
  <c r="G34" i="15"/>
  <c r="F34" i="15"/>
  <c r="E34" i="15"/>
  <c r="G32" i="15"/>
  <c r="F32" i="15"/>
  <c r="E32" i="15"/>
  <c r="E31" i="15" s="1"/>
  <c r="G29" i="15"/>
  <c r="F29" i="15"/>
  <c r="E29" i="15"/>
  <c r="G27" i="15"/>
  <c r="F27" i="15"/>
  <c r="F23" i="15" s="1"/>
  <c r="E27" i="15"/>
  <c r="G24" i="15"/>
  <c r="F24" i="15"/>
  <c r="E24" i="15"/>
  <c r="G18" i="15"/>
  <c r="F18" i="15"/>
  <c r="E18" i="15"/>
  <c r="G12" i="15"/>
  <c r="G11" i="15" s="1"/>
  <c r="F12" i="15"/>
  <c r="F11" i="15" s="1"/>
  <c r="E12" i="15"/>
  <c r="E11" i="15" s="1"/>
  <c r="E32" i="16" l="1"/>
  <c r="E23" i="15"/>
  <c r="E96" i="15"/>
  <c r="G72" i="15"/>
  <c r="C83" i="16"/>
  <c r="C76" i="16"/>
  <c r="E16" i="16"/>
  <c r="D15" i="16"/>
  <c r="G58" i="15"/>
  <c r="G23" i="15"/>
  <c r="E37" i="15"/>
  <c r="G43" i="15"/>
  <c r="G42" i="15" s="1"/>
  <c r="F58" i="15"/>
  <c r="E65" i="15"/>
  <c r="F31" i="15"/>
  <c r="G31" i="15"/>
  <c r="E43" i="15"/>
  <c r="E42" i="15" s="1"/>
  <c r="F43" i="15"/>
  <c r="F42" i="15" s="1"/>
  <c r="G96" i="15"/>
  <c r="G92" i="15" s="1"/>
  <c r="G91" i="15" s="1"/>
  <c r="F96" i="15"/>
  <c r="F92" i="15" s="1"/>
  <c r="F91" i="15" s="1"/>
  <c r="F72" i="15"/>
  <c r="E92" i="15"/>
  <c r="E91" i="15" s="1"/>
  <c r="E10" i="15" l="1"/>
  <c r="E119" i="15" s="1"/>
  <c r="C82" i="16"/>
  <c r="C81" i="16" s="1"/>
  <c r="F10" i="15"/>
  <c r="F119" i="15" s="1"/>
  <c r="G10" i="15"/>
  <c r="G119" i="15" s="1"/>
  <c r="D56" i="16"/>
  <c r="E15" i="16"/>
  <c r="E56" i="16" l="1"/>
  <c r="D76" i="16"/>
  <c r="E76" i="16" s="1"/>
  <c r="D83" i="16"/>
  <c r="H342" i="1"/>
  <c r="G342" i="1"/>
  <c r="F342" i="1"/>
  <c r="D347" i="2"/>
  <c r="F347" i="2"/>
  <c r="E347" i="2"/>
  <c r="D82" i="16" l="1"/>
  <c r="D81" i="16" s="1"/>
  <c r="E81" i="16" s="1"/>
  <c r="G83" i="16"/>
  <c r="K36" i="8"/>
  <c r="G36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D163" i="2" l="1"/>
  <c r="F495" i="1"/>
  <c r="H80" i="1"/>
  <c r="G80" i="1"/>
  <c r="F80" i="1"/>
  <c r="H68" i="1"/>
  <c r="G68" i="1"/>
  <c r="F68" i="1"/>
  <c r="F62" i="2"/>
  <c r="E62" i="2"/>
  <c r="D62" i="2"/>
  <c r="F20" i="2"/>
  <c r="E20" i="2"/>
  <c r="D20" i="2"/>
  <c r="C33" i="8" l="1"/>
  <c r="C32" i="8" s="1"/>
  <c r="F32" i="8"/>
  <c r="F730" i="1" l="1"/>
  <c r="D504" i="2"/>
  <c r="C60" i="14"/>
  <c r="F30" i="2" l="1"/>
  <c r="E30" i="2"/>
  <c r="D30" i="2"/>
  <c r="H407" i="1"/>
  <c r="G407" i="1"/>
  <c r="F407" i="1"/>
  <c r="F706" i="1"/>
  <c r="D496" i="2"/>
  <c r="C14" i="7" l="1"/>
  <c r="I13" i="7"/>
  <c r="H564" i="1" l="1"/>
  <c r="G564" i="1"/>
  <c r="F564" i="1"/>
  <c r="F98" i="2"/>
  <c r="E98" i="2"/>
  <c r="D98" i="2"/>
  <c r="F27" i="2" l="1"/>
  <c r="E27" i="2"/>
  <c r="H25" i="1"/>
  <c r="G25" i="1"/>
  <c r="F448" i="1" l="1"/>
  <c r="C81" i="14"/>
  <c r="G354" i="1" l="1"/>
  <c r="F354" i="1"/>
  <c r="E374" i="2"/>
  <c r="D374" i="2"/>
  <c r="C114" i="14"/>
  <c r="F446" i="2"/>
  <c r="F445" i="2" s="1"/>
  <c r="F444" i="2" s="1"/>
  <c r="F443" i="2" s="1"/>
  <c r="E91" i="14"/>
  <c r="D91" i="14"/>
  <c r="C91" i="14"/>
  <c r="C13" i="14" l="1"/>
  <c r="C12" i="14" s="1"/>
  <c r="D13" i="14"/>
  <c r="D12" i="14" s="1"/>
  <c r="E13" i="14"/>
  <c r="E12" i="14" s="1"/>
  <c r="C20" i="14"/>
  <c r="C19" i="14" s="1"/>
  <c r="D20" i="14"/>
  <c r="D19" i="14" s="1"/>
  <c r="E20" i="14"/>
  <c r="E19" i="14" s="1"/>
  <c r="C26" i="14"/>
  <c r="D26" i="14"/>
  <c r="E26" i="14"/>
  <c r="C29" i="14"/>
  <c r="D29" i="14"/>
  <c r="E29" i="14"/>
  <c r="C31" i="14"/>
  <c r="D31" i="14"/>
  <c r="E31" i="14"/>
  <c r="C34" i="14"/>
  <c r="D35" i="14"/>
  <c r="D34" i="14" s="1"/>
  <c r="E35" i="14"/>
  <c r="E34" i="14" s="1"/>
  <c r="C36" i="14"/>
  <c r="C33" i="14" s="1"/>
  <c r="D36" i="14"/>
  <c r="E36" i="14"/>
  <c r="C40" i="14"/>
  <c r="D40" i="14"/>
  <c r="E40" i="14"/>
  <c r="C42" i="14"/>
  <c r="D42" i="14"/>
  <c r="E42" i="14"/>
  <c r="C46" i="14"/>
  <c r="D46" i="14"/>
  <c r="E46" i="14"/>
  <c r="C51" i="14"/>
  <c r="D51" i="14"/>
  <c r="E51" i="14"/>
  <c r="C54" i="14"/>
  <c r="C53" i="14" s="1"/>
  <c r="D54" i="14"/>
  <c r="D53" i="14" s="1"/>
  <c r="E54" i="14"/>
  <c r="E53" i="14" s="1"/>
  <c r="C59" i="14"/>
  <c r="D59" i="14"/>
  <c r="E59" i="14"/>
  <c r="C61" i="14"/>
  <c r="D61" i="14"/>
  <c r="E61" i="14"/>
  <c r="C64" i="14"/>
  <c r="C66" i="14"/>
  <c r="C63" i="14" s="1"/>
  <c r="D66" i="14"/>
  <c r="D63" i="14" s="1"/>
  <c r="E66" i="14"/>
  <c r="E63" i="14" s="1"/>
  <c r="C69" i="14"/>
  <c r="D69" i="14"/>
  <c r="E69" i="14"/>
  <c r="C80" i="14"/>
  <c r="D80" i="14"/>
  <c r="E80" i="14"/>
  <c r="C86" i="14"/>
  <c r="C84" i="14" s="1"/>
  <c r="D86" i="14"/>
  <c r="D84" i="14" s="1"/>
  <c r="E86" i="14"/>
  <c r="E84" i="14" s="1"/>
  <c r="C90" i="14"/>
  <c r="D90" i="14"/>
  <c r="E90" i="14"/>
  <c r="C93" i="14"/>
  <c r="D93" i="14"/>
  <c r="E93" i="14"/>
  <c r="C95" i="14"/>
  <c r="D95" i="14"/>
  <c r="E95" i="14"/>
  <c r="C98" i="14"/>
  <c r="C97" i="14" s="1"/>
  <c r="D98" i="14"/>
  <c r="D97" i="14" s="1"/>
  <c r="E98" i="14"/>
  <c r="E97" i="14" s="1"/>
  <c r="C103" i="14"/>
  <c r="C102" i="14" s="1"/>
  <c r="D103" i="14"/>
  <c r="D102" i="14" s="1"/>
  <c r="E103" i="14"/>
  <c r="E102" i="14" s="1"/>
  <c r="C106" i="14"/>
  <c r="D106" i="14"/>
  <c r="E106" i="14"/>
  <c r="C108" i="14"/>
  <c r="D108" i="14"/>
  <c r="E108" i="14"/>
  <c r="C120" i="14"/>
  <c r="D120" i="14"/>
  <c r="E120" i="14"/>
  <c r="C134" i="14"/>
  <c r="D134" i="14"/>
  <c r="E134" i="14"/>
  <c r="C140" i="14"/>
  <c r="D140" i="14"/>
  <c r="E140" i="14"/>
  <c r="C147" i="14"/>
  <c r="C144" i="14" s="1"/>
  <c r="D147" i="14"/>
  <c r="D144" i="14" s="1"/>
  <c r="E147" i="14"/>
  <c r="E144" i="14" s="1"/>
  <c r="C154" i="14"/>
  <c r="D154" i="14"/>
  <c r="E154" i="14"/>
  <c r="C39" i="14" l="1"/>
  <c r="E58" i="14"/>
  <c r="D58" i="14"/>
  <c r="D89" i="14"/>
  <c r="C45" i="14"/>
  <c r="D33" i="14"/>
  <c r="C161" i="14"/>
  <c r="D25" i="14"/>
  <c r="C25" i="14"/>
  <c r="C89" i="14"/>
  <c r="D119" i="14"/>
  <c r="E39" i="14"/>
  <c r="E89" i="14"/>
  <c r="D45" i="14"/>
  <c r="E25" i="14"/>
  <c r="E119" i="14"/>
  <c r="E161" i="14" s="1"/>
  <c r="C119" i="14"/>
  <c r="C58" i="14"/>
  <c r="E45" i="14"/>
  <c r="E44" i="14" s="1"/>
  <c r="D39" i="14"/>
  <c r="C11" i="14"/>
  <c r="E33" i="14"/>
  <c r="D83" i="14" l="1"/>
  <c r="D82" i="14" s="1"/>
  <c r="D44" i="14"/>
  <c r="C44" i="14"/>
  <c r="C10" i="14" s="1"/>
  <c r="D11" i="14"/>
  <c r="E11" i="14"/>
  <c r="E10" i="14" s="1"/>
  <c r="D161" i="14"/>
  <c r="E83" i="14"/>
  <c r="E82" i="14" s="1"/>
  <c r="D10" i="14"/>
  <c r="E534" i="2" s="1"/>
  <c r="C83" i="14"/>
  <c r="C82" i="14" s="1"/>
  <c r="D160" i="14" l="1"/>
  <c r="E160" i="14"/>
  <c r="F534" i="2"/>
  <c r="E156" i="14"/>
  <c r="E15" i="9" s="1"/>
  <c r="E14" i="9" s="1"/>
  <c r="E13" i="9" s="1"/>
  <c r="E12" i="9" s="1"/>
  <c r="D156" i="14"/>
  <c r="D15" i="9" s="1"/>
  <c r="D14" i="9" s="1"/>
  <c r="D13" i="9" s="1"/>
  <c r="D12" i="9" s="1"/>
  <c r="C160" i="14"/>
  <c r="D534" i="2"/>
  <c r="C156" i="14"/>
  <c r="C15" i="9" s="1"/>
  <c r="C14" i="9" s="1"/>
  <c r="C13" i="9" s="1"/>
  <c r="C12" i="9" s="1"/>
  <c r="E12" i="12"/>
  <c r="D12" i="12"/>
  <c r="C12" i="12"/>
  <c r="G85" i="8"/>
  <c r="F84" i="8"/>
  <c r="F83" i="8" s="1"/>
  <c r="C84" i="8"/>
  <c r="C83" i="8" s="1"/>
  <c r="M83" i="8"/>
  <c r="K83" i="8"/>
  <c r="J83" i="8"/>
  <c r="G83" i="8" s="1"/>
  <c r="K82" i="8"/>
  <c r="H81" i="8"/>
  <c r="H29" i="8" s="1"/>
  <c r="H28" i="8" s="1"/>
  <c r="D81" i="8"/>
  <c r="D29" i="8" s="1"/>
  <c r="D28" i="8" s="1"/>
  <c r="M81" i="8"/>
  <c r="K81" i="8"/>
  <c r="J81" i="8"/>
  <c r="F81" i="8"/>
  <c r="K80" i="8"/>
  <c r="G80" i="8"/>
  <c r="C80" i="8"/>
  <c r="M79" i="8"/>
  <c r="K79" i="8" s="1"/>
  <c r="J79" i="8"/>
  <c r="G79" i="8" s="1"/>
  <c r="F79" i="8"/>
  <c r="C79" i="8" s="1"/>
  <c r="G64" i="8"/>
  <c r="C64" i="8"/>
  <c r="C50" i="8"/>
  <c r="K35" i="8"/>
  <c r="K34" i="8" s="1"/>
  <c r="G35" i="8"/>
  <c r="C35" i="8"/>
  <c r="M34" i="8"/>
  <c r="L34" i="8"/>
  <c r="L29" i="8" s="1"/>
  <c r="L28" i="8" s="1"/>
  <c r="J34" i="8"/>
  <c r="I34" i="8"/>
  <c r="F34" i="8"/>
  <c r="E34" i="8"/>
  <c r="K31" i="8"/>
  <c r="K30" i="8" s="1"/>
  <c r="G31" i="8"/>
  <c r="G30" i="8" s="1"/>
  <c r="C31" i="8"/>
  <c r="C30" i="8" s="1"/>
  <c r="M30" i="8"/>
  <c r="J30" i="8"/>
  <c r="F30" i="8"/>
  <c r="L20" i="8"/>
  <c r="K19" i="8"/>
  <c r="G19" i="8"/>
  <c r="C19" i="8"/>
  <c r="M18" i="8"/>
  <c r="K18" i="8" s="1"/>
  <c r="G18" i="8"/>
  <c r="C18" i="8"/>
  <c r="L17" i="8"/>
  <c r="K17" i="8" s="1"/>
  <c r="G17" i="8"/>
  <c r="C17" i="8"/>
  <c r="I15" i="8"/>
  <c r="H15" i="8"/>
  <c r="E15" i="8"/>
  <c r="D15" i="8"/>
  <c r="K17" i="7"/>
  <c r="J17" i="7"/>
  <c r="G17" i="7"/>
  <c r="E17" i="7"/>
  <c r="D17" i="7"/>
  <c r="C16" i="7"/>
  <c r="C15" i="7"/>
  <c r="F13" i="7"/>
  <c r="F17" i="7" s="1"/>
  <c r="C13" i="7"/>
  <c r="I17" i="7"/>
  <c r="M29" i="8" l="1"/>
  <c r="M28" i="8" s="1"/>
  <c r="M20" i="8" s="1"/>
  <c r="M15" i="8" s="1"/>
  <c r="K29" i="8"/>
  <c r="K28" i="8" s="1"/>
  <c r="F29" i="8"/>
  <c r="G34" i="8"/>
  <c r="C34" i="8"/>
  <c r="J29" i="8"/>
  <c r="J28" i="8" s="1"/>
  <c r="J20" i="8" s="1"/>
  <c r="G20" i="8" s="1"/>
  <c r="G15" i="8" s="1"/>
  <c r="F28" i="8"/>
  <c r="F20" i="8" s="1"/>
  <c r="C20" i="8" s="1"/>
  <c r="C15" i="8" s="1"/>
  <c r="C82" i="8"/>
  <c r="G82" i="8"/>
  <c r="C17" i="7"/>
  <c r="L15" i="8"/>
  <c r="E81" i="8"/>
  <c r="I81" i="8"/>
  <c r="G81" i="8" s="1"/>
  <c r="G29" i="8" l="1"/>
  <c r="G28" i="8" s="1"/>
  <c r="J15" i="8"/>
  <c r="K20" i="8"/>
  <c r="K15" i="8" s="1"/>
  <c r="F15" i="8"/>
  <c r="E29" i="8"/>
  <c r="E28" i="8" s="1"/>
  <c r="C81" i="8"/>
  <c r="I29" i="8"/>
  <c r="I28" i="8" s="1"/>
  <c r="C29" i="8" l="1"/>
  <c r="C28" i="8" s="1"/>
  <c r="F530" i="2" l="1"/>
  <c r="E530" i="2"/>
  <c r="D530" i="2"/>
  <c r="F528" i="2"/>
  <c r="E528" i="2"/>
  <c r="D528" i="2"/>
  <c r="F526" i="2"/>
  <c r="E526" i="2"/>
  <c r="D526" i="2"/>
  <c r="F524" i="2"/>
  <c r="E524" i="2"/>
  <c r="D524" i="2"/>
  <c r="F522" i="2"/>
  <c r="E522" i="2"/>
  <c r="D522" i="2"/>
  <c r="F520" i="2"/>
  <c r="E520" i="2"/>
  <c r="D520" i="2"/>
  <c r="F514" i="2"/>
  <c r="D514" i="2"/>
  <c r="E514" i="2"/>
  <c r="F512" i="2"/>
  <c r="E512" i="2"/>
  <c r="D512" i="2"/>
  <c r="F511" i="2"/>
  <c r="F510" i="2" s="1"/>
  <c r="E511" i="2"/>
  <c r="E510" i="2" s="1"/>
  <c r="D511" i="2"/>
  <c r="D510" i="2" s="1"/>
  <c r="F508" i="2"/>
  <c r="E508" i="2"/>
  <c r="D508" i="2"/>
  <c r="F506" i="2"/>
  <c r="E506" i="2"/>
  <c r="D506" i="2"/>
  <c r="F503" i="2"/>
  <c r="E503" i="2"/>
  <c r="D503" i="2"/>
  <c r="F499" i="2"/>
  <c r="E499" i="2"/>
  <c r="D499" i="2"/>
  <c r="F493" i="2"/>
  <c r="E493" i="2"/>
  <c r="D493" i="2"/>
  <c r="F491" i="2"/>
  <c r="E491" i="2"/>
  <c r="D491" i="2"/>
  <c r="F487" i="2"/>
  <c r="F486" i="2" s="1"/>
  <c r="E487" i="2"/>
  <c r="E486" i="2" s="1"/>
  <c r="D487" i="2"/>
  <c r="D486" i="2" s="1"/>
  <c r="F483" i="2"/>
  <c r="F482" i="2" s="1"/>
  <c r="E483" i="2"/>
  <c r="E482" i="2" s="1"/>
  <c r="D483" i="2"/>
  <c r="D482" i="2" s="1"/>
  <c r="F480" i="2"/>
  <c r="E480" i="2"/>
  <c r="D480" i="2"/>
  <c r="F474" i="2"/>
  <c r="F473" i="2" s="1"/>
  <c r="E474" i="2"/>
  <c r="E473" i="2" s="1"/>
  <c r="F469" i="2"/>
  <c r="F468" i="2" s="1"/>
  <c r="E469" i="2"/>
  <c r="E468" i="2" s="1"/>
  <c r="D469" i="2"/>
  <c r="D468" i="2" s="1"/>
  <c r="F466" i="2"/>
  <c r="E466" i="2"/>
  <c r="D466" i="2"/>
  <c r="F463" i="2"/>
  <c r="E463" i="2"/>
  <c r="D463" i="2"/>
  <c r="F462" i="2"/>
  <c r="F461" i="2" s="1"/>
  <c r="E462" i="2"/>
  <c r="E461" i="2" s="1"/>
  <c r="D462" i="2"/>
  <c r="D461" i="2" s="1"/>
  <c r="F457" i="2"/>
  <c r="E457" i="2"/>
  <c r="D457" i="2"/>
  <c r="F455" i="2"/>
  <c r="E455" i="2"/>
  <c r="D455" i="2"/>
  <c r="D454" i="2"/>
  <c r="D453" i="2" s="1"/>
  <c r="F453" i="2"/>
  <c r="E453" i="2"/>
  <c r="F451" i="2"/>
  <c r="E451" i="2"/>
  <c r="D451" i="2"/>
  <c r="E446" i="2"/>
  <c r="E445" i="2" s="1"/>
  <c r="E444" i="2" s="1"/>
  <c r="E443" i="2" s="1"/>
  <c r="D446" i="2"/>
  <c r="D445" i="2" s="1"/>
  <c r="D444" i="2" s="1"/>
  <c r="D443" i="2" s="1"/>
  <c r="D441" i="2"/>
  <c r="D440" i="2" s="1"/>
  <c r="D439" i="2" s="1"/>
  <c r="F437" i="2"/>
  <c r="F436" i="2" s="1"/>
  <c r="F435" i="2" s="1"/>
  <c r="E437" i="2"/>
  <c r="E436" i="2" s="1"/>
  <c r="E435" i="2" s="1"/>
  <c r="D437" i="2"/>
  <c r="D436" i="2" s="1"/>
  <c r="D435" i="2" s="1"/>
  <c r="F431" i="2"/>
  <c r="F430" i="2" s="1"/>
  <c r="F429" i="2" s="1"/>
  <c r="E431" i="2"/>
  <c r="E430" i="2" s="1"/>
  <c r="E429" i="2" s="1"/>
  <c r="D431" i="2"/>
  <c r="D430" i="2" s="1"/>
  <c r="D429" i="2" s="1"/>
  <c r="F427" i="2"/>
  <c r="F426" i="2" s="1"/>
  <c r="E427" i="2"/>
  <c r="E426" i="2" s="1"/>
  <c r="D427" i="2"/>
  <c r="D426" i="2" s="1"/>
  <c r="F424" i="2"/>
  <c r="E424" i="2"/>
  <c r="D424" i="2"/>
  <c r="F422" i="2"/>
  <c r="E422" i="2"/>
  <c r="D422" i="2"/>
  <c r="F419" i="2"/>
  <c r="F418" i="2" s="1"/>
  <c r="F417" i="2" s="1"/>
  <c r="E419" i="2"/>
  <c r="E418" i="2" s="1"/>
  <c r="E417" i="2" s="1"/>
  <c r="D419" i="2"/>
  <c r="D418" i="2" s="1"/>
  <c r="D415" i="2"/>
  <c r="D414" i="2" s="1"/>
  <c r="F412" i="2"/>
  <c r="F411" i="2" s="1"/>
  <c r="E412" i="2"/>
  <c r="E411" i="2" s="1"/>
  <c r="D412" i="2"/>
  <c r="D411" i="2" s="1"/>
  <c r="D407" i="2"/>
  <c r="F405" i="2"/>
  <c r="E405" i="2"/>
  <c r="D405" i="2"/>
  <c r="F403" i="2"/>
  <c r="E403" i="2"/>
  <c r="D403" i="2"/>
  <c r="F401" i="2"/>
  <c r="E401" i="2"/>
  <c r="D401" i="2"/>
  <c r="D399" i="2"/>
  <c r="F396" i="2"/>
  <c r="F395" i="2" s="1"/>
  <c r="E396" i="2"/>
  <c r="E395" i="2" s="1"/>
  <c r="D396" i="2"/>
  <c r="D395" i="2" s="1"/>
  <c r="F393" i="2"/>
  <c r="E393" i="2"/>
  <c r="D393" i="2"/>
  <c r="F391" i="2"/>
  <c r="E391" i="2"/>
  <c r="D391" i="2"/>
  <c r="D388" i="2"/>
  <c r="F388" i="2"/>
  <c r="E388" i="2"/>
  <c r="F384" i="2"/>
  <c r="F383" i="2" s="1"/>
  <c r="E384" i="2"/>
  <c r="E383" i="2" s="1"/>
  <c r="D384" i="2"/>
  <c r="D383" i="2" s="1"/>
  <c r="F382" i="2"/>
  <c r="F381" i="2" s="1"/>
  <c r="F380" i="2" s="1"/>
  <c r="E382" i="2"/>
  <c r="E381" i="2" s="1"/>
  <c r="E380" i="2" s="1"/>
  <c r="D382" i="2"/>
  <c r="D381" i="2" s="1"/>
  <c r="D380" i="2" s="1"/>
  <c r="D378" i="2"/>
  <c r="D377" i="2" s="1"/>
  <c r="F374" i="2"/>
  <c r="F373" i="2" s="1"/>
  <c r="E373" i="2"/>
  <c r="D373" i="2"/>
  <c r="F371" i="2"/>
  <c r="E371" i="2"/>
  <c r="D371" i="2"/>
  <c r="F369" i="2"/>
  <c r="E369" i="2"/>
  <c r="D369" i="2"/>
  <c r="F367" i="2"/>
  <c r="E367" i="2"/>
  <c r="D367" i="2"/>
  <c r="F365" i="2"/>
  <c r="E365" i="2"/>
  <c r="D365" i="2"/>
  <c r="F363" i="2"/>
  <c r="E363" i="2"/>
  <c r="D363" i="2"/>
  <c r="F361" i="2"/>
  <c r="E361" i="2"/>
  <c r="D361" i="2"/>
  <c r="D358" i="2"/>
  <c r="D357" i="2" s="1"/>
  <c r="D355" i="2"/>
  <c r="F346" i="2"/>
  <c r="F345" i="2" s="1"/>
  <c r="E346" i="2"/>
  <c r="E345" i="2" s="1"/>
  <c r="D345" i="2"/>
  <c r="F344" i="2"/>
  <c r="F343" i="2" s="1"/>
  <c r="E344" i="2"/>
  <c r="E343" i="2" s="1"/>
  <c r="D343" i="2"/>
  <c r="D340" i="2"/>
  <c r="D339" i="2" s="1"/>
  <c r="F333" i="2"/>
  <c r="F332" i="2" s="1"/>
  <c r="F331" i="2" s="1"/>
  <c r="F330" i="2" s="1"/>
  <c r="E333" i="2"/>
  <c r="E332" i="2" s="1"/>
  <c r="E331" i="2" s="1"/>
  <c r="E330" i="2" s="1"/>
  <c r="D333" i="2"/>
  <c r="D332" i="2" s="1"/>
  <c r="D331" i="2" s="1"/>
  <c r="D330" i="2" s="1"/>
  <c r="F327" i="2"/>
  <c r="E327" i="2"/>
  <c r="D327" i="2"/>
  <c r="F325" i="2"/>
  <c r="E325" i="2"/>
  <c r="D325" i="2"/>
  <c r="F323" i="2"/>
  <c r="E323" i="2"/>
  <c r="D323" i="2"/>
  <c r="F321" i="2"/>
  <c r="E321" i="2"/>
  <c r="D321" i="2"/>
  <c r="F318" i="2"/>
  <c r="F317" i="2" s="1"/>
  <c r="E318" i="2"/>
  <c r="E317" i="2" s="1"/>
  <c r="D318" i="2"/>
  <c r="D317" i="2" s="1"/>
  <c r="F314" i="2"/>
  <c r="F313" i="2" s="1"/>
  <c r="E314" i="2"/>
  <c r="E313" i="2" s="1"/>
  <c r="D314" i="2"/>
  <c r="D313" i="2" s="1"/>
  <c r="F311" i="2"/>
  <c r="E311" i="2"/>
  <c r="D311" i="2"/>
  <c r="F309" i="2"/>
  <c r="E309" i="2"/>
  <c r="D309" i="2"/>
  <c r="F304" i="2"/>
  <c r="E304" i="2"/>
  <c r="D304" i="2"/>
  <c r="F301" i="2"/>
  <c r="E301" i="2"/>
  <c r="D301" i="2"/>
  <c r="F297" i="2"/>
  <c r="F296" i="2" s="1"/>
  <c r="E297" i="2"/>
  <c r="E296" i="2" s="1"/>
  <c r="D297" i="2"/>
  <c r="D296" i="2" s="1"/>
  <c r="F292" i="2"/>
  <c r="E292" i="2"/>
  <c r="D292" i="2"/>
  <c r="F290" i="2"/>
  <c r="E290" i="2"/>
  <c r="D290" i="2"/>
  <c r="F285" i="2"/>
  <c r="E285" i="2"/>
  <c r="D285" i="2"/>
  <c r="F282" i="2"/>
  <c r="F281" i="2" s="1"/>
  <c r="E282" i="2"/>
  <c r="E281" i="2" s="1"/>
  <c r="D282" i="2"/>
  <c r="D281" i="2" s="1"/>
  <c r="F278" i="2"/>
  <c r="F277" i="2" s="1"/>
  <c r="E278" i="2"/>
  <c r="E277" i="2" s="1"/>
  <c r="D278" i="2"/>
  <c r="D277" i="2" s="1"/>
  <c r="F275" i="2"/>
  <c r="E276" i="2"/>
  <c r="E275" i="2" s="1"/>
  <c r="D275" i="2"/>
  <c r="F271" i="2"/>
  <c r="F270" i="2" s="1"/>
  <c r="F269" i="2" s="1"/>
  <c r="E271" i="2"/>
  <c r="E270" i="2" s="1"/>
  <c r="E269" i="2" s="1"/>
  <c r="D271" i="2"/>
  <c r="D270" i="2" s="1"/>
  <c r="D269" i="2" s="1"/>
  <c r="F266" i="2"/>
  <c r="F265" i="2" s="1"/>
  <c r="E266" i="2"/>
  <c r="E265" i="2" s="1"/>
  <c r="D266" i="2"/>
  <c r="D265" i="2" s="1"/>
  <c r="E264" i="2"/>
  <c r="E263" i="2" s="1"/>
  <c r="F263" i="2"/>
  <c r="D263" i="2"/>
  <c r="F260" i="2"/>
  <c r="F259" i="2" s="1"/>
  <c r="F258" i="2" s="1"/>
  <c r="E259" i="2"/>
  <c r="E258" i="2" s="1"/>
  <c r="D259" i="2"/>
  <c r="D258" i="2" s="1"/>
  <c r="F257" i="2"/>
  <c r="F256" i="2" s="1"/>
  <c r="F255" i="2" s="1"/>
  <c r="E256" i="2"/>
  <c r="E255" i="2" s="1"/>
  <c r="D256" i="2"/>
  <c r="D255" i="2" s="1"/>
  <c r="D252" i="2"/>
  <c r="D250" i="2"/>
  <c r="D249" i="2" s="1"/>
  <c r="D247" i="2"/>
  <c r="D244" i="2"/>
  <c r="D243" i="2" s="1"/>
  <c r="D242" i="2" s="1"/>
  <c r="E241" i="2"/>
  <c r="F239" i="2"/>
  <c r="F238" i="2" s="1"/>
  <c r="E239" i="2"/>
  <c r="E238" i="2" s="1"/>
  <c r="D239" i="2"/>
  <c r="D238" i="2" s="1"/>
  <c r="F236" i="2"/>
  <c r="E236" i="2"/>
  <c r="D236" i="2"/>
  <c r="E235" i="2"/>
  <c r="E234" i="2" s="1"/>
  <c r="F234" i="2"/>
  <c r="D234" i="2"/>
  <c r="E233" i="2"/>
  <c r="E232" i="2" s="1"/>
  <c r="F232" i="2"/>
  <c r="D232" i="2"/>
  <c r="F229" i="2"/>
  <c r="F228" i="2" s="1"/>
  <c r="E229" i="2"/>
  <c r="E228" i="2" s="1"/>
  <c r="D229" i="2"/>
  <c r="D228" i="2" s="1"/>
  <c r="F226" i="2"/>
  <c r="F225" i="2" s="1"/>
  <c r="E226" i="2"/>
  <c r="E225" i="2" s="1"/>
  <c r="D226" i="2"/>
  <c r="D225" i="2" s="1"/>
  <c r="F224" i="2"/>
  <c r="F223" i="2" s="1"/>
  <c r="E224" i="2"/>
  <c r="E223" i="2" s="1"/>
  <c r="D224" i="2"/>
  <c r="D223" i="2" s="1"/>
  <c r="F221" i="2"/>
  <c r="E221" i="2"/>
  <c r="D221" i="2"/>
  <c r="F219" i="2"/>
  <c r="F218" i="2" s="1"/>
  <c r="F217" i="2" s="1"/>
  <c r="E219" i="2"/>
  <c r="E218" i="2" s="1"/>
  <c r="D219" i="2"/>
  <c r="D218" i="2" s="1"/>
  <c r="D217" i="2" s="1"/>
  <c r="F213" i="2"/>
  <c r="F212" i="2" s="1"/>
  <c r="E213" i="2"/>
  <c r="E212" i="2" s="1"/>
  <c r="D213" i="2"/>
  <c r="D212" i="2" s="1"/>
  <c r="F209" i="2"/>
  <c r="F208" i="2" s="1"/>
  <c r="E209" i="2"/>
  <c r="E208" i="2" s="1"/>
  <c r="D209" i="2"/>
  <c r="D208" i="2" s="1"/>
  <c r="E207" i="2"/>
  <c r="E206" i="2" s="1"/>
  <c r="F206" i="2"/>
  <c r="D206" i="2"/>
  <c r="F204" i="2"/>
  <c r="E204" i="2"/>
  <c r="D204" i="2"/>
  <c r="E202" i="2"/>
  <c r="E201" i="2" s="1"/>
  <c r="F201" i="2"/>
  <c r="D201" i="2"/>
  <c r="F199" i="2"/>
  <c r="E199" i="2"/>
  <c r="D199" i="2"/>
  <c r="F197" i="2"/>
  <c r="E197" i="2"/>
  <c r="D197" i="2"/>
  <c r="D190" i="2"/>
  <c r="D189" i="2" s="1"/>
  <c r="D188" i="2" s="1"/>
  <c r="F188" i="2"/>
  <c r="E188" i="2"/>
  <c r="F185" i="2"/>
  <c r="E185" i="2"/>
  <c r="D185" i="2"/>
  <c r="F183" i="2"/>
  <c r="E183" i="2"/>
  <c r="D183" i="2"/>
  <c r="F181" i="2"/>
  <c r="E181" i="2"/>
  <c r="D181" i="2"/>
  <c r="F176" i="2"/>
  <c r="F175" i="2" s="1"/>
  <c r="E176" i="2"/>
  <c r="E175" i="2" s="1"/>
  <c r="D176" i="2"/>
  <c r="D175" i="2" s="1"/>
  <c r="F173" i="2"/>
  <c r="E173" i="2"/>
  <c r="D173" i="2"/>
  <c r="F169" i="2"/>
  <c r="F168" i="2" s="1"/>
  <c r="F167" i="2" s="1"/>
  <c r="E169" i="2"/>
  <c r="E168" i="2" s="1"/>
  <c r="E167" i="2" s="1"/>
  <c r="D169" i="2"/>
  <c r="D168" i="2" s="1"/>
  <c r="D167" i="2" s="1"/>
  <c r="D162" i="2"/>
  <c r="F162" i="2"/>
  <c r="E162" i="2"/>
  <c r="F159" i="2"/>
  <c r="F158" i="2" s="1"/>
  <c r="E159" i="2"/>
  <c r="E158" i="2" s="1"/>
  <c r="D159" i="2"/>
  <c r="D158" i="2" s="1"/>
  <c r="F153" i="2"/>
  <c r="E153" i="2"/>
  <c r="D153" i="2"/>
  <c r="F150" i="2"/>
  <c r="E150" i="2"/>
  <c r="D150" i="2"/>
  <c r="F147" i="2"/>
  <c r="E147" i="2"/>
  <c r="D147" i="2"/>
  <c r="F145" i="2"/>
  <c r="E145" i="2"/>
  <c r="D145" i="2"/>
  <c r="F139" i="2"/>
  <c r="E139" i="2"/>
  <c r="D139" i="2"/>
  <c r="F137" i="2"/>
  <c r="E137" i="2"/>
  <c r="D137" i="2"/>
  <c r="F135" i="2"/>
  <c r="E135" i="2"/>
  <c r="D135" i="2"/>
  <c r="F131" i="2"/>
  <c r="E131" i="2"/>
  <c r="D131" i="2"/>
  <c r="F129" i="2"/>
  <c r="E129" i="2"/>
  <c r="D129" i="2"/>
  <c r="F127" i="2"/>
  <c r="E127" i="2"/>
  <c r="D127" i="2"/>
  <c r="F125" i="2"/>
  <c r="E125" i="2"/>
  <c r="D125" i="2"/>
  <c r="F123" i="2"/>
  <c r="E123" i="2"/>
  <c r="D123" i="2"/>
  <c r="F121" i="2"/>
  <c r="E121" i="2"/>
  <c r="D121" i="2"/>
  <c r="F120" i="2"/>
  <c r="F119" i="2" s="1"/>
  <c r="E120" i="2"/>
  <c r="E119" i="2" s="1"/>
  <c r="D120" i="2"/>
  <c r="D119" i="2" s="1"/>
  <c r="F115" i="2"/>
  <c r="F114" i="2" s="1"/>
  <c r="E115" i="2"/>
  <c r="E114" i="2" s="1"/>
  <c r="D115" i="2"/>
  <c r="D114" i="2" s="1"/>
  <c r="F112" i="2"/>
  <c r="F111" i="2" s="1"/>
  <c r="E112" i="2"/>
  <c r="E111" i="2" s="1"/>
  <c r="D112" i="2"/>
  <c r="D111" i="2" s="1"/>
  <c r="D81" i="2"/>
  <c r="D80" i="2" s="1"/>
  <c r="D77" i="2" s="1"/>
  <c r="F109" i="2"/>
  <c r="E109" i="2"/>
  <c r="D109" i="2"/>
  <c r="F107" i="2"/>
  <c r="E107" i="2"/>
  <c r="D107" i="2"/>
  <c r="F105" i="2"/>
  <c r="E105" i="2"/>
  <c r="D105" i="2"/>
  <c r="F103" i="2"/>
  <c r="E103" i="2"/>
  <c r="D103" i="2"/>
  <c r="F101" i="2"/>
  <c r="E101" i="2"/>
  <c r="D101" i="2"/>
  <c r="F99" i="2"/>
  <c r="E99" i="2"/>
  <c r="D99" i="2"/>
  <c r="F97" i="2"/>
  <c r="E97" i="2"/>
  <c r="D97" i="2"/>
  <c r="F95" i="2"/>
  <c r="E95" i="2"/>
  <c r="D95" i="2"/>
  <c r="F91" i="2"/>
  <c r="F90" i="2" s="1"/>
  <c r="E91" i="2"/>
  <c r="E90" i="2" s="1"/>
  <c r="D91" i="2"/>
  <c r="D90" i="2" s="1"/>
  <c r="F88" i="2"/>
  <c r="E88" i="2"/>
  <c r="D88" i="2"/>
  <c r="F86" i="2"/>
  <c r="E86" i="2"/>
  <c r="D86" i="2"/>
  <c r="F78" i="2"/>
  <c r="F77" i="2" s="1"/>
  <c r="E78" i="2"/>
  <c r="E77" i="2" s="1"/>
  <c r="D78" i="2"/>
  <c r="F75" i="2"/>
  <c r="E75" i="2"/>
  <c r="D75" i="2"/>
  <c r="F73" i="2"/>
  <c r="E73" i="2"/>
  <c r="D73" i="2"/>
  <c r="F71" i="2"/>
  <c r="E71" i="2"/>
  <c r="D71" i="2"/>
  <c r="F68" i="2"/>
  <c r="E68" i="2"/>
  <c r="D68" i="2"/>
  <c r="F66" i="2"/>
  <c r="E66" i="2"/>
  <c r="D66" i="2"/>
  <c r="F61" i="2"/>
  <c r="E61" i="2"/>
  <c r="D61" i="2"/>
  <c r="F59" i="2"/>
  <c r="E59" i="2"/>
  <c r="D59" i="2"/>
  <c r="D58" i="2" s="1"/>
  <c r="F54" i="2"/>
  <c r="E54" i="2"/>
  <c r="D54" i="2"/>
  <c r="F51" i="2"/>
  <c r="E51" i="2"/>
  <c r="D51" i="2"/>
  <c r="F49" i="2"/>
  <c r="E49" i="2"/>
  <c r="D49" i="2"/>
  <c r="F47" i="2"/>
  <c r="E47" i="2"/>
  <c r="D47" i="2"/>
  <c r="F44" i="2"/>
  <c r="E44" i="2"/>
  <c r="D44" i="2"/>
  <c r="F41" i="2"/>
  <c r="E41" i="2"/>
  <c r="D41" i="2"/>
  <c r="F39" i="2"/>
  <c r="E39" i="2"/>
  <c r="D39" i="2"/>
  <c r="F36" i="2"/>
  <c r="E36" i="2"/>
  <c r="D36" i="2"/>
  <c r="F33" i="2"/>
  <c r="E33" i="2"/>
  <c r="D33" i="2"/>
  <c r="F29" i="2"/>
  <c r="E29" i="2"/>
  <c r="D29" i="2"/>
  <c r="F28" i="2"/>
  <c r="F26" i="2" s="1"/>
  <c r="D28" i="2"/>
  <c r="D27" i="2"/>
  <c r="E26" i="2"/>
  <c r="F24" i="2"/>
  <c r="E24" i="2"/>
  <c r="D24" i="2"/>
  <c r="E19" i="2"/>
  <c r="E18" i="2" s="1"/>
  <c r="F18" i="2"/>
  <c r="D18" i="2"/>
  <c r="F14" i="2"/>
  <c r="F537" i="2" s="1"/>
  <c r="E14" i="2"/>
  <c r="E537" i="2" s="1"/>
  <c r="D14" i="2"/>
  <c r="D537" i="2" s="1"/>
  <c r="H630" i="1"/>
  <c r="G630" i="1"/>
  <c r="F630" i="1"/>
  <c r="F107" i="1"/>
  <c r="D11" i="2" l="1"/>
  <c r="F13" i="2"/>
  <c r="F533" i="2" s="1"/>
  <c r="F535" i="2" s="1"/>
  <c r="D17" i="2"/>
  <c r="D16" i="2" s="1"/>
  <c r="E13" i="2"/>
  <c r="E533" i="2" s="1"/>
  <c r="E535" i="2" s="1"/>
  <c r="E17" i="2"/>
  <c r="E16" i="2" s="1"/>
  <c r="F17" i="2"/>
  <c r="F16" i="2" s="1"/>
  <c r="D360" i="2"/>
  <c r="D490" i="2"/>
  <c r="E471" i="2"/>
  <c r="E472" i="2"/>
  <c r="D387" i="2"/>
  <c r="D386" i="2" s="1"/>
  <c r="F471" i="2"/>
  <c r="F472" i="2"/>
  <c r="D280" i="2"/>
  <c r="D26" i="2"/>
  <c r="D23" i="2" s="1"/>
  <c r="D22" i="2" s="1"/>
  <c r="D231" i="2"/>
  <c r="E58" i="2"/>
  <c r="E57" i="2" s="1"/>
  <c r="E12" i="2"/>
  <c r="F231" i="2"/>
  <c r="D12" i="2"/>
  <c r="D94" i="2"/>
  <c r="F157" i="2"/>
  <c r="F156" i="2" s="1"/>
  <c r="E11" i="2"/>
  <c r="D417" i="2"/>
  <c r="D410" i="2" s="1"/>
  <c r="D409" i="2" s="1"/>
  <c r="F58" i="2"/>
  <c r="F57" i="2" s="1"/>
  <c r="F65" i="2"/>
  <c r="F64" i="2" s="1"/>
  <c r="F280" i="2"/>
  <c r="E295" i="2"/>
  <c r="E294" i="2" s="1"/>
  <c r="F490" i="2"/>
  <c r="D498" i="2"/>
  <c r="E498" i="2"/>
  <c r="F23" i="2"/>
  <c r="F22" i="2" s="1"/>
  <c r="E172" i="2"/>
  <c r="D289" i="2"/>
  <c r="D288" i="2" s="1"/>
  <c r="F460" i="2"/>
  <c r="D57" i="2"/>
  <c r="E289" i="2"/>
  <c r="E288" i="2" s="1"/>
  <c r="F295" i="2"/>
  <c r="F294" i="2" s="1"/>
  <c r="F308" i="2"/>
  <c r="F307" i="2" s="1"/>
  <c r="D65" i="2"/>
  <c r="D64" i="2" s="1"/>
  <c r="E65" i="2"/>
  <c r="E64" i="2" s="1"/>
  <c r="F220" i="2"/>
  <c r="F450" i="2"/>
  <c r="E23" i="2"/>
  <c r="E22" i="2" s="1"/>
  <c r="D274" i="2"/>
  <c r="D460" i="2"/>
  <c r="F144" i="2"/>
  <c r="E180" i="2"/>
  <c r="D220" i="2"/>
  <c r="D295" i="2"/>
  <c r="D294" i="2" s="1"/>
  <c r="E308" i="2"/>
  <c r="E307" i="2" s="1"/>
  <c r="E338" i="2"/>
  <c r="F387" i="2"/>
  <c r="F386" i="2" s="1"/>
  <c r="E460" i="2"/>
  <c r="D479" i="2"/>
  <c r="D478" i="2" s="1"/>
  <c r="F410" i="2"/>
  <c r="F409" i="2" s="1"/>
  <c r="D118" i="2"/>
  <c r="D117" i="2" s="1"/>
  <c r="D144" i="2"/>
  <c r="E196" i="2"/>
  <c r="E195" i="2" s="1"/>
  <c r="E254" i="2"/>
  <c r="F262" i="2"/>
  <c r="F261" i="2" s="1"/>
  <c r="E262" i="2"/>
  <c r="E261" i="2" s="1"/>
  <c r="E280" i="2"/>
  <c r="F289" i="2"/>
  <c r="F288" i="2" s="1"/>
  <c r="F338" i="2"/>
  <c r="F479" i="2"/>
  <c r="F478" i="2" s="1"/>
  <c r="D32" i="2"/>
  <c r="D31" i="2" s="1"/>
  <c r="E32" i="2"/>
  <c r="E31" i="2" s="1"/>
  <c r="F12" i="2"/>
  <c r="F11" i="2"/>
  <c r="F134" i="2"/>
  <c r="F133" i="2" s="1"/>
  <c r="E149" i="2"/>
  <c r="F149" i="2"/>
  <c r="D157" i="2"/>
  <c r="D156" i="2" s="1"/>
  <c r="E157" i="2"/>
  <c r="E156" i="2" s="1"/>
  <c r="E231" i="2"/>
  <c r="D262" i="2"/>
  <c r="D261" i="2" s="1"/>
  <c r="E410" i="2"/>
  <c r="E409" i="2" s="1"/>
  <c r="E360" i="2"/>
  <c r="F32" i="2"/>
  <c r="F31" i="2" s="1"/>
  <c r="F85" i="2"/>
  <c r="D134" i="2"/>
  <c r="D133" i="2" s="1"/>
  <c r="E134" i="2"/>
  <c r="E133" i="2" s="1"/>
  <c r="E144" i="2"/>
  <c r="D172" i="2"/>
  <c r="E220" i="2"/>
  <c r="D254" i="2"/>
  <c r="E274" i="2"/>
  <c r="E490" i="2"/>
  <c r="F498" i="2"/>
  <c r="F274" i="2"/>
  <c r="E94" i="2"/>
  <c r="F94" i="2"/>
  <c r="D149" i="2"/>
  <c r="D196" i="2"/>
  <c r="D195" i="2" s="1"/>
  <c r="D450" i="2"/>
  <c r="E450" i="2"/>
  <c r="D85" i="2"/>
  <c r="E85" i="2"/>
  <c r="E118" i="2"/>
  <c r="E117" i="2" s="1"/>
  <c r="F172" i="2"/>
  <c r="F180" i="2"/>
  <c r="D180" i="2"/>
  <c r="D241" i="2"/>
  <c r="D308" i="2"/>
  <c r="D307" i="2" s="1"/>
  <c r="D320" i="2"/>
  <c r="D316" i="2" s="1"/>
  <c r="E320" i="2"/>
  <c r="E316" i="2" s="1"/>
  <c r="F320" i="2"/>
  <c r="F316" i="2" s="1"/>
  <c r="F360" i="2"/>
  <c r="E387" i="2"/>
  <c r="E386" i="2" s="1"/>
  <c r="E479" i="2"/>
  <c r="E478" i="2" s="1"/>
  <c r="F118" i="2"/>
  <c r="F117" i="2" s="1"/>
  <c r="E217" i="2"/>
  <c r="D338" i="2"/>
  <c r="F196" i="2"/>
  <c r="F195" i="2" s="1"/>
  <c r="F254" i="2"/>
  <c r="F538" i="2"/>
  <c r="E538" i="2"/>
  <c r="D13" i="2" l="1"/>
  <c r="D533" i="2" s="1"/>
  <c r="D535" i="2" s="1"/>
  <c r="E449" i="2"/>
  <c r="D489" i="2"/>
  <c r="F489" i="2"/>
  <c r="D287" i="2"/>
  <c r="E337" i="2"/>
  <c r="E329" i="2" s="1"/>
  <c r="E143" i="2"/>
  <c r="E171" i="2"/>
  <c r="D273" i="2"/>
  <c r="F306" i="2"/>
  <c r="F337" i="2"/>
  <c r="F287" i="2"/>
  <c r="E287" i="2"/>
  <c r="E216" i="2"/>
  <c r="E215" i="2" s="1"/>
  <c r="F273" i="2"/>
  <c r="E489" i="2"/>
  <c r="E15" i="2"/>
  <c r="F171" i="2"/>
  <c r="D171" i="2"/>
  <c r="F449" i="2"/>
  <c r="F536" i="2"/>
  <c r="D536" i="2"/>
  <c r="E536" i="2"/>
  <c r="F15" i="2"/>
  <c r="D15" i="2"/>
  <c r="D216" i="2"/>
  <c r="D215" i="2" s="1"/>
  <c r="F143" i="2"/>
  <c r="D337" i="2"/>
  <c r="D306" i="2"/>
  <c r="D84" i="2"/>
  <c r="F84" i="2"/>
  <c r="E306" i="2"/>
  <c r="F216" i="2"/>
  <c r="F215" i="2" s="1"/>
  <c r="D449" i="2"/>
  <c r="D143" i="2"/>
  <c r="E84" i="2"/>
  <c r="E273" i="2"/>
  <c r="E63" i="2" l="1"/>
  <c r="D63" i="2"/>
  <c r="D329" i="2"/>
  <c r="F329" i="2"/>
  <c r="E10" i="2"/>
  <c r="E9" i="2" s="1"/>
  <c r="F63" i="2"/>
  <c r="D10" i="2" l="1"/>
  <c r="D9" i="2" s="1"/>
  <c r="F10" i="2"/>
  <c r="F9" i="2" s="1"/>
  <c r="E532" i="2"/>
  <c r="D19" i="9" s="1"/>
  <c r="H72" i="1"/>
  <c r="G72" i="1"/>
  <c r="F72" i="1"/>
  <c r="F532" i="2" l="1"/>
  <c r="D532" i="2"/>
  <c r="C19" i="9" s="1"/>
  <c r="C18" i="9" s="1"/>
  <c r="C17" i="9" s="1"/>
  <c r="C16" i="9" s="1"/>
  <c r="C11" i="9" s="1"/>
  <c r="C10" i="9" s="1"/>
  <c r="C20" i="9" s="1"/>
  <c r="D18" i="9"/>
  <c r="D16" i="9"/>
  <c r="D11" i="9" s="1"/>
  <c r="D10" i="9" s="1"/>
  <c r="D20" i="9" s="1"/>
  <c r="H569" i="1"/>
  <c r="G569" i="1"/>
  <c r="F569" i="1"/>
  <c r="H384" i="1"/>
  <c r="E19" i="9" l="1"/>
  <c r="E17" i="9" s="1"/>
  <c r="D17" i="9"/>
  <c r="G366" i="1"/>
  <c r="G365" i="1"/>
  <c r="H587" i="1"/>
  <c r="H586" i="1" s="1"/>
  <c r="G587" i="1"/>
  <c r="G586" i="1" s="1"/>
  <c r="H84" i="1"/>
  <c r="H83" i="1" s="1"/>
  <c r="H279" i="1"/>
  <c r="G279" i="1"/>
  <c r="F279" i="1"/>
  <c r="G523" i="1"/>
  <c r="F523" i="1"/>
  <c r="E18" i="9" l="1"/>
  <c r="E16" i="9"/>
  <c r="E11" i="9" s="1"/>
  <c r="E10" i="9" s="1"/>
  <c r="E20" i="9" s="1"/>
  <c r="H26" i="1"/>
  <c r="F26" i="1"/>
  <c r="F25" i="1"/>
  <c r="F393" i="1"/>
  <c r="F643" i="1"/>
  <c r="F642" i="1" s="1"/>
  <c r="F268" i="1"/>
  <c r="F267" i="1" s="1"/>
  <c r="F266" i="1" s="1"/>
  <c r="F265" i="1" s="1"/>
  <c r="H275" i="1" l="1"/>
  <c r="G275" i="1"/>
  <c r="F275" i="1"/>
  <c r="F358" i="1"/>
  <c r="F357" i="1" s="1"/>
  <c r="G353" i="1"/>
  <c r="F353" i="1"/>
  <c r="F211" i="1"/>
  <c r="H214" i="1"/>
  <c r="G214" i="1"/>
  <c r="F214" i="1"/>
  <c r="F218" i="1"/>
  <c r="F217" i="1" s="1"/>
  <c r="H99" i="1"/>
  <c r="G99" i="1"/>
  <c r="F99" i="1"/>
  <c r="F667" i="1" l="1"/>
  <c r="F650" i="1"/>
  <c r="F640" i="1"/>
  <c r="F639" i="1" s="1"/>
  <c r="G590" i="1" l="1"/>
  <c r="G589" i="1" s="1"/>
  <c r="H590" i="1"/>
  <c r="F491" i="1"/>
  <c r="F490" i="1" s="1"/>
  <c r="H477" i="1"/>
  <c r="G477" i="1"/>
  <c r="F477" i="1"/>
  <c r="G421" i="1"/>
  <c r="G420" i="1" s="1"/>
  <c r="F385" i="1"/>
  <c r="F384" i="1" s="1"/>
  <c r="F316" i="1"/>
  <c r="F377" i="1"/>
  <c r="H351" i="1"/>
  <c r="G351" i="1"/>
  <c r="F351" i="1"/>
  <c r="G349" i="1"/>
  <c r="F340" i="1"/>
  <c r="F339" i="1" s="1"/>
  <c r="F337" i="1"/>
  <c r="F314" i="1"/>
  <c r="F307" i="1"/>
  <c r="F306" i="1" s="1"/>
  <c r="F302" i="1"/>
  <c r="F282" i="1"/>
  <c r="F281" i="1" s="1"/>
  <c r="F243" i="1"/>
  <c r="F242" i="1" s="1"/>
  <c r="H147" i="1"/>
  <c r="G147" i="1"/>
  <c r="H150" i="1"/>
  <c r="G150" i="1"/>
  <c r="F150" i="1"/>
  <c r="H119" i="1"/>
  <c r="G119" i="1"/>
  <c r="F119" i="1"/>
  <c r="G146" i="1" l="1"/>
  <c r="H146" i="1"/>
  <c r="H79" i="1" l="1"/>
  <c r="H77" i="1"/>
  <c r="H43" i="1"/>
  <c r="G43" i="1"/>
  <c r="F43" i="1"/>
  <c r="F29" i="1"/>
  <c r="G29" i="1"/>
  <c r="H29" i="1"/>
  <c r="F17" i="1" l="1"/>
  <c r="F16" i="1" s="1"/>
  <c r="F15" i="1" s="1"/>
  <c r="F14" i="1" s="1"/>
  <c r="F13" i="1" s="1"/>
  <c r="F12" i="1" s="1"/>
  <c r="G17" i="1"/>
  <c r="G16" i="1" s="1"/>
  <c r="G15" i="1" s="1"/>
  <c r="G14" i="1" s="1"/>
  <c r="G13" i="1" s="1"/>
  <c r="G12" i="1" s="1"/>
  <c r="H17" i="1"/>
  <c r="H16" i="1" s="1"/>
  <c r="H15" i="1" s="1"/>
  <c r="H14" i="1" s="1"/>
  <c r="H13" i="1" s="1"/>
  <c r="H12" i="1" s="1"/>
  <c r="F24" i="1"/>
  <c r="F23" i="1" s="1"/>
  <c r="F22" i="1" s="1"/>
  <c r="G24" i="1"/>
  <c r="G23" i="1" s="1"/>
  <c r="G22" i="1" s="1"/>
  <c r="H24" i="1"/>
  <c r="H23" i="1" s="1"/>
  <c r="H22" i="1" s="1"/>
  <c r="F32" i="1"/>
  <c r="G32" i="1"/>
  <c r="H32" i="1"/>
  <c r="F35" i="1"/>
  <c r="G35" i="1"/>
  <c r="H35" i="1"/>
  <c r="F37" i="1"/>
  <c r="G37" i="1"/>
  <c r="H37" i="1"/>
  <c r="F40" i="1"/>
  <c r="G40" i="1"/>
  <c r="H40" i="1"/>
  <c r="F47" i="1"/>
  <c r="F46" i="1" s="1"/>
  <c r="F45" i="1" s="1"/>
  <c r="G47" i="1"/>
  <c r="G46" i="1" s="1"/>
  <c r="G45" i="1" s="1"/>
  <c r="H47" i="1"/>
  <c r="H46" i="1" s="1"/>
  <c r="H45" i="1" s="1"/>
  <c r="F52" i="1"/>
  <c r="G52" i="1"/>
  <c r="H52" i="1"/>
  <c r="F59" i="1"/>
  <c r="F58" i="1" s="1"/>
  <c r="F57" i="1" s="1"/>
  <c r="F56" i="1" s="1"/>
  <c r="F55" i="1" s="1"/>
  <c r="F54" i="1" s="1"/>
  <c r="G59" i="1"/>
  <c r="G58" i="1" s="1"/>
  <c r="G57" i="1" s="1"/>
  <c r="G56" i="1" s="1"/>
  <c r="G55" i="1" s="1"/>
  <c r="G54" i="1" s="1"/>
  <c r="H59" i="1"/>
  <c r="H58" i="1" s="1"/>
  <c r="H57" i="1" s="1"/>
  <c r="H56" i="1" s="1"/>
  <c r="H55" i="1" s="1"/>
  <c r="H54" i="1" s="1"/>
  <c r="F66" i="1"/>
  <c r="F65" i="1" s="1"/>
  <c r="F64" i="1" s="1"/>
  <c r="H66" i="1"/>
  <c r="H65" i="1" s="1"/>
  <c r="H64" i="1" s="1"/>
  <c r="G66" i="1"/>
  <c r="G65" i="1" s="1"/>
  <c r="G64" i="1" s="1"/>
  <c r="F71" i="1"/>
  <c r="F70" i="1" s="1"/>
  <c r="G71" i="1"/>
  <c r="G70" i="1" s="1"/>
  <c r="H71" i="1"/>
  <c r="H70" i="1" s="1"/>
  <c r="H76" i="1"/>
  <c r="H75" i="1" s="1"/>
  <c r="F77" i="1"/>
  <c r="G77" i="1"/>
  <c r="F79" i="1"/>
  <c r="G79" i="1"/>
  <c r="H82" i="1"/>
  <c r="H81" i="1" s="1"/>
  <c r="F84" i="1"/>
  <c r="F83" i="1" s="1"/>
  <c r="F82" i="1" s="1"/>
  <c r="F81" i="1" s="1"/>
  <c r="G84" i="1"/>
  <c r="G83" i="1" s="1"/>
  <c r="G82" i="1" s="1"/>
  <c r="G81" i="1" s="1"/>
  <c r="F89" i="1"/>
  <c r="G89" i="1"/>
  <c r="H89" i="1"/>
  <c r="F93" i="1"/>
  <c r="G94" i="1"/>
  <c r="H94" i="1"/>
  <c r="F95" i="1"/>
  <c r="G95" i="1"/>
  <c r="H95" i="1"/>
  <c r="F97" i="1"/>
  <c r="G97" i="1"/>
  <c r="H97" i="1"/>
  <c r="F106" i="1"/>
  <c r="F105" i="1" s="1"/>
  <c r="F104" i="1" s="1"/>
  <c r="F103" i="1" s="1"/>
  <c r="F102" i="1" s="1"/>
  <c r="F101" i="1" s="1"/>
  <c r="G107" i="1"/>
  <c r="G106" i="1" s="1"/>
  <c r="G105" i="1" s="1"/>
  <c r="G104" i="1" s="1"/>
  <c r="G103" i="1" s="1"/>
  <c r="G102" i="1" s="1"/>
  <c r="G101" i="1" s="1"/>
  <c r="H107" i="1"/>
  <c r="H106" i="1" s="1"/>
  <c r="H105" i="1" s="1"/>
  <c r="H104" i="1" s="1"/>
  <c r="H103" i="1" s="1"/>
  <c r="H102" i="1" s="1"/>
  <c r="H101" i="1" s="1"/>
  <c r="F115" i="1"/>
  <c r="G115" i="1"/>
  <c r="H115" i="1"/>
  <c r="F117" i="1"/>
  <c r="G117" i="1"/>
  <c r="H117" i="1"/>
  <c r="F121" i="1"/>
  <c r="G121" i="1"/>
  <c r="H121" i="1"/>
  <c r="F128" i="1"/>
  <c r="G128" i="1"/>
  <c r="H128" i="1"/>
  <c r="F130" i="1"/>
  <c r="G130" i="1"/>
  <c r="H130" i="1"/>
  <c r="F133" i="1"/>
  <c r="G133" i="1"/>
  <c r="H133" i="1"/>
  <c r="F140" i="1"/>
  <c r="G140" i="1"/>
  <c r="H140" i="1"/>
  <c r="F142" i="1"/>
  <c r="G142" i="1"/>
  <c r="H142" i="1"/>
  <c r="F147" i="1"/>
  <c r="F146" i="1" s="1"/>
  <c r="F152" i="1"/>
  <c r="G152" i="1"/>
  <c r="H152" i="1"/>
  <c r="F155" i="1"/>
  <c r="G155" i="1"/>
  <c r="H155" i="1"/>
  <c r="F159" i="1"/>
  <c r="F158" i="1" s="1"/>
  <c r="F157" i="1" s="1"/>
  <c r="G159" i="1"/>
  <c r="G158" i="1" s="1"/>
  <c r="G157" i="1" s="1"/>
  <c r="H159" i="1"/>
  <c r="H158" i="1" s="1"/>
  <c r="H157" i="1" s="1"/>
  <c r="F167" i="1"/>
  <c r="F166" i="1" s="1"/>
  <c r="G167" i="1"/>
  <c r="G166" i="1" s="1"/>
  <c r="H167" i="1"/>
  <c r="H166" i="1" s="1"/>
  <c r="F170" i="1"/>
  <c r="G170" i="1"/>
  <c r="H170" i="1"/>
  <c r="F172" i="1"/>
  <c r="G172" i="1"/>
  <c r="H172" i="1"/>
  <c r="F174" i="1"/>
  <c r="G174" i="1"/>
  <c r="H174" i="1"/>
  <c r="F176" i="1"/>
  <c r="G176" i="1"/>
  <c r="H176" i="1"/>
  <c r="F181" i="1"/>
  <c r="F180" i="1" s="1"/>
  <c r="F179" i="1" s="1"/>
  <c r="F178" i="1" s="1"/>
  <c r="G181" i="1"/>
  <c r="G180" i="1" s="1"/>
  <c r="G179" i="1" s="1"/>
  <c r="G178" i="1" s="1"/>
  <c r="H181" i="1"/>
  <c r="H180" i="1" s="1"/>
  <c r="H179" i="1" s="1"/>
  <c r="H178" i="1" s="1"/>
  <c r="F185" i="1"/>
  <c r="F184" i="1" s="1"/>
  <c r="F183" i="1" s="1"/>
  <c r="G185" i="1"/>
  <c r="G184" i="1" s="1"/>
  <c r="G183" i="1" s="1"/>
  <c r="H185" i="1"/>
  <c r="H184" i="1" s="1"/>
  <c r="H183" i="1" s="1"/>
  <c r="F192" i="1"/>
  <c r="F191" i="1" s="1"/>
  <c r="F190" i="1" s="1"/>
  <c r="F189" i="1" s="1"/>
  <c r="H192" i="1"/>
  <c r="H191" i="1" s="1"/>
  <c r="H190" i="1" s="1"/>
  <c r="H189" i="1" s="1"/>
  <c r="G192" i="1"/>
  <c r="G191" i="1" s="1"/>
  <c r="G190" i="1" s="1"/>
  <c r="G189" i="1" s="1"/>
  <c r="F199" i="1"/>
  <c r="F198" i="1" s="1"/>
  <c r="G199" i="1"/>
  <c r="G198" i="1" s="1"/>
  <c r="H199" i="1"/>
  <c r="H198" i="1" s="1"/>
  <c r="F202" i="1"/>
  <c r="F201" i="1" s="1"/>
  <c r="G202" i="1"/>
  <c r="G201" i="1" s="1"/>
  <c r="H202" i="1"/>
  <c r="H201" i="1" s="1"/>
  <c r="F205" i="1"/>
  <c r="F204" i="1" s="1"/>
  <c r="G205" i="1"/>
  <c r="H205" i="1"/>
  <c r="F206" i="1"/>
  <c r="G206" i="1"/>
  <c r="H206" i="1"/>
  <c r="G209" i="1"/>
  <c r="H209" i="1"/>
  <c r="G211" i="1"/>
  <c r="H211" i="1"/>
  <c r="F213" i="1"/>
  <c r="G213" i="1"/>
  <c r="H213" i="1"/>
  <c r="F216" i="1"/>
  <c r="G218" i="1"/>
  <c r="G217" i="1" s="1"/>
  <c r="G216" i="1" s="1"/>
  <c r="F224" i="1"/>
  <c r="F223" i="1" s="1"/>
  <c r="F222" i="1" s="1"/>
  <c r="G224" i="1"/>
  <c r="G223" i="1" s="1"/>
  <c r="G222" i="1" s="1"/>
  <c r="H224" i="1"/>
  <c r="H223" i="1" s="1"/>
  <c r="H222" i="1" s="1"/>
  <c r="F230" i="1"/>
  <c r="F229" i="1" s="1"/>
  <c r="G230" i="1"/>
  <c r="G229" i="1" s="1"/>
  <c r="H230" i="1"/>
  <c r="H229" i="1" s="1"/>
  <c r="F233" i="1"/>
  <c r="F232" i="1" s="1"/>
  <c r="G233" i="1"/>
  <c r="G232" i="1" s="1"/>
  <c r="H233" i="1"/>
  <c r="H232" i="1" s="1"/>
  <c r="F238" i="1"/>
  <c r="G238" i="1"/>
  <c r="H238" i="1"/>
  <c r="F240" i="1"/>
  <c r="G240" i="1"/>
  <c r="H240" i="1"/>
  <c r="F247" i="1"/>
  <c r="G247" i="1"/>
  <c r="H247" i="1"/>
  <c r="G249" i="1"/>
  <c r="H249" i="1"/>
  <c r="F250" i="1"/>
  <c r="F249" i="1" s="1"/>
  <c r="G250" i="1"/>
  <c r="H250" i="1"/>
  <c r="G253" i="1"/>
  <c r="H253" i="1"/>
  <c r="F254" i="1"/>
  <c r="F253" i="1" s="1"/>
  <c r="F258" i="1"/>
  <c r="F257" i="1" s="1"/>
  <c r="F256" i="1" s="1"/>
  <c r="G258" i="1"/>
  <c r="G257" i="1" s="1"/>
  <c r="G256" i="1" s="1"/>
  <c r="H258" i="1"/>
  <c r="H257" i="1" s="1"/>
  <c r="H256" i="1" s="1"/>
  <c r="F273" i="1"/>
  <c r="G273" i="1"/>
  <c r="H273" i="1"/>
  <c r="F277" i="1"/>
  <c r="G277" i="1"/>
  <c r="H277" i="1"/>
  <c r="G282" i="1"/>
  <c r="G281" i="1" s="1"/>
  <c r="F287" i="1"/>
  <c r="F286" i="1" s="1"/>
  <c r="F285" i="1" s="1"/>
  <c r="G289" i="1"/>
  <c r="G288" i="1" s="1"/>
  <c r="G287" i="1" s="1"/>
  <c r="G286" i="1" s="1"/>
  <c r="G285" i="1" s="1"/>
  <c r="H289" i="1"/>
  <c r="H288" i="1" s="1"/>
  <c r="H287" i="1" s="1"/>
  <c r="H286" i="1" s="1"/>
  <c r="H285" i="1" s="1"/>
  <c r="H295" i="1"/>
  <c r="H294" i="1" s="1"/>
  <c r="F296" i="1"/>
  <c r="F295" i="1" s="1"/>
  <c r="F294" i="1" s="1"/>
  <c r="G296" i="1"/>
  <c r="G295" i="1" s="1"/>
  <c r="G294" i="1" s="1"/>
  <c r="F300" i="1"/>
  <c r="G302" i="1"/>
  <c r="H302" i="1"/>
  <c r="G304" i="1"/>
  <c r="H304" i="1"/>
  <c r="F304" i="1"/>
  <c r="G307" i="1"/>
  <c r="G306" i="1" s="1"/>
  <c r="F310" i="1"/>
  <c r="F312" i="1"/>
  <c r="G312" i="1"/>
  <c r="H312" i="1"/>
  <c r="G314" i="1"/>
  <c r="F322" i="1"/>
  <c r="F321" i="1" s="1"/>
  <c r="G322" i="1"/>
  <c r="G321" i="1" s="1"/>
  <c r="H322" i="1"/>
  <c r="H321" i="1" s="1"/>
  <c r="F323" i="1"/>
  <c r="G323" i="1"/>
  <c r="H323" i="1"/>
  <c r="F330" i="1"/>
  <c r="F329" i="1" s="1"/>
  <c r="G333" i="1"/>
  <c r="H333" i="1"/>
  <c r="H328" i="1" s="1"/>
  <c r="F333" i="1"/>
  <c r="F328" i="1" s="1"/>
  <c r="G335" i="1"/>
  <c r="H335" i="1"/>
  <c r="F335" i="1"/>
  <c r="F347" i="1"/>
  <c r="G347" i="1"/>
  <c r="G346" i="1" s="1"/>
  <c r="H347" i="1"/>
  <c r="H346" i="1" s="1"/>
  <c r="F349" i="1"/>
  <c r="F361" i="1"/>
  <c r="F360" i="1" s="1"/>
  <c r="G361" i="1"/>
  <c r="G360" i="1" s="1"/>
  <c r="H361" i="1"/>
  <c r="H360" i="1" s="1"/>
  <c r="F365" i="1"/>
  <c r="F364" i="1" s="1"/>
  <c r="F363" i="1" s="1"/>
  <c r="G364" i="1"/>
  <c r="G363" i="1" s="1"/>
  <c r="H365" i="1"/>
  <c r="H364" i="1" s="1"/>
  <c r="H363" i="1" s="1"/>
  <c r="F366" i="1"/>
  <c r="H366" i="1"/>
  <c r="F375" i="1"/>
  <c r="F383" i="1"/>
  <c r="F382" i="1" s="1"/>
  <c r="F381" i="1" s="1"/>
  <c r="F380" i="1" s="1"/>
  <c r="G385" i="1"/>
  <c r="G384" i="1" s="1"/>
  <c r="H392" i="1"/>
  <c r="H391" i="1" s="1"/>
  <c r="H390" i="1" s="1"/>
  <c r="H389" i="1" s="1"/>
  <c r="H388" i="1" s="1"/>
  <c r="H387" i="1" s="1"/>
  <c r="F397" i="1"/>
  <c r="F396" i="1" s="1"/>
  <c r="F392" i="1" s="1"/>
  <c r="G397" i="1"/>
  <c r="G396" i="1" s="1"/>
  <c r="G392" i="1" s="1"/>
  <c r="G391" i="1" s="1"/>
  <c r="G390" i="1" s="1"/>
  <c r="G389" i="1" s="1"/>
  <c r="G388" i="1" s="1"/>
  <c r="G387" i="1" s="1"/>
  <c r="F406" i="1"/>
  <c r="F405" i="1" s="1"/>
  <c r="F404" i="1" s="1"/>
  <c r="F403" i="1" s="1"/>
  <c r="F402" i="1" s="1"/>
  <c r="F401" i="1" s="1"/>
  <c r="G406" i="1"/>
  <c r="G405" i="1" s="1"/>
  <c r="G404" i="1" s="1"/>
  <c r="G403" i="1" s="1"/>
  <c r="G402" i="1" s="1"/>
  <c r="G401" i="1" s="1"/>
  <c r="H406" i="1"/>
  <c r="H405" i="1" s="1"/>
  <c r="H404" i="1" s="1"/>
  <c r="H403" i="1" s="1"/>
  <c r="H402" i="1" s="1"/>
  <c r="H401" i="1" s="1"/>
  <c r="F412" i="1"/>
  <c r="F411" i="1" s="1"/>
  <c r="F410" i="1" s="1"/>
  <c r="F409" i="1" s="1"/>
  <c r="G412" i="1"/>
  <c r="G411" i="1" s="1"/>
  <c r="G410" i="1" s="1"/>
  <c r="G409" i="1" s="1"/>
  <c r="H412" i="1"/>
  <c r="H411" i="1" s="1"/>
  <c r="H410" i="1" s="1"/>
  <c r="H409" i="1" s="1"/>
  <c r="F418" i="1"/>
  <c r="G418" i="1"/>
  <c r="G417" i="1" s="1"/>
  <c r="H418" i="1"/>
  <c r="F421" i="1"/>
  <c r="F420" i="1" s="1"/>
  <c r="H421" i="1"/>
  <c r="H420" i="1" s="1"/>
  <c r="F426" i="1"/>
  <c r="F425" i="1" s="1"/>
  <c r="G426" i="1"/>
  <c r="G425" i="1" s="1"/>
  <c r="H426" i="1"/>
  <c r="H425" i="1" s="1"/>
  <c r="F432" i="1"/>
  <c r="F431" i="1" s="1"/>
  <c r="F430" i="1" s="1"/>
  <c r="F429" i="1" s="1"/>
  <c r="F428" i="1" s="1"/>
  <c r="G432" i="1"/>
  <c r="G431" i="1" s="1"/>
  <c r="G430" i="1" s="1"/>
  <c r="G429" i="1" s="1"/>
  <c r="G428" i="1" s="1"/>
  <c r="H432" i="1"/>
  <c r="H431" i="1" s="1"/>
  <c r="H430" i="1" s="1"/>
  <c r="H429" i="1" s="1"/>
  <c r="H428" i="1" s="1"/>
  <c r="F441" i="1"/>
  <c r="G441" i="1"/>
  <c r="H441" i="1"/>
  <c r="F443" i="1"/>
  <c r="G443" i="1"/>
  <c r="H443" i="1"/>
  <c r="F446" i="1"/>
  <c r="G446" i="1"/>
  <c r="H446" i="1"/>
  <c r="F455" i="1"/>
  <c r="F454" i="1" s="1"/>
  <c r="F453" i="1" s="1"/>
  <c r="G455" i="1"/>
  <c r="G454" i="1" s="1"/>
  <c r="G453" i="1" s="1"/>
  <c r="H455" i="1"/>
  <c r="H454" i="1" s="1"/>
  <c r="H453" i="1" s="1"/>
  <c r="F462" i="1"/>
  <c r="G462" i="1"/>
  <c r="H462" i="1"/>
  <c r="F464" i="1"/>
  <c r="G464" i="1"/>
  <c r="H464" i="1"/>
  <c r="F466" i="1"/>
  <c r="G466" i="1"/>
  <c r="H466" i="1"/>
  <c r="F467" i="1"/>
  <c r="G467" i="1"/>
  <c r="H467" i="1"/>
  <c r="F471" i="1"/>
  <c r="G471" i="1"/>
  <c r="H471" i="1"/>
  <c r="F473" i="1"/>
  <c r="G473" i="1"/>
  <c r="H473" i="1"/>
  <c r="F475" i="1"/>
  <c r="G475" i="1"/>
  <c r="H475" i="1"/>
  <c r="F479" i="1"/>
  <c r="G479" i="1"/>
  <c r="H479" i="1"/>
  <c r="F450" i="1"/>
  <c r="F449" i="1" s="1"/>
  <c r="G450" i="1"/>
  <c r="G449" i="1" s="1"/>
  <c r="H450" i="1"/>
  <c r="H449" i="1" s="1"/>
  <c r="H448" i="1" s="1"/>
  <c r="F482" i="1"/>
  <c r="F481" i="1" s="1"/>
  <c r="G482" i="1"/>
  <c r="G481" i="1" s="1"/>
  <c r="H482" i="1"/>
  <c r="H481" i="1" s="1"/>
  <c r="F486" i="1"/>
  <c r="F485" i="1" s="1"/>
  <c r="F484" i="1" s="1"/>
  <c r="G486" i="1"/>
  <c r="G485" i="1" s="1"/>
  <c r="G484" i="1" s="1"/>
  <c r="H486" i="1"/>
  <c r="H485" i="1" s="1"/>
  <c r="H484" i="1" s="1"/>
  <c r="H489" i="1"/>
  <c r="H488" i="1" s="1"/>
  <c r="G491" i="1"/>
  <c r="G490" i="1" s="1"/>
  <c r="F494" i="1"/>
  <c r="G494" i="1"/>
  <c r="F504" i="1"/>
  <c r="G504" i="1"/>
  <c r="H504" i="1"/>
  <c r="F506" i="1"/>
  <c r="G506" i="1"/>
  <c r="H506" i="1"/>
  <c r="F513" i="1"/>
  <c r="F512" i="1" s="1"/>
  <c r="F511" i="1" s="1"/>
  <c r="F510" i="1" s="1"/>
  <c r="G513" i="1"/>
  <c r="G512" i="1" s="1"/>
  <c r="G511" i="1" s="1"/>
  <c r="G510" i="1" s="1"/>
  <c r="H513" i="1"/>
  <c r="H512" i="1" s="1"/>
  <c r="H511" i="1" s="1"/>
  <c r="H510" i="1" s="1"/>
  <c r="F519" i="1"/>
  <c r="G519" i="1"/>
  <c r="H519" i="1"/>
  <c r="F521" i="1"/>
  <c r="G521" i="1"/>
  <c r="H521" i="1"/>
  <c r="H523" i="1"/>
  <c r="F525" i="1"/>
  <c r="G525" i="1"/>
  <c r="H525" i="1"/>
  <c r="F527" i="1"/>
  <c r="G527" i="1"/>
  <c r="H527" i="1"/>
  <c r="F531" i="1"/>
  <c r="G531" i="1"/>
  <c r="H531" i="1"/>
  <c r="F533" i="1"/>
  <c r="G533" i="1"/>
  <c r="H533" i="1"/>
  <c r="F535" i="1"/>
  <c r="G535" i="1"/>
  <c r="H535" i="1"/>
  <c r="F541" i="1"/>
  <c r="G541" i="1"/>
  <c r="H541" i="1"/>
  <c r="F543" i="1"/>
  <c r="G543" i="1"/>
  <c r="H543" i="1"/>
  <c r="F547" i="1"/>
  <c r="F546" i="1" s="1"/>
  <c r="F545" i="1" s="1"/>
  <c r="G547" i="1"/>
  <c r="G546" i="1" s="1"/>
  <c r="G545" i="1" s="1"/>
  <c r="H547" i="1"/>
  <c r="H546" i="1" s="1"/>
  <c r="H545" i="1" s="1"/>
  <c r="F555" i="1"/>
  <c r="F554" i="1" s="1"/>
  <c r="F553" i="1" s="1"/>
  <c r="G555" i="1"/>
  <c r="G554" i="1" s="1"/>
  <c r="G553" i="1" s="1"/>
  <c r="H555" i="1"/>
  <c r="H554" i="1" s="1"/>
  <c r="H553" i="1" s="1"/>
  <c r="F559" i="1"/>
  <c r="G559" i="1"/>
  <c r="H559" i="1"/>
  <c r="F561" i="1"/>
  <c r="G561" i="1"/>
  <c r="H561" i="1"/>
  <c r="F563" i="1"/>
  <c r="G563" i="1"/>
  <c r="H563" i="1"/>
  <c r="F567" i="1"/>
  <c r="F566" i="1" s="1"/>
  <c r="G567" i="1"/>
  <c r="G566" i="1" s="1"/>
  <c r="H567" i="1"/>
  <c r="H566" i="1" s="1"/>
  <c r="F577" i="1"/>
  <c r="F576" i="1" s="1"/>
  <c r="F575" i="1" s="1"/>
  <c r="F574" i="1" s="1"/>
  <c r="F573" i="1" s="1"/>
  <c r="F572" i="1" s="1"/>
  <c r="G577" i="1"/>
  <c r="G576" i="1" s="1"/>
  <c r="G575" i="1" s="1"/>
  <c r="G574" i="1" s="1"/>
  <c r="G573" i="1" s="1"/>
  <c r="G572" i="1" s="1"/>
  <c r="H577" i="1"/>
  <c r="H576" i="1" s="1"/>
  <c r="H575" i="1" s="1"/>
  <c r="H574" i="1" s="1"/>
  <c r="H573" i="1" s="1"/>
  <c r="H572" i="1" s="1"/>
  <c r="F584" i="1"/>
  <c r="G584" i="1"/>
  <c r="G583" i="1" s="1"/>
  <c r="G582" i="1" s="1"/>
  <c r="H584" i="1"/>
  <c r="H583" i="1" s="1"/>
  <c r="F587" i="1"/>
  <c r="F586" i="1" s="1"/>
  <c r="F589" i="1"/>
  <c r="H589" i="1"/>
  <c r="F603" i="1"/>
  <c r="F602" i="1" s="1"/>
  <c r="F601" i="1" s="1"/>
  <c r="F600" i="1" s="1"/>
  <c r="F599" i="1" s="1"/>
  <c r="F598" i="1" s="1"/>
  <c r="G603" i="1"/>
  <c r="G602" i="1" s="1"/>
  <c r="G601" i="1" s="1"/>
  <c r="G600" i="1" s="1"/>
  <c r="G599" i="1" s="1"/>
  <c r="G598" i="1" s="1"/>
  <c r="H603" i="1"/>
  <c r="H602" i="1" s="1"/>
  <c r="H601" i="1" s="1"/>
  <c r="H600" i="1" s="1"/>
  <c r="H599" i="1" s="1"/>
  <c r="H598" i="1" s="1"/>
  <c r="H610" i="1"/>
  <c r="F610" i="1"/>
  <c r="G610" i="1"/>
  <c r="H613" i="1"/>
  <c r="H612" i="1" s="1"/>
  <c r="F613" i="1"/>
  <c r="F612" i="1" s="1"/>
  <c r="G613" i="1"/>
  <c r="G612" i="1" s="1"/>
  <c r="F621" i="1"/>
  <c r="F620" i="1" s="1"/>
  <c r="F619" i="1" s="1"/>
  <c r="F618" i="1" s="1"/>
  <c r="F617" i="1" s="1"/>
  <c r="F616" i="1" s="1"/>
  <c r="G621" i="1"/>
  <c r="G620" i="1" s="1"/>
  <c r="G619" i="1" s="1"/>
  <c r="G618" i="1" s="1"/>
  <c r="G617" i="1" s="1"/>
  <c r="G616" i="1" s="1"/>
  <c r="H621" i="1"/>
  <c r="H620" i="1" s="1"/>
  <c r="H619" i="1" s="1"/>
  <c r="H618" i="1" s="1"/>
  <c r="H617" i="1" s="1"/>
  <c r="H616" i="1" s="1"/>
  <c r="F629" i="1"/>
  <c r="F628" i="1" s="1"/>
  <c r="G629" i="1"/>
  <c r="G628" i="1" s="1"/>
  <c r="H629" i="1"/>
  <c r="H628" i="1" s="1"/>
  <c r="F632" i="1"/>
  <c r="F631" i="1" s="1"/>
  <c r="G632" i="1"/>
  <c r="G631" i="1" s="1"/>
  <c r="H632" i="1"/>
  <c r="H631" i="1" s="1"/>
  <c r="F637" i="1"/>
  <c r="F636" i="1" s="1"/>
  <c r="G637" i="1"/>
  <c r="G636" i="1" s="1"/>
  <c r="H637" i="1"/>
  <c r="H636" i="1" s="1"/>
  <c r="F647" i="1"/>
  <c r="F646" i="1" s="1"/>
  <c r="G647" i="1"/>
  <c r="G646" i="1" s="1"/>
  <c r="F649" i="1"/>
  <c r="G650" i="1"/>
  <c r="G649" i="1" s="1"/>
  <c r="F657" i="1"/>
  <c r="F656" i="1" s="1"/>
  <c r="F655" i="1" s="1"/>
  <c r="F654" i="1" s="1"/>
  <c r="G657" i="1"/>
  <c r="G656" i="1" s="1"/>
  <c r="G655" i="1" s="1"/>
  <c r="G654" i="1" s="1"/>
  <c r="H657" i="1"/>
  <c r="H656" i="1" s="1"/>
  <c r="H655" i="1" s="1"/>
  <c r="H654" i="1" s="1"/>
  <c r="F663" i="1"/>
  <c r="G663" i="1"/>
  <c r="H663" i="1"/>
  <c r="H665" i="1"/>
  <c r="F665" i="1"/>
  <c r="G665" i="1"/>
  <c r="F670" i="1"/>
  <c r="F669" i="1" s="1"/>
  <c r="G670" i="1"/>
  <c r="G669" i="1" s="1"/>
  <c r="H670" i="1"/>
  <c r="H669" i="1" s="1"/>
  <c r="F678" i="1"/>
  <c r="G678" i="1"/>
  <c r="G677" i="1" s="1"/>
  <c r="G676" i="1" s="1"/>
  <c r="G675" i="1" s="1"/>
  <c r="G674" i="1" s="1"/>
  <c r="G673" i="1" s="1"/>
  <c r="G672" i="1" s="1"/>
  <c r="H678" i="1"/>
  <c r="H677" i="1" s="1"/>
  <c r="H676" i="1" s="1"/>
  <c r="H675" i="1" s="1"/>
  <c r="H674" i="1" s="1"/>
  <c r="H673" i="1" s="1"/>
  <c r="H672" i="1" s="1"/>
  <c r="F686" i="1"/>
  <c r="F685" i="1" s="1"/>
  <c r="F684" i="1" s="1"/>
  <c r="F683" i="1" s="1"/>
  <c r="F682" i="1" s="1"/>
  <c r="F681" i="1" s="1"/>
  <c r="G686" i="1"/>
  <c r="G685" i="1" s="1"/>
  <c r="G684" i="1" s="1"/>
  <c r="G683" i="1" s="1"/>
  <c r="G682" i="1" s="1"/>
  <c r="G681" i="1" s="1"/>
  <c r="H686" i="1"/>
  <c r="H685" i="1" s="1"/>
  <c r="H684" i="1" s="1"/>
  <c r="H683" i="1" s="1"/>
  <c r="H682" i="1" s="1"/>
  <c r="H681" i="1" s="1"/>
  <c r="F694" i="1"/>
  <c r="F693" i="1" s="1"/>
  <c r="F692" i="1" s="1"/>
  <c r="F691" i="1" s="1"/>
  <c r="F690" i="1" s="1"/>
  <c r="F689" i="1" s="1"/>
  <c r="F688" i="1" s="1"/>
  <c r="G694" i="1"/>
  <c r="G693" i="1" s="1"/>
  <c r="G692" i="1" s="1"/>
  <c r="G691" i="1" s="1"/>
  <c r="G690" i="1" s="1"/>
  <c r="G689" i="1" s="1"/>
  <c r="G688" i="1" s="1"/>
  <c r="H694" i="1"/>
  <c r="H693" i="1" s="1"/>
  <c r="H692" i="1" s="1"/>
  <c r="H691" i="1" s="1"/>
  <c r="H690" i="1" s="1"/>
  <c r="H689" i="1" s="1"/>
  <c r="H688" i="1" s="1"/>
  <c r="H701" i="1"/>
  <c r="F703" i="1"/>
  <c r="F700" i="1" s="1"/>
  <c r="G703" i="1"/>
  <c r="G700" i="1" s="1"/>
  <c r="H703" i="1"/>
  <c r="F709" i="1"/>
  <c r="F708" i="1" s="1"/>
  <c r="G709" i="1"/>
  <c r="G708" i="1" s="1"/>
  <c r="H709" i="1"/>
  <c r="H708" i="1" s="1"/>
  <c r="F718" i="1"/>
  <c r="F717" i="1" s="1"/>
  <c r="F716" i="1" s="1"/>
  <c r="G718" i="1"/>
  <c r="G717" i="1" s="1"/>
  <c r="G716" i="1" s="1"/>
  <c r="H718" i="1"/>
  <c r="H717" i="1" s="1"/>
  <c r="H716" i="1" s="1"/>
  <c r="F724" i="1"/>
  <c r="F723" i="1" s="1"/>
  <c r="F722" i="1" s="1"/>
  <c r="F721" i="1" s="1"/>
  <c r="G724" i="1"/>
  <c r="G723" i="1" s="1"/>
  <c r="G722" i="1" s="1"/>
  <c r="G721" i="1" s="1"/>
  <c r="H724" i="1"/>
  <c r="H723" i="1" s="1"/>
  <c r="H722" i="1" s="1"/>
  <c r="H721" i="1" s="1"/>
  <c r="F729" i="1"/>
  <c r="G729" i="1"/>
  <c r="H729" i="1"/>
  <c r="F732" i="1"/>
  <c r="G732" i="1"/>
  <c r="H732" i="1"/>
  <c r="F734" i="1"/>
  <c r="G734" i="1"/>
  <c r="H734" i="1"/>
  <c r="F736" i="1"/>
  <c r="G736" i="1"/>
  <c r="H736" i="1"/>
  <c r="F738" i="1"/>
  <c r="G738" i="1"/>
  <c r="H738" i="1"/>
  <c r="G328" i="1" l="1"/>
  <c r="F346" i="1"/>
  <c r="F299" i="1"/>
  <c r="F298" i="1" s="1"/>
  <c r="F28" i="1"/>
  <c r="F27" i="1" s="1"/>
  <c r="F21" i="1" s="1"/>
  <c r="F20" i="1" s="1"/>
  <c r="G127" i="1"/>
  <c r="G126" i="1" s="1"/>
  <c r="G125" i="1" s="1"/>
  <c r="G124" i="1" s="1"/>
  <c r="H88" i="1"/>
  <c r="H87" i="1" s="1"/>
  <c r="H127" i="1"/>
  <c r="H126" i="1" s="1"/>
  <c r="H125" i="1" s="1"/>
  <c r="H124" i="1" s="1"/>
  <c r="F127" i="1"/>
  <c r="F126" i="1" s="1"/>
  <c r="F125" i="1" s="1"/>
  <c r="F124" i="1" s="1"/>
  <c r="F272" i="1"/>
  <c r="F271" i="1" s="1"/>
  <c r="F264" i="1" s="1"/>
  <c r="F263" i="1" s="1"/>
  <c r="F197" i="1"/>
  <c r="H272" i="1"/>
  <c r="H271" i="1" s="1"/>
  <c r="H264" i="1" s="1"/>
  <c r="H263" i="1" s="1"/>
  <c r="G272" i="1"/>
  <c r="G271" i="1" s="1"/>
  <c r="G264" i="1" s="1"/>
  <c r="G263" i="1" s="1"/>
  <c r="G327" i="1"/>
  <c r="G320" i="1" s="1"/>
  <c r="F374" i="1"/>
  <c r="F373" i="1" s="1"/>
  <c r="F372" i="1" s="1"/>
  <c r="F371" i="1" s="1"/>
  <c r="F370" i="1" s="1"/>
  <c r="F369" i="1" s="1"/>
  <c r="F677" i="1"/>
  <c r="F676" i="1" s="1"/>
  <c r="F675" i="1" s="1"/>
  <c r="F674" i="1" s="1"/>
  <c r="F673" i="1" s="1"/>
  <c r="F672" i="1" s="1"/>
  <c r="G88" i="1"/>
  <c r="G87" i="1" s="1"/>
  <c r="F662" i="1"/>
  <c r="F661" i="1" s="1"/>
  <c r="F660" i="1" s="1"/>
  <c r="F653" i="1" s="1"/>
  <c r="F652" i="1" s="1"/>
  <c r="F88" i="1"/>
  <c r="F87" i="1" s="1"/>
  <c r="H582" i="1"/>
  <c r="H581" i="1" s="1"/>
  <c r="H580" i="1" s="1"/>
  <c r="H579" i="1" s="1"/>
  <c r="H327" i="1"/>
  <c r="H320" i="1" s="1"/>
  <c r="H383" i="1"/>
  <c r="H382" i="1" s="1"/>
  <c r="H381" i="1" s="1"/>
  <c r="G114" i="1"/>
  <c r="G113" i="1" s="1"/>
  <c r="G112" i="1" s="1"/>
  <c r="G111" i="1" s="1"/>
  <c r="G76" i="1"/>
  <c r="G75" i="1" s="1"/>
  <c r="H114" i="1"/>
  <c r="H113" i="1" s="1"/>
  <c r="H112" i="1" s="1"/>
  <c r="H111" i="1" s="1"/>
  <c r="F540" i="1"/>
  <c r="F539" i="1" s="1"/>
  <c r="H237" i="1"/>
  <c r="H236" i="1" s="1"/>
  <c r="H235" i="1" s="1"/>
  <c r="F114" i="1"/>
  <c r="F113" i="1" s="1"/>
  <c r="F112" i="1" s="1"/>
  <c r="F111" i="1" s="1"/>
  <c r="H540" i="1"/>
  <c r="H539" i="1" s="1"/>
  <c r="F530" i="1"/>
  <c r="F529" i="1" s="1"/>
  <c r="F489" i="1"/>
  <c r="F488" i="1" s="1"/>
  <c r="H417" i="1"/>
  <c r="H416" i="1" s="1"/>
  <c r="H415" i="1" s="1"/>
  <c r="H414" i="1" s="1"/>
  <c r="F139" i="1"/>
  <c r="F138" i="1" s="1"/>
  <c r="F246" i="1"/>
  <c r="F245" i="1" s="1"/>
  <c r="H139" i="1"/>
  <c r="H138" i="1" s="1"/>
  <c r="H530" i="1"/>
  <c r="H529" i="1" s="1"/>
  <c r="H662" i="1"/>
  <c r="H661" i="1" s="1"/>
  <c r="H660" i="1" s="1"/>
  <c r="H653" i="1" s="1"/>
  <c r="H652" i="1" s="1"/>
  <c r="G540" i="1"/>
  <c r="G539" i="1" s="1"/>
  <c r="F565" i="1"/>
  <c r="F417" i="1"/>
  <c r="F416" i="1" s="1"/>
  <c r="F415" i="1" s="1"/>
  <c r="F414" i="1" s="1"/>
  <c r="G728" i="1"/>
  <c r="G727" i="1" s="1"/>
  <c r="G726" i="1" s="1"/>
  <c r="G518" i="1"/>
  <c r="G517" i="1" s="1"/>
  <c r="G204" i="1"/>
  <c r="F51" i="1"/>
  <c r="F50" i="1" s="1"/>
  <c r="G51" i="1"/>
  <c r="G50" i="1" s="1"/>
  <c r="F609" i="1"/>
  <c r="F608" i="1" s="1"/>
  <c r="F607" i="1" s="1"/>
  <c r="F606" i="1" s="1"/>
  <c r="F605" i="1" s="1"/>
  <c r="F597" i="1" s="1"/>
  <c r="H461" i="1"/>
  <c r="H440" i="1"/>
  <c r="H439" i="1" s="1"/>
  <c r="H438" i="1" s="1"/>
  <c r="H437" i="1" s="1"/>
  <c r="H436" i="1" s="1"/>
  <c r="H51" i="1"/>
  <c r="H50" i="1" s="1"/>
  <c r="G530" i="1"/>
  <c r="G529" i="1" s="1"/>
  <c r="G489" i="1"/>
  <c r="G488" i="1" s="1"/>
  <c r="H299" i="1"/>
  <c r="F237" i="1"/>
  <c r="H169" i="1"/>
  <c r="H165" i="1" s="1"/>
  <c r="H164" i="1" s="1"/>
  <c r="H163" i="1" s="1"/>
  <c r="H162" i="1" s="1"/>
  <c r="F645" i="1"/>
  <c r="F627" i="1" s="1"/>
  <c r="F626" i="1" s="1"/>
  <c r="F625" i="1" s="1"/>
  <c r="F624" i="1" s="1"/>
  <c r="G581" i="1"/>
  <c r="G580" i="1" s="1"/>
  <c r="G579" i="1" s="1"/>
  <c r="H565" i="1"/>
  <c r="H503" i="1"/>
  <c r="H502" i="1" s="1"/>
  <c r="H501" i="1" s="1"/>
  <c r="H500" i="1" s="1"/>
  <c r="H499" i="1" s="1"/>
  <c r="F461" i="1"/>
  <c r="F440" i="1"/>
  <c r="F439" i="1" s="1"/>
  <c r="F438" i="1" s="1"/>
  <c r="F437" i="1" s="1"/>
  <c r="F436" i="1" s="1"/>
  <c r="G383" i="1"/>
  <c r="G382" i="1" s="1"/>
  <c r="G381" i="1" s="1"/>
  <c r="G299" i="1"/>
  <c r="G298" i="1" s="1"/>
  <c r="G237" i="1"/>
  <c r="G236" i="1" s="1"/>
  <c r="G235" i="1" s="1"/>
  <c r="H204" i="1"/>
  <c r="H197" i="1" s="1"/>
  <c r="G169" i="1"/>
  <c r="G165" i="1" s="1"/>
  <c r="G164" i="1" s="1"/>
  <c r="G163" i="1" s="1"/>
  <c r="G162" i="1" s="1"/>
  <c r="G145" i="1"/>
  <c r="G144" i="1" s="1"/>
  <c r="F76" i="1"/>
  <c r="F75" i="1" s="1"/>
  <c r="F728" i="1"/>
  <c r="F727" i="1" s="1"/>
  <c r="F726" i="1" s="1"/>
  <c r="F558" i="1"/>
  <c r="F557" i="1" s="1"/>
  <c r="H518" i="1"/>
  <c r="H517" i="1" s="1"/>
  <c r="H470" i="1"/>
  <c r="G461" i="1"/>
  <c r="G440" i="1"/>
  <c r="G439" i="1" s="1"/>
  <c r="G438" i="1" s="1"/>
  <c r="G437" i="1" s="1"/>
  <c r="G436" i="1" s="1"/>
  <c r="H145" i="1"/>
  <c r="H144" i="1" s="1"/>
  <c r="G558" i="1"/>
  <c r="G557" i="1" s="1"/>
  <c r="G246" i="1"/>
  <c r="G245" i="1" s="1"/>
  <c r="G139" i="1"/>
  <c r="G138" i="1" s="1"/>
  <c r="H63" i="1"/>
  <c r="H728" i="1"/>
  <c r="H727" i="1" s="1"/>
  <c r="H726" i="1" s="1"/>
  <c r="H700" i="1"/>
  <c r="H699" i="1" s="1"/>
  <c r="H698" i="1" s="1"/>
  <c r="H697" i="1" s="1"/>
  <c r="H696" i="1" s="1"/>
  <c r="F583" i="1"/>
  <c r="G565" i="1"/>
  <c r="H558" i="1"/>
  <c r="H557" i="1" s="1"/>
  <c r="F518" i="1"/>
  <c r="F517" i="1" s="1"/>
  <c r="H246" i="1"/>
  <c r="H245" i="1" s="1"/>
  <c r="F169" i="1"/>
  <c r="F165" i="1" s="1"/>
  <c r="F164" i="1" s="1"/>
  <c r="F163" i="1" s="1"/>
  <c r="F162" i="1" s="1"/>
  <c r="F145" i="1"/>
  <c r="F144" i="1" s="1"/>
  <c r="G28" i="1"/>
  <c r="G27" i="1" s="1"/>
  <c r="G21" i="1" s="1"/>
  <c r="G20" i="1" s="1"/>
  <c r="H28" i="1"/>
  <c r="H27" i="1" s="1"/>
  <c r="H21" i="1" s="1"/>
  <c r="H20" i="1" s="1"/>
  <c r="G715" i="1"/>
  <c r="G714" i="1"/>
  <c r="G713" i="1" s="1"/>
  <c r="H714" i="1"/>
  <c r="H713" i="1" s="1"/>
  <c r="H715" i="1"/>
  <c r="G188" i="1"/>
  <c r="G187" i="1"/>
  <c r="G699" i="1"/>
  <c r="G698" i="1" s="1"/>
  <c r="G697" i="1" s="1"/>
  <c r="G696" i="1" s="1"/>
  <c r="G645" i="1"/>
  <c r="F503" i="1"/>
  <c r="F502" i="1" s="1"/>
  <c r="F501" i="1" s="1"/>
  <c r="F500" i="1" s="1"/>
  <c r="F499" i="1" s="1"/>
  <c r="G416" i="1"/>
  <c r="G415" i="1" s="1"/>
  <c r="G414" i="1" s="1"/>
  <c r="F408" i="1"/>
  <c r="G228" i="1"/>
  <c r="F187" i="1"/>
  <c r="F188" i="1"/>
  <c r="F714" i="1"/>
  <c r="F713" i="1" s="1"/>
  <c r="F715" i="1"/>
  <c r="F391" i="1"/>
  <c r="F390" i="1" s="1"/>
  <c r="F389" i="1" s="1"/>
  <c r="F388" i="1" s="1"/>
  <c r="F387" i="1" s="1"/>
  <c r="F395" i="1"/>
  <c r="H187" i="1"/>
  <c r="H188" i="1"/>
  <c r="F470" i="1"/>
  <c r="F699" i="1"/>
  <c r="F698" i="1" s="1"/>
  <c r="F697" i="1" s="1"/>
  <c r="F696" i="1" s="1"/>
  <c r="G609" i="1"/>
  <c r="G608" i="1" s="1"/>
  <c r="G607" i="1" s="1"/>
  <c r="G606" i="1" s="1"/>
  <c r="G605" i="1" s="1"/>
  <c r="G597" i="1" s="1"/>
  <c r="G470" i="1"/>
  <c r="H408" i="1"/>
  <c r="F228" i="1"/>
  <c r="G662" i="1"/>
  <c r="G661" i="1" s="1"/>
  <c r="G660" i="1" s="1"/>
  <c r="G653" i="1" s="1"/>
  <c r="G652" i="1" s="1"/>
  <c r="H645" i="1"/>
  <c r="H627" i="1" s="1"/>
  <c r="H626" i="1" s="1"/>
  <c r="H625" i="1" s="1"/>
  <c r="H624" i="1" s="1"/>
  <c r="H609" i="1"/>
  <c r="H608" i="1" s="1"/>
  <c r="H607" i="1" s="1"/>
  <c r="H606" i="1" s="1"/>
  <c r="H605" i="1" s="1"/>
  <c r="H597" i="1" s="1"/>
  <c r="G503" i="1"/>
  <c r="G502" i="1" s="1"/>
  <c r="G501" i="1" s="1"/>
  <c r="G500" i="1" s="1"/>
  <c r="G499" i="1" s="1"/>
  <c r="G408" i="1"/>
  <c r="F379" i="1"/>
  <c r="H228" i="1"/>
  <c r="G395" i="1"/>
  <c r="G394" i="1" s="1"/>
  <c r="G393" i="1" s="1"/>
  <c r="G627" i="1" l="1"/>
  <c r="G626" i="1" s="1"/>
  <c r="G625" i="1" s="1"/>
  <c r="G624" i="1" s="1"/>
  <c r="G623" i="1" s="1"/>
  <c r="G596" i="1" s="1"/>
  <c r="G644" i="1"/>
  <c r="G643" i="1" s="1"/>
  <c r="G642" i="1" s="1"/>
  <c r="G641" i="1" s="1"/>
  <c r="G640" i="1" s="1"/>
  <c r="H298" i="1"/>
  <c r="H293" i="1" s="1"/>
  <c r="H292" i="1" s="1"/>
  <c r="H291" i="1" s="1"/>
  <c r="G197" i="1"/>
  <c r="G196" i="1" s="1"/>
  <c r="G195" i="1" s="1"/>
  <c r="G194" i="1" s="1"/>
  <c r="H196" i="1"/>
  <c r="H195" i="1" s="1"/>
  <c r="H194" i="1" s="1"/>
  <c r="F582" i="1"/>
  <c r="F581" i="1" s="1"/>
  <c r="F580" i="1" s="1"/>
  <c r="F579" i="1" s="1"/>
  <c r="G380" i="1"/>
  <c r="G379" i="1" s="1"/>
  <c r="H380" i="1"/>
  <c r="H379" i="1" s="1"/>
  <c r="F196" i="1"/>
  <c r="F195" i="1" s="1"/>
  <c r="F194" i="1" s="1"/>
  <c r="G712" i="1"/>
  <c r="G711" i="1" s="1"/>
  <c r="G63" i="1"/>
  <c r="G62" i="1" s="1"/>
  <c r="G61" i="1" s="1"/>
  <c r="F293" i="1"/>
  <c r="F292" i="1" s="1"/>
  <c r="F291" i="1" s="1"/>
  <c r="F516" i="1"/>
  <c r="F509" i="1" s="1"/>
  <c r="F508" i="1" s="1"/>
  <c r="F63" i="1"/>
  <c r="F62" i="1" s="1"/>
  <c r="F61" i="1" s="1"/>
  <c r="G137" i="1"/>
  <c r="G136" i="1" s="1"/>
  <c r="G135" i="1" s="1"/>
  <c r="G110" i="1" s="1"/>
  <c r="G516" i="1"/>
  <c r="G509" i="1" s="1"/>
  <c r="G508" i="1" s="1"/>
  <c r="F552" i="1"/>
  <c r="F551" i="1" s="1"/>
  <c r="F550" i="1" s="1"/>
  <c r="F549" i="1" s="1"/>
  <c r="H516" i="1"/>
  <c r="H509" i="1" s="1"/>
  <c r="H508" i="1" s="1"/>
  <c r="F400" i="1"/>
  <c r="G227" i="1"/>
  <c r="G226" i="1" s="1"/>
  <c r="H137" i="1"/>
  <c r="H136" i="1" s="1"/>
  <c r="H135" i="1" s="1"/>
  <c r="H110" i="1" s="1"/>
  <c r="H552" i="1"/>
  <c r="H551" i="1" s="1"/>
  <c r="H550" i="1" s="1"/>
  <c r="H549" i="1" s="1"/>
  <c r="F236" i="1"/>
  <c r="F235" i="1" s="1"/>
  <c r="F227" i="1" s="1"/>
  <c r="F226" i="1" s="1"/>
  <c r="G19" i="1"/>
  <c r="H227" i="1"/>
  <c r="H226" i="1" s="1"/>
  <c r="F460" i="1"/>
  <c r="F459" i="1" s="1"/>
  <c r="F458" i="1" s="1"/>
  <c r="F457" i="1" s="1"/>
  <c r="H62" i="1"/>
  <c r="H61" i="1" s="1"/>
  <c r="G400" i="1"/>
  <c r="F137" i="1"/>
  <c r="F136" i="1" s="1"/>
  <c r="F135" i="1" s="1"/>
  <c r="F110" i="1" s="1"/>
  <c r="F327" i="1"/>
  <c r="F320" i="1" s="1"/>
  <c r="F319" i="1" s="1"/>
  <c r="F318" i="1" s="1"/>
  <c r="H19" i="1"/>
  <c r="H319" i="1"/>
  <c r="H318" i="1" s="1"/>
  <c r="H400" i="1"/>
  <c r="G552" i="1"/>
  <c r="G551" i="1" s="1"/>
  <c r="G550" i="1" s="1"/>
  <c r="G549" i="1" s="1"/>
  <c r="H460" i="1"/>
  <c r="H459" i="1" s="1"/>
  <c r="H458" i="1" s="1"/>
  <c r="H457" i="1" s="1"/>
  <c r="F19" i="1"/>
  <c r="G293" i="1"/>
  <c r="G292" i="1" s="1"/>
  <c r="G291" i="1" s="1"/>
  <c r="G319" i="1"/>
  <c r="G318" i="1" s="1"/>
  <c r="H712" i="1"/>
  <c r="H711" i="1" s="1"/>
  <c r="G460" i="1"/>
  <c r="G459" i="1" s="1"/>
  <c r="G458" i="1" s="1"/>
  <c r="G457" i="1" s="1"/>
  <c r="F712" i="1"/>
  <c r="F711" i="1" s="1"/>
  <c r="H623" i="1"/>
  <c r="H596" i="1" s="1"/>
  <c r="F623" i="1"/>
  <c r="F596" i="1" s="1"/>
  <c r="H262" i="1" l="1"/>
  <c r="H161" i="1"/>
  <c r="G161" i="1"/>
  <c r="F435" i="1"/>
  <c r="F434" i="1" s="1"/>
  <c r="H435" i="1"/>
  <c r="H434" i="1" s="1"/>
  <c r="F262" i="1"/>
  <c r="G435" i="1"/>
  <c r="G434" i="1" s="1"/>
  <c r="G11" i="1"/>
  <c r="F161" i="1"/>
  <c r="F11" i="1"/>
  <c r="H11" i="1"/>
  <c r="G262" i="1"/>
  <c r="H10" i="1" l="1"/>
  <c r="H740" i="1" s="1"/>
  <c r="G10" i="1"/>
  <c r="G740" i="1" s="1"/>
  <c r="F10" i="1"/>
  <c r="F740" i="1" s="1"/>
</calcChain>
</file>

<file path=xl/sharedStrings.xml><?xml version="1.0" encoding="utf-8"?>
<sst xmlns="http://schemas.openxmlformats.org/spreadsheetml/2006/main" count="3339" uniqueCount="1353">
  <si>
    <t>Итого расходов: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</si>
  <si>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</si>
  <si>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</si>
  <si>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 (администрирование)</t>
  </si>
  <si>
    <t>92 0 00 2С170</t>
  </si>
  <si>
    <t>Реализация функций (полномочий) по ведению бухгалтерского (бюджетного), кадрового,налогового, статистического учета, планированию финансово-хозяйственной деятельности и составлению отчетности</t>
  </si>
  <si>
    <t>92 0 00 2Н028</t>
  </si>
  <si>
    <t>Предоставление  мер социальной поддержки педагогическим работникам   общеобразовательных организаций (администрирование)</t>
  </si>
  <si>
    <t>92 0 00 2Н024</t>
  </si>
  <si>
    <t>Предоставление выплаты компенсаций части родительской платы за присмотр и уход за  ребенком в образовательных организациях, реализующих образовательную программу  дошкольного образования</t>
  </si>
  <si>
    <t>92 0 00 2Н022</t>
  </si>
  <si>
    <t>Закупка товаров, работ и услуг для обеспечения  государственных (муниципальных) нужд</t>
  </si>
  <si>
    <t>200</t>
  </si>
  <si>
    <t>Обеспечение деятельности  муниципального казенного учреждения «Единый учетный центр»</t>
  </si>
  <si>
    <t>92 0 00 00210</t>
  </si>
  <si>
    <t>Мероприятия, осуществляемые органами местного самоуправления  Юсьвинского муниципального округа в рамках непрограммных направлений расходов</t>
  </si>
  <si>
    <t>92 0 00 00000</t>
  </si>
  <si>
    <t xml:space="preserve">Непрограммные мероприятия  </t>
  </si>
  <si>
    <t xml:space="preserve">90 0 00 00000 </t>
  </si>
  <si>
    <t>Другие общегосударственные расходы</t>
  </si>
  <si>
    <t>0113</t>
  </si>
  <si>
    <t>Иные бюджетные ассигнования</t>
  </si>
  <si>
    <t>800</t>
  </si>
  <si>
    <t>Резервный фонд администрации Юсьвинского муниципального округа Пермского края</t>
  </si>
  <si>
    <t>92 0 00 00777</t>
  </si>
  <si>
    <t>Резервные фонды</t>
  </si>
  <si>
    <t>0111</t>
  </si>
  <si>
    <t xml:space="preserve"> Обеспечение выполнения функций администрации Юсьвинского муниципального округа и её структурных подразделений</t>
  </si>
  <si>
    <t>01 2 10 4У070</t>
  </si>
  <si>
    <t>Основное мероприятие "Обеспечение исполнения администрацией Юсьвинского муниципального округа вопросов местного значения, предусмотренных законом РФ № 131-ФЗ"</t>
  </si>
  <si>
    <t>01 2 10 00000</t>
  </si>
  <si>
    <t xml:space="preserve">Подпрограмма "Организация деятельности по реализации вопросов местного значения Юсьвинского муниципального округа Пермского края" </t>
  </si>
  <si>
    <t>01 2 00 00000</t>
  </si>
  <si>
    <t>Муниципальная программа "Муниципальное управление в Юсьвинском муниципальном округе Пермского края"</t>
  </si>
  <si>
    <t>01 0 00 00000</t>
  </si>
  <si>
    <t>Муниципальные программы Юсьвинского муниципального округа Пермского края</t>
  </si>
  <si>
    <t>00 0 00 00000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</si>
  <si>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</si>
  <si>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</si>
  <si>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Общегосударственные вопросы</t>
  </si>
  <si>
    <t>0100</t>
  </si>
  <si>
    <t>Финансовое управление администрации Юсьвинского муниципального округа Пермского края</t>
  </si>
  <si>
    <t>Представительские расходы и иные расходы, связанные с представительской деятельностью органов местного самоуправления</t>
  </si>
  <si>
    <t>92 0 00 00260</t>
  </si>
  <si>
    <t>Мероприятия, осуществляемые органами местного самоуправления Юсьвинского муниципального округа в рамках непрограммных направлений</t>
  </si>
  <si>
    <t>Обеспечение деятельности Аппарата  Думы Юсьвинского муниципального округа Пермского края</t>
  </si>
  <si>
    <t xml:space="preserve">91 0 00 00031 </t>
  </si>
  <si>
    <t xml:space="preserve">Компенсационные выплаты депутатам Думы Юсьвинского муниципального округа Пермского края </t>
  </si>
  <si>
    <t xml:space="preserve">91 0 00 00021  </t>
  </si>
  <si>
    <t>Обеспечение деятельности органов местного самоуправления Юсьвинского муниципального округа</t>
  </si>
  <si>
    <t xml:space="preserve">91 0 00 00000 </t>
  </si>
  <si>
    <t>Непрограммные мероприятия</t>
  </si>
  <si>
    <t>90 0 00 00000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</si>
  <si>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</si>
  <si>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</si>
  <si>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Дума Юсьвинского муниципального округа Пермского края</t>
  </si>
  <si>
    <t>Предоставление субсидий бюджетным, автономным учреждениям и иным некоммерческим организациям</t>
  </si>
  <si>
    <t>600</t>
  </si>
  <si>
    <t>Осуществление издательской деятельности (выпуск газеты «Юсьвинские вести»)</t>
  </si>
  <si>
    <t xml:space="preserve">06 3 10 4К140 </t>
  </si>
  <si>
    <t>Основное мероприятие "Информирование населения округа о политических, экономических, социальных, культурных и иных аспектах общественной жизни Юсьвинского муниципального округа Пермского края"</t>
  </si>
  <si>
    <t>06 3 10 00000</t>
  </si>
  <si>
    <t>Подпрограмма "Информационная  политика"</t>
  </si>
  <si>
    <t>06 3 00 00000</t>
  </si>
  <si>
    <t>Муниципальная программа "Развитие культуры, искусства и молодежной политики в  Юсьвинском муниципальном округе Пермского края"</t>
  </si>
  <si>
    <t xml:space="preserve">06 0 00 00000 </t>
  </si>
  <si>
    <t>Периодическая печать и издательства</t>
  </si>
  <si>
    <t>Средства массовой информации</t>
  </si>
  <si>
    <t xml:space="preserve">"Мы выбираем спорт!"(создание условий для развития массового спорта, пропаганды физической культуры и спорта, обеспечение возможностей для  жителей округа систематически заниматься физической культурой и массовым спортом </t>
  </si>
  <si>
    <t xml:space="preserve">07 0 10 4Ф010 </t>
  </si>
  <si>
    <t>Основное мероприятие "Обеспечение условий для развития физической культуры и массового спорта на территории Юсьвинского муниципального округа Пермского края"</t>
  </si>
  <si>
    <t>07 0 10 00000</t>
  </si>
  <si>
    <t>Муниципальная программа "Развитие физической культуры и спорта в  Юсьвинском муниципальном округе Пермского края"</t>
  </si>
  <si>
    <t>07 0 00 00000</t>
  </si>
  <si>
    <t>Физическая культура</t>
  </si>
  <si>
    <t>1101</t>
  </si>
  <si>
    <t>Физическая культура и спорт</t>
  </si>
  <si>
    <t xml:space="preserve">в том числе за счет средств местного  бюджета </t>
  </si>
  <si>
    <t>Социальное обеспечение и иные выплаты населению</t>
  </si>
  <si>
    <t>300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</si>
  <si>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услуг.</t>
  </si>
  <si>
    <t>02 5 30 2С170</t>
  </si>
  <si>
    <t>Основное мероприятие "Предоставление социальных гарантий и льгот педагогическим работникам образовательных учреждений"</t>
  </si>
  <si>
    <t>02 5 30 00000</t>
  </si>
  <si>
    <t>Подпрограмма "Кадровая политика"</t>
  </si>
  <si>
    <t>02 5 00 00000</t>
  </si>
  <si>
    <t>Муниципальная программа "Развитие  образования Юсьвинского муниципального округа Пермского края"</t>
  </si>
  <si>
    <t>02 0 00 00000</t>
  </si>
  <si>
    <t>Социальное обеспечение населения</t>
  </si>
  <si>
    <t>Социальная политика</t>
  </si>
  <si>
    <t>Обеспечение кадровой политики в сфере культуры и искусства</t>
  </si>
  <si>
    <t xml:space="preserve">06 1 60 4К060 </t>
  </si>
  <si>
    <t>Основное мероприятие "Кадровая политика"</t>
  </si>
  <si>
    <t>06 1 60 00000</t>
  </si>
  <si>
    <t>Проведение мероприятий, направленных на патриотическое воспитание населения, укрепление гражданского единства и межконфессионального согласия, популяризацию семейных ценностей, сохранение и развитие национальных традиций, в том числе коми-пермяцкой культуры</t>
  </si>
  <si>
    <t>06 1 50 4К030</t>
  </si>
  <si>
    <t>Проведение массовых мероприятий, конкурсов (в том числе среди детского населения), участие творческих коллективов и отдельных исполнителей (в том числе детских) в окружных, межмуниципальных, краевых, межрегиональных, всероссийских, международных смотрах, конкурсах, фестивалях</t>
  </si>
  <si>
    <t>06 1 50 4К020</t>
  </si>
  <si>
    <t>Основное мероприятие "Организация и проведение социально- значимых мероприятий в сфере искусства и культуры"</t>
  </si>
  <si>
    <t>06 1 50 00000</t>
  </si>
  <si>
    <t>Подпрограмма "Сохранение и развитие культурного потенциала Юсьвинского муниципального округа Пермского края"</t>
  </si>
  <si>
    <t xml:space="preserve">06 1 00 00000  </t>
  </si>
  <si>
    <t>Подпрограмма "Организация деятельности по реализации вопросов местного значения Юсьвинского муниципального округа и развитие муниципальной службы в Юсьвинском муниципальном округа"</t>
  </si>
  <si>
    <t>Муниципальная программа "Совершенствование муниципального управления в Юсьвинском муниципальном округе Пермского края"</t>
  </si>
  <si>
    <t>Другие вопросы в области культуры, кинематографии</t>
  </si>
  <si>
    <t>0804</t>
  </si>
  <si>
    <t>в том числе за счет местного бюджета</t>
  </si>
  <si>
    <t>Государственная поддержка отрасли культуры (оказание государственной поддержки лучшим сельским учреждениям культуры)</t>
  </si>
  <si>
    <t>06 1 А2 55196</t>
  </si>
  <si>
    <t>Государственная поддержка отрасли культуры (оказание государственной поддержки лучшим работникам сельских учреждений культуры)</t>
  </si>
  <si>
    <t>06 1 А2 55195</t>
  </si>
  <si>
    <t>Основное мероприятие "Реализация федерального проекта "Творческие люди"</t>
  </si>
  <si>
    <t>06 1 А2 00000</t>
  </si>
  <si>
    <t>Проведение изыскательских работ (инженерно-геодезические, инженерно-геологические и инженерно-гидрологические изыскания), инженерно-технологическое обследование и историко-архитектурные натурные исследованияобъекта культурного наследия</t>
  </si>
  <si>
    <t>в том числе за счет краевого бюджета</t>
  </si>
  <si>
    <t>в том числе за счет федерального бюджета</t>
  </si>
  <si>
    <t>в том числе</t>
  </si>
  <si>
    <t>Основное мероприятие «Развитие инфраструктуры, приведение в нормативное состояние, укрепление материально-технической базы, текущий ремонт учреждений культуры и образовательных учреждений в сфере культуры»</t>
  </si>
  <si>
    <t>06 1  70 00000</t>
  </si>
  <si>
    <t>Публичный показ музейных предметов, музейных коллекций</t>
  </si>
  <si>
    <t>06 1 30 00150</t>
  </si>
  <si>
    <t>Основное мероприятие "Сохранение, пополнение, популяризация музейного фонда и развития музеев"</t>
  </si>
  <si>
    <t>06 1 30 00000</t>
  </si>
  <si>
    <t xml:space="preserve">Комплектование книжных фондов муниципальных общедоступных  библиотек </t>
  </si>
  <si>
    <t>06 1 20 4К010</t>
  </si>
  <si>
    <t>Библиотечное, библиографическое и информационное обслуживание пользователей библиотеки</t>
  </si>
  <si>
    <t>06 1 20 00150</t>
  </si>
  <si>
    <t>Основное мероприятие "Сохранение и развитие библиотечного дела"</t>
  </si>
  <si>
    <t>06 1 20 00000</t>
  </si>
  <si>
    <t xml:space="preserve">Организация и проведение мероприятий культурно-досуговыми учреждениями </t>
  </si>
  <si>
    <t xml:space="preserve">06 1 10 00150 </t>
  </si>
  <si>
    <t>Основное мероприятие "Сохранение и развитие традиционной народной культуры, нематериального культурного наследия на территории Юсьвинского муниципального округа Пермского края"</t>
  </si>
  <si>
    <t xml:space="preserve">06 1 10 00000 </t>
  </si>
  <si>
    <t>Культура</t>
  </si>
  <si>
    <t>0801</t>
  </si>
  <si>
    <t>Культура и кинематография</t>
  </si>
  <si>
    <t>0800</t>
  </si>
  <si>
    <t>Обеспечение организации отдыха детей в каникулярное время в рамках полномочий Юсьвинского муниципального округа Пермского края</t>
  </si>
  <si>
    <t>02 4 10 4Н082</t>
  </si>
  <si>
    <t>Основное мероприятие "Организация оздоровительной кампании в каникулярный период"</t>
  </si>
  <si>
    <t>02 4 10 00000</t>
  </si>
  <si>
    <t>Подпрограмма "Развитие системы отдыха, оздоровления и занятости детей"</t>
  </si>
  <si>
    <t>02 4 00 00000</t>
  </si>
  <si>
    <t>Другие вопросы в области образования</t>
  </si>
  <si>
    <t>0709</t>
  </si>
  <si>
    <t>Реализация мероприятий в сфере молодежной политики</t>
  </si>
  <si>
    <t>06 2 10 SН220</t>
  </si>
  <si>
    <t>Организация и проведение мероприятий, направленных на поддержку общественных молодежных объединений.  Проведение заседаний, круглых столов, дискуссий, семинаров, творческих конкурсов по основным направлениям в сфере государственной молодежной политики. Участие молодежи в районных, межмуниципальных, окружных, краевых, межрегиональных, всероссийских и международных конкурсах и мероприятиях</t>
  </si>
  <si>
    <t xml:space="preserve">06 2 10 4К130 </t>
  </si>
  <si>
    <t>Основное мероприятие "Организация и проведение мероприятий среди молодежи"</t>
  </si>
  <si>
    <t>06 2 10 00000</t>
  </si>
  <si>
    <t>Подпрограмма "Молодежная политика"</t>
  </si>
  <si>
    <t>06 2 00 00000</t>
  </si>
  <si>
    <t>Молодежная политика</t>
  </si>
  <si>
    <t>0707</t>
  </si>
  <si>
    <t>Реализация дополнительного образования детям в области искусства</t>
  </si>
  <si>
    <t>06 1 40 00150</t>
  </si>
  <si>
    <t>Основное мероприятие "Предоставление дополнительного образования детям в области искусства"</t>
  </si>
  <si>
    <t>06 1 40 00000</t>
  </si>
  <si>
    <t>Дополнительное образование детей</t>
  </si>
  <si>
    <t>0703</t>
  </si>
  <si>
    <t>Образование</t>
  </si>
  <si>
    <t>0700</t>
  </si>
  <si>
    <t>Отдел культуры, молодежной политики и спорта администрации Юсьвинского муниципального округа Пермского края</t>
  </si>
  <si>
    <t>за счет местного бюджета</t>
  </si>
  <si>
    <t>за счет краевого бюджета</t>
  </si>
  <si>
    <t>Капитальный ремонт объектов спортивной инфраструктуры муниципального значения</t>
  </si>
  <si>
    <t>07 0 30 SФ350</t>
  </si>
  <si>
    <t>Основное мероприятие "Капитальный ремонт объектов спортивной инфраструктуры муниципального значения"</t>
  </si>
  <si>
    <t>07 0 30 00000</t>
  </si>
  <si>
    <t>Реализация мероприятия "Умею плавать!"</t>
  </si>
  <si>
    <t>07 0 10 SФ320</t>
  </si>
  <si>
    <t>Основное мероприятие "Обеспечение условий для развития физической культуры и массового спорта на территории Юсьвинского муниципального округа"</t>
  </si>
  <si>
    <t>02 1 10 2Н022</t>
  </si>
  <si>
    <t>Основное мероприятие "Оказание услуг на получение общедоступного бесплатного начального общего, основного общего, среднего общего образования"</t>
  </si>
  <si>
    <t xml:space="preserve"> 02 1 10 00000</t>
  </si>
  <si>
    <t>Подпрограмма "Дошкольное образование"</t>
  </si>
  <si>
    <t>02 1 00 00000</t>
  </si>
  <si>
    <t>Муниципальные программы Юсьвинского муниципального округа</t>
  </si>
  <si>
    <t>Охрана семьи и детства</t>
  </si>
  <si>
    <t>Крохалево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</si>
  <si>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</si>
  <si>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Предоставление  мер социальной поддержки педагогическим работникам общеобразовательных организаций</t>
  </si>
  <si>
    <t>02 5 30 2Н024</t>
  </si>
  <si>
    <t>02 2 20 4Н020</t>
  </si>
  <si>
    <t>Обеспечение питанием обучающихся из семей, нуждающихся в мерах социальной поддержки</t>
  </si>
  <si>
    <t>02 2 20 2Н026</t>
  </si>
  <si>
    <t>Обеспечение питанием обучающихся из многодетных семей, нуждающихся в мерах социальной поддержки</t>
  </si>
  <si>
    <t>02 2 20 2Н025</t>
  </si>
  <si>
    <t>Основное мероприятие "Предоставление государственных гарантий на общедоступное и бесплатное начальное общее , основное общее, среднее (полное) образование"</t>
  </si>
  <si>
    <t>02 2 20 00000</t>
  </si>
  <si>
    <t>Подпрограмма "Общее (начальное, основное, среднее) образование"</t>
  </si>
  <si>
    <t>02 2 00 00000</t>
  </si>
  <si>
    <t>02 1 10 4Н020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</si>
  <si>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</si>
  <si>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Проведение традиционных народных праздников, массовых мероприятий, направленных на сохранение и развитие коми-пермяцкой культуры</t>
  </si>
  <si>
    <t>02 7 10 4Н210</t>
  </si>
  <si>
    <t>Основное мероприятие "Развитие системы этнокультурного образования"</t>
  </si>
  <si>
    <t>02 7 10 00000</t>
  </si>
  <si>
    <t>Подпрограмма "Реализация государственной политики в сфере образования"</t>
  </si>
  <si>
    <t>02 7 00 00000</t>
  </si>
  <si>
    <t>Проведение и участие в семинарах, конференциях, форумах, конкурсах по обмену опытом с участием педагогических работников</t>
  </si>
  <si>
    <t>02 5 20 4Н095</t>
  </si>
  <si>
    <t>Мероприятия, обеспечивающие кадровую политику в сфере образования</t>
  </si>
  <si>
    <t>02 5 20 4Н090</t>
  </si>
  <si>
    <t>Основное мероприятие "Мероприятия, обеспечивающие кадровую политику в сфере образования"</t>
  </si>
  <si>
    <t>02 5 20 00000</t>
  </si>
  <si>
    <t>Организация оздоровления и отдыха детей за счет субвенций на выполнение отдельных государственных полномочий по организации и обеспечению отдыха детей и их оздоровления</t>
  </si>
  <si>
    <t>02 4 10 2С140</t>
  </si>
  <si>
    <t>Организация досуга, занятости и отдыха детей приоритетных категорий в каникулярное время</t>
  </si>
  <si>
    <t>02 4 10 4Н081</t>
  </si>
  <si>
    <t>Мероприятия по формированию патриотического и духовно-нравственного воспитания детей</t>
  </si>
  <si>
    <t>02 3 10 4Н068</t>
  </si>
  <si>
    <t>Организация и проведение профилактических мероприятий, направленных на предупреждение опасного поведения несовершеннолетних участников дорожного движения</t>
  </si>
  <si>
    <t>02 3 10 4Н067</t>
  </si>
  <si>
    <t>Организация и проведение мероприятий для детей приоритетных категорий</t>
  </si>
  <si>
    <t>02 3 10 4Н066</t>
  </si>
  <si>
    <t>Обеспечение деятельности психолого-медико педагогической комиссии</t>
  </si>
  <si>
    <t>02 3 10 4Н060</t>
  </si>
  <si>
    <t>Мероприятия, направленные на поддержку и развитие одаренных детей</t>
  </si>
  <si>
    <t>02 3 10 4Н050</t>
  </si>
  <si>
    <t>Основное мероприятие "Оказание услуг по реализации дополнительных образовательных программ"</t>
  </si>
  <si>
    <t>02 3 10 00000</t>
  </si>
  <si>
    <t>Подпрограмма "Дополнительное образование и воспитание детей"</t>
  </si>
  <si>
    <t>02 3 00 00000</t>
  </si>
  <si>
    <t>Оказание услуг в сфере дополнительного образования в рамках полномочий Юсьвинского муниципального округа Пермского края (детско-юношеская спортивная школа)</t>
  </si>
  <si>
    <t>02 3 10 00155</t>
  </si>
  <si>
    <t>Оказание услуг в сфере дополнительного образования в рамках полномочий Юсьвинского муниципального округа Пермского края (центр дополнительного образования)</t>
  </si>
  <si>
    <t>02 3 10 00150</t>
  </si>
  <si>
    <t>Муниципальная программа "Образование Юсьвинского муниципального округа Пермского края"</t>
  </si>
  <si>
    <t>Благоустройство территории общеобразовательных учреждений в рамках реализации приоритетного проекта «Школьный двор» программы «Комфортный край»</t>
  </si>
  <si>
    <t>02 6 10 SP350</t>
  </si>
  <si>
    <t>Основное мероприятие "Создание безопасных условий в рамках лицензирования образовательных организаций и устранения предписаний надзорных органов"</t>
  </si>
  <si>
    <t>02  6 10 00000</t>
  </si>
  <si>
    <t>Подпрограмма "Приведение образовательных организаций в нормативное состояние"</t>
  </si>
  <si>
    <t>02 6 00 00000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</si>
  <si>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</si>
  <si>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2 ЕВ 5179F</t>
  </si>
  <si>
    <t>Основное мероприятие "Патриотическое воспитание граждан Российской Федерации в рамках реализации федерального проекта"</t>
  </si>
  <si>
    <t>02 2 ЕВ 00000</t>
  </si>
  <si>
    <t>в том числе за счет средств бюджета Пермского края</t>
  </si>
  <si>
    <t>Оснащение муниципальных образовательных организаций оборудованием, средствами обученияи воспитания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</si>
  <si>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</si>
  <si>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02 2 20 L3040</t>
  </si>
  <si>
    <t>Выплата ежемесячного денежного вознаграждения за выполнение функций классного руководителя педагогическим работникам муниципальных образовательных организаций</t>
  </si>
  <si>
    <t>02 2 20 53030</t>
  </si>
  <si>
    <t>Организация подвоза питания для обучающихся  (воспитанников) структурных подразделений образовательных учреждений</t>
  </si>
  <si>
    <t>02 2 20 4Н040</t>
  </si>
  <si>
    <t>Обеспечение доступности качественного образования учащимся общеобразовательных учреждений из отдаленных населенных пунктов округа</t>
  </si>
  <si>
    <t>02 2 20 4Н030</t>
  </si>
  <si>
    <t>Обеспечение бесплатного проезда  обучающихся до места обучения и обратно</t>
  </si>
  <si>
    <t>02 2 20 4Н010</t>
  </si>
  <si>
    <t>Организация предоставления общедоступного и бесплатного дошкольного, начального, основного общего образования для обучающихся с ограниченными возможностями здоровья в отдельных муниципальных образовательных организациях, осуществляющих образовательную деятельность по адаптированным основным образовательным программам</t>
  </si>
  <si>
    <t>02 2 10 SH040</t>
  </si>
  <si>
    <t>Предоставление государственных гарантий на получение общедоступного бесплатного дошкольного, начального, основного, среднего общего образования, а также дополнительного образования в общеобразовательных организациях</t>
  </si>
  <si>
    <t>02 2 10 2Н021</t>
  </si>
  <si>
    <t>Оказание услуг в сфере общего образования в рамках полномочий Юсьвинского муниципального округа Пермского края</t>
  </si>
  <si>
    <t>02 2 10 00150</t>
  </si>
  <si>
    <t xml:space="preserve">02 2 10 00000 </t>
  </si>
  <si>
    <t>Общее образование</t>
  </si>
  <si>
    <t>0702</t>
  </si>
  <si>
    <t>Обеспечение бесплатного проезда обучающихся до места обучения и обратно</t>
  </si>
  <si>
    <t>02 1 10 4Н010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</si>
  <si>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</si>
  <si>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02 1 10 2Н021</t>
  </si>
  <si>
    <t>Оказание услуг дошкольного образования в рамках полномочий Юсьвинского муниципального округа Пермского края</t>
  </si>
  <si>
    <t>02 1 10 00150</t>
  </si>
  <si>
    <t>Дошкольное образование</t>
  </si>
  <si>
    <t>0701</t>
  </si>
  <si>
    <t>Управление образования администрации Юсьвинского муниципального округа Пермского края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</si>
  <si>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</si>
  <si>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04 0 30 2С070</t>
  </si>
  <si>
    <t>Основное мероприятие "Обеспечение жильем детей- сирот и детей, оставшихся без попечения родителей, лиц из числа детей-сирот и детей, оставшихся без попечения родителей"</t>
  </si>
  <si>
    <t>04 0 30 00000</t>
  </si>
  <si>
    <t>Муниципальная программа "Улучшение жилищных условий граждан, проживающих в Юсьвинском муниципальном округе Пермского края"</t>
  </si>
  <si>
    <t>04 0 00 00000</t>
  </si>
  <si>
    <t>Другие вопросы в области социальной политики</t>
  </si>
  <si>
    <t>1006</t>
  </si>
  <si>
    <t>Капитальные вложения в объекты недвижимого имущества государственной (муниципальной) собственности</t>
  </si>
  <si>
    <t>400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</si>
  <si>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их числа детей-сирот и детей, оставшихся без попечения родителей, по договорам найма специализированных жилых помещений</t>
  </si>
  <si>
    <t>04 0 30 2С080</t>
  </si>
  <si>
    <t>Обеспечение жильем молодых семей в рамках участия в государственной программе РФ «Обеспечение доступным и комфортным жильем и коммунальными услугами граждан Российской Федерации</t>
  </si>
  <si>
    <t>04 0 10 L4970</t>
  </si>
  <si>
    <t>Предоставление молодым семьям социальных выплат на приобретение (строительство) жилья в рамках реализации подпрограммы 1 «Социальная поддержка семей и детей. Профилактика социального сиротства и защита прав детей-сирот» государственной программы «Социальная поддержка жителей Пермского края</t>
  </si>
  <si>
    <t>04 0 10 2С020</t>
  </si>
  <si>
    <t>Основное мероприятие  "Обеспечение жильем молодых семей"</t>
  </si>
  <si>
    <t>04 0 10 00000</t>
  </si>
  <si>
    <t>Проведение капитального ремонта муниципального жилищного фонда, возмещение затрат нанимателям за капитальный ремонт</t>
  </si>
  <si>
    <t>05 0 10 4И040</t>
  </si>
  <si>
    <t>Основное мероприятие "Оптимизация состава, содержание и ремонт муниципального имущества Юсьвинского муниципального округа Пермского края"</t>
  </si>
  <si>
    <t>05 0 10 00000</t>
  </si>
  <si>
    <t>Муниципальная программа "Управление муниципальным имуществом  Юсьвинского муниципального округа Пермского края"</t>
  </si>
  <si>
    <t>05 0 00 00000</t>
  </si>
  <si>
    <t>Муниципальная программа «Улучшение жилищных условий граждан, проживающих в Юсьвинском муниципальном округе Пермского края»</t>
  </si>
  <si>
    <t>1003</t>
  </si>
  <si>
    <t>Выплата пенсии за выслугу лет лицам, замещавшим муниципальные  должности и должности муниципальной службы</t>
  </si>
  <si>
    <t>01 2 10 70001</t>
  </si>
  <si>
    <t>Пенсионное обеспечение</t>
  </si>
  <si>
    <t>1001</t>
  </si>
  <si>
    <t>Строительство Купросского сельского дома культуры на 50 мест в с. Купрос</t>
  </si>
  <si>
    <t>Участие в реализации проекта «Новый клуб» программа «Комфортный край»</t>
  </si>
  <si>
    <t>06 1 70 SК310</t>
  </si>
  <si>
    <t>06 1 70 00000</t>
  </si>
  <si>
    <t>06 1 00 00000</t>
  </si>
  <si>
    <t>Муниципальная программа  "Развитие культуры, искусства и молодежной политики в  Юсьвинском муниципальном округе Пермского края"</t>
  </si>
  <si>
    <t>06 0 00 00000</t>
  </si>
  <si>
    <t>Проектирование объекта "Строительство интерната Майкорская ОШИ Юсьвинского муниципального округа"</t>
  </si>
  <si>
    <t>02 2 30 SН072</t>
  </si>
  <si>
    <t>Основное мероприятие "Строительство объектов общественной инфраструктуры муниципального значения для создания новых мест в общеобразовательных учреждениях"</t>
  </si>
  <si>
    <t>02 2 30 00000</t>
  </si>
  <si>
    <t>Мероприятия по организации экологического воспитания и формирования экологической культуры</t>
  </si>
  <si>
    <t>10 2 30 4М037</t>
  </si>
  <si>
    <t>Основное мероприятие "Мероприятия по охране окружающей среды"</t>
  </si>
  <si>
    <t>10 2 30 00000</t>
  </si>
  <si>
    <t>Подпрограмма "Благоустройство территории  Юсьвинского муниципального округа Пермского края"</t>
  </si>
  <si>
    <t>10 2 00 00000</t>
  </si>
  <si>
    <t>Муниципальная программа "Территориальное развитие Юсьвинского муниципального округа Пермского края"</t>
  </si>
  <si>
    <t>10 0 00 00000</t>
  </si>
  <si>
    <t>Другие вопросы в области охраны окружающей среды</t>
  </si>
  <si>
    <t>0605</t>
  </si>
  <si>
    <t>Охрана окружающей среды</t>
  </si>
  <si>
    <t>0600</t>
  </si>
  <si>
    <t>Благоустройство общественных и дворовых территорий Юсьвинского муниципального округа Пермского края(расходы, не софинансируемые из федерального бюджета)</t>
  </si>
  <si>
    <t>12 0 30  SЖ090</t>
  </si>
  <si>
    <t xml:space="preserve">Основное мероприятие "Реализация мероприятий в рамках регионального проекта «Формирование современной городской среды» </t>
  </si>
  <si>
    <t>12 0 30  00000</t>
  </si>
  <si>
    <t>Муниципальная программа "Формирование комфортной городской среды на территории Юсьвинского муниципального округа Пермского края"</t>
  </si>
  <si>
    <t>12 0 00 00000</t>
  </si>
  <si>
    <t>Текущее содержание (ремонт) объектов благоустройства, организация освещения улиц</t>
  </si>
  <si>
    <t>10 2 50 00150</t>
  </si>
  <si>
    <t>Основное мероприятие "Прочие мероприятия в области благоустройства"</t>
  </si>
  <si>
    <t>10 2 50 00000</t>
  </si>
  <si>
    <t>Обустройство мест (площадок) накопления твердых коммунальных отходов</t>
  </si>
  <si>
    <t>10 2 30 4М038</t>
  </si>
  <si>
    <t>Ликвидация несанкционированных свалок</t>
  </si>
  <si>
    <t xml:space="preserve">10 2 30 4М035 </t>
  </si>
  <si>
    <t>за счет средств местного бюджета</t>
  </si>
  <si>
    <t>Благоустройство общественных пространств (парков)</t>
  </si>
  <si>
    <t>10 2 20 SК320</t>
  </si>
  <si>
    <t>Обустройство уличного освещения в населенных пунктах Юсьвинского муниципального округа Пермского края</t>
  </si>
  <si>
    <t>10 2 20 4М091</t>
  </si>
  <si>
    <t>Обустройство тротуаров в населенных пунктах Юсьвинского муниципального округа Пермского края</t>
  </si>
  <si>
    <t>10 2 20 4М090</t>
  </si>
  <si>
    <t>за счет средств краевого бюджета</t>
  </si>
  <si>
    <t>10 2 20 SP350</t>
  </si>
  <si>
    <t>внебюджетные источники</t>
  </si>
  <si>
    <t>Реализация проектов инициативного бюджетирования</t>
  </si>
  <si>
    <t xml:space="preserve">10 2 20 SP080 </t>
  </si>
  <si>
    <t>Основное мероприятие "Благоустройство территории Юсьвинского муниципального округа Пермского края"</t>
  </si>
  <si>
    <t>10 2 20 00000</t>
  </si>
  <si>
    <t>за счет федерального бюджета</t>
  </si>
  <si>
    <t>Реализация мероприятий, направленных на комплексное развитие сельских территорий (Благоустройство сельских территорий)</t>
  </si>
  <si>
    <t>10 1 10 L5765</t>
  </si>
  <si>
    <t>Подпрограмма "Комплексное  развитие сельских территорий"</t>
  </si>
  <si>
    <t>10 1 00 00000</t>
  </si>
  <si>
    <t>Благоустройство</t>
  </si>
  <si>
    <t>0503</t>
  </si>
  <si>
    <t>Проектирование блочно-модульных газовых котельных</t>
  </si>
  <si>
    <t>10 3 30 4М082</t>
  </si>
  <si>
    <t>Техническое и аварийно-диспетчерское обслуживание распределительных газопроводов</t>
  </si>
  <si>
    <t>Актуализация схем теплоснабжения, водоснабжения и водоотведения Юсьвинского муниципального округа Пермского края</t>
  </si>
  <si>
    <t>10 3 10 4М076</t>
  </si>
  <si>
    <t>Капитальный ремонт, ремонт сетей водоснабжения, водозаборных сооружений, устройство, капитальный ремонт и ремонт водонапорных башен по приоритетному проекту «Качественное водоснабжение» региональной программы «Комфортный край»</t>
  </si>
  <si>
    <t>10 3 10 SP410</t>
  </si>
  <si>
    <t>Разработка локально-сметных расчетов для реализации мероприятий по ремонту (обустройству) источников водоснабжения и систем водоснабжения</t>
  </si>
  <si>
    <t>10 3 10 4М075</t>
  </si>
  <si>
    <t>Ремонт (обустройство) источников водоснабжения и систем водоснабжения</t>
  </si>
  <si>
    <t>10 3 10 4М070</t>
  </si>
  <si>
    <t>Приобретение системы водоочистки на водозаборные скважины</t>
  </si>
  <si>
    <t>10 3 10 4М042</t>
  </si>
  <si>
    <t>Основное мероприятие "Строительство, ремонт объектов коммунальной, инженерной  инфраструктуры муниципального значения, разработка проектной документации"</t>
  </si>
  <si>
    <t>10 3 10 00000</t>
  </si>
  <si>
    <t xml:space="preserve"> Подпрограмма "Развитие коммунальной инфраструктуры Юсьвинского муниципального округа Пермского края" </t>
  </si>
  <si>
    <t>10 3 00 00000</t>
  </si>
  <si>
    <t>Организация зон санитарной охраны водозаборных скважин</t>
  </si>
  <si>
    <t xml:space="preserve">10 2 30 4М036 </t>
  </si>
  <si>
    <t>Коммунальное хозяйство</t>
  </si>
  <si>
    <t>0502</t>
  </si>
  <si>
    <t>Реализация мероприятий по переселению граждан из аварийного жилищного фонда, признанного аварийным после 1 января 2017 года на территории Юсьвинского муниципального округа Пермского края</t>
  </si>
  <si>
    <t>Основное мероприятие «Переселение граждан из аварийного жилищного фонда признанного аварийным после 1 января 2017 года на территории Юсьвинского муниципального округа Пермского края»</t>
  </si>
  <si>
    <t>14 2 10 00000</t>
  </si>
  <si>
    <t>Подпрограмма  «Переселение граждан и снос ветхих (аварийных) домов, признанных аварийными после 1 января 2017 года на территории Юсьвинского муниципального округа Пермского края»</t>
  </si>
  <si>
    <t>14 2 00 00000</t>
  </si>
  <si>
    <t>Муниципальная адресная программа "Переселение граждан и снос ветхих (аварийных) домов на территории Юсьвинского муниципального округа Пермского края"</t>
  </si>
  <si>
    <t>14 0 00 00000</t>
  </si>
  <si>
    <t xml:space="preserve"> за счет местного бюджета</t>
  </si>
  <si>
    <t xml:space="preserve"> за счет краевого бюджета</t>
  </si>
  <si>
    <t>Снос расселенных жилых домов и нежилых зданий (сооружений), расположенных на территории муниципальных образований Пермского края (софинансируемые расходы)</t>
  </si>
  <si>
    <t>05 0 10 SP250</t>
  </si>
  <si>
    <t>Содержание жилых помещений маневренного фонда Юсьвинского муниципального округа Пермского края</t>
  </si>
  <si>
    <t>05 0 10 4И060</t>
  </si>
  <si>
    <t>Оплата взносов за капитальный ремонт общего имущества в многоквартирном доме помещений, находящихся в собственности Юсьвинского муниципального округа Пермского края</t>
  </si>
  <si>
    <t>05 0 10 4И030</t>
  </si>
  <si>
    <t>Жилищное хозяйство</t>
  </si>
  <si>
    <t>0501</t>
  </si>
  <si>
    <t>Жилищно-коммунальное хозяйство</t>
  </si>
  <si>
    <t>0500</t>
  </si>
  <si>
    <t>Обеспечение деятельности МКУ "Управление дорожного хозяйства и капитального строительства"</t>
  </si>
  <si>
    <t>92 0 00 00200</t>
  </si>
  <si>
    <t>Совершенствование документов территориального планирования, документов градостроительного зонирования, утверждение проектов планировок территорий</t>
  </si>
  <si>
    <t>15 0 20 4Г030</t>
  </si>
  <si>
    <t>Основное мероприятие «Разработка документов территориального планирования и градостроительного зонирования, документации по планировке территории Юсьвинского муниципального округа»</t>
  </si>
  <si>
    <t>15 0 20 00000</t>
  </si>
  <si>
    <t xml:space="preserve">Разработка проектов межевания территории и проведение  комплексных  кадастровых работ </t>
  </si>
  <si>
    <t>15 0 10 SЦ140</t>
  </si>
  <si>
    <t>Формирование земельных участков</t>
  </si>
  <si>
    <t>15 0 10 4Г010</t>
  </si>
  <si>
    <t>Основное мероприятие «Управление земельными ресурсами»</t>
  </si>
  <si>
    <t>15 0 10 00000</t>
  </si>
  <si>
    <t>Муниципальная программа " Распоряжение земельными ресурсами и развитие градостроительной деятельности в Юсьвинском муниципальном округе Пермского края"</t>
  </si>
  <si>
    <t>15 0 00 00000</t>
  </si>
  <si>
    <t>Организация обучения для СМСП и самозанятых</t>
  </si>
  <si>
    <t>09 1 10 4Э031</t>
  </si>
  <si>
    <t>Проведение мероприятия, посвященного Дню российского предпринимательства</t>
  </si>
  <si>
    <t>09 1 10 4Э030</t>
  </si>
  <si>
    <t>Основное мероприятие "Создание условий для формирования комфортной деловой среды для развития и ведения бизнеса"</t>
  </si>
  <si>
    <t>09 1 10 00000</t>
  </si>
  <si>
    <t>Подпрограмма  «Развитие малого и среднего предпринимательства в Юсьвинском муниципальном округе Пермского края»</t>
  </si>
  <si>
    <t>09 1 00 00000</t>
  </si>
  <si>
    <t>Муниципальная программа "Экономическое развитие Юсьвинского муниципального округа Пермского края"</t>
  </si>
  <si>
    <t>09 0 00 00000</t>
  </si>
  <si>
    <t>Приобретение (выкуп) в муниципальную собственность объектов недвижимости</t>
  </si>
  <si>
    <t>05 0 20 4И050</t>
  </si>
  <si>
    <t>Основное мероприятие "Приобретение (выкуп) в муниципальную собственность объектов недвижимости "</t>
  </si>
  <si>
    <t>05 0 20 00000</t>
  </si>
  <si>
    <t>05 0 10 4И020</t>
  </si>
  <si>
    <t>Другие вопросы в области национальной экономики</t>
  </si>
  <si>
    <t>0412</t>
  </si>
  <si>
    <t>Замена  и (или) установка  барьерных ограждений, автобусных остановок, недостающих дорожных знаков, информационных щитов, светофоров</t>
  </si>
  <si>
    <t>11 3 10 4Д060</t>
  </si>
  <si>
    <t>Основное мероприятие "Обеспечение безопасности дорожных условий на автомобильных дорогах"</t>
  </si>
  <si>
    <t>11 3 10 00000</t>
  </si>
  <si>
    <t>Подпрограмма "Повышение безопасности  дорожного движения на автомобильных дорогах Юсьвинского муниципального округа Пермского края"</t>
  </si>
  <si>
    <t>11 3 00 00000</t>
  </si>
  <si>
    <t>Приведение в нормативное состояние искусственных дорожных сооружений</t>
  </si>
  <si>
    <t>11 1 R1 53940</t>
  </si>
  <si>
    <t>Основное мероприятие "Реализация федерального проекта "Региональная и местная дорожная сеть"</t>
  </si>
  <si>
    <t xml:space="preserve">11 1 R1 00000 </t>
  </si>
  <si>
    <t>Выполнение работ по содержанию автомобильных дорог общего пользования и улично-дорожной сети Юсьвинского муниципального округа Пермского края</t>
  </si>
  <si>
    <t>11 1 50 4Д040</t>
  </si>
  <si>
    <t>Основное мероприятие "Содержание автомобильных дорог"</t>
  </si>
  <si>
    <t xml:space="preserve">11 1 50 00000 </t>
  </si>
  <si>
    <t>Восстановление мостов и труб (несофинансируемые)</t>
  </si>
  <si>
    <t>11 1 40 4Д030</t>
  </si>
  <si>
    <t>Ремонт автомобильных дорог (несофинансируемые из бюджета ПК)</t>
  </si>
  <si>
    <t>11 1 40 4Д031</t>
  </si>
  <si>
    <t>Ремонт автомобильных дорог (софинансируемые из бюджета ПК)</t>
  </si>
  <si>
    <t>11 1 40 SТ040</t>
  </si>
  <si>
    <t>Основное мероприятие "Ремонт муниципальных дорог и искусственных дорожных сооружений"</t>
  </si>
  <si>
    <t>11 1 40 00000</t>
  </si>
  <si>
    <t xml:space="preserve"> Основное мероприятие "Проектно-изыскательские работы"</t>
  </si>
  <si>
    <t>11 1 20 00000</t>
  </si>
  <si>
    <t>Разработка технических паспортов на автомобильные дороги Юсьвинского муниципального округа Пермского края</t>
  </si>
  <si>
    <t>11 1 10 4Д010</t>
  </si>
  <si>
    <t xml:space="preserve"> Основное мероприятие "Паспортизация муниципальных дорог"</t>
  </si>
  <si>
    <t>11 1 10 00000</t>
  </si>
  <si>
    <t>Подпрограмма "Развитие и совершенствование автомобильных дорог Юсьвинского муниципального округа Пермского края"</t>
  </si>
  <si>
    <t>11 1 00 00000</t>
  </si>
  <si>
    <t>Муниципальная программа "Развитие транспортной системы Юсьвинского муниципального округа Пермского края"</t>
  </si>
  <si>
    <t>11 0 00 00000</t>
  </si>
  <si>
    <t>Дорожное хозяйство (дорожные фонды)</t>
  </si>
  <si>
    <t>0409</t>
  </si>
  <si>
    <t>Организация пассажирских перевозок на территории Юсьвинского муниципального округа Пермского края</t>
  </si>
  <si>
    <t>11 2 10 4Д051</t>
  </si>
  <si>
    <t xml:space="preserve"> Основное мероприятие "Организация пассажирских перевозок на территории Юсьвинского муниципального округа Пермского края"</t>
  </si>
  <si>
    <t>11 2 10 00000</t>
  </si>
  <si>
    <t xml:space="preserve"> Подпрограмма "Развитие автомобильного транспорта Юсьвинского муниципального округа Пермского края"</t>
  </si>
  <si>
    <t>11 2 00 00000</t>
  </si>
  <si>
    <t>Транспорт</t>
  </si>
  <si>
    <t>0408</t>
  </si>
  <si>
    <t>Мероприятия при осуществлении деятельности по обращению с животными без владельцев</t>
  </si>
  <si>
    <t>92 0 00 2У090</t>
  </si>
  <si>
    <t>Проведение комплекса мероприятий по уничтожению борщевика Сосновского химическими методами, механическими методами, агротехнологическими методами</t>
  </si>
  <si>
    <t>10 2 40 4Б020</t>
  </si>
  <si>
    <t>Основное мероприятие "Предотвращение распространения и уничтожение борщевика Сосновского в Юсьвинском муниципальном округе Пермского края"</t>
  </si>
  <si>
    <t>10 2 40 00000</t>
  </si>
  <si>
    <t>Проведение конкурса механизаторов</t>
  </si>
  <si>
    <t>09 2 20 4С070</t>
  </si>
  <si>
    <t>Проведение конкурса техников по искусственному осеменению  коров</t>
  </si>
  <si>
    <t>09 2 20 4С060</t>
  </si>
  <si>
    <t>Проведение отраслевых  семинаров со специалистами сельхозпредприятий</t>
  </si>
  <si>
    <t>09 2 20 4С050</t>
  </si>
  <si>
    <t>Проведение мероприятия, посвященного Дню работников сельского хозяйства и перерабатывающей промышленности</t>
  </si>
  <si>
    <t>09 2 20 4С030</t>
  </si>
  <si>
    <t>Основное мероприятие "Поддержка кадрового потенциала"</t>
  </si>
  <si>
    <t>09 2 20 00000</t>
  </si>
  <si>
    <t>Проведение  сельскохозяйственных ярмарок</t>
  </si>
  <si>
    <t>09 2 10 4С020</t>
  </si>
  <si>
    <t>Основное мероприятие "Поддержка и развитие малых форм хозяйствования"</t>
  </si>
  <si>
    <t>09 2 10 00000</t>
  </si>
  <si>
    <t>Подпрограмма  «Развитие сельского хозяйства в Юсьвинском муниципальном округе Пермского края»</t>
  </si>
  <si>
    <t>09 2 00 00000</t>
  </si>
  <si>
    <t>Сельское хозяйство и рыболовство</t>
  </si>
  <si>
    <t>0405</t>
  </si>
  <si>
    <t>Национальная экономика</t>
  </si>
  <si>
    <t>0400</t>
  </si>
  <si>
    <t>13 0 30 4Ч070</t>
  </si>
  <si>
    <t>Основное мероприятие "Оснащенность пунктов временного размещения"</t>
  </si>
  <si>
    <t>13 0 30 00000</t>
  </si>
  <si>
    <t>Муниципальная программа "Защита населения и территории Юсьвинского муниципального округа Пермского края от чрезвычайных ситуаций, обеспечение пожарной безопасности и безопасности людей на водных объектах"</t>
  </si>
  <si>
    <t>13 0 00 00000</t>
  </si>
  <si>
    <t>Размещение уличной социальной рекламы</t>
  </si>
  <si>
    <t>08 2 10 4П091</t>
  </si>
  <si>
    <t>08 2 10 4П080</t>
  </si>
  <si>
    <t>08 2 10 SП020</t>
  </si>
  <si>
    <t>Основное мероприятие "Обеспечение общественной безопасности на территории Юсьвинского муниципального округа Пермского края"</t>
  </si>
  <si>
    <t>08 2 10 00000</t>
  </si>
  <si>
    <t>Подпрограмма "Предупреждение  правонарушений, совершаемых на улице и в общественных местах"</t>
  </si>
  <si>
    <t xml:space="preserve">08 2 00 00000 </t>
  </si>
  <si>
    <t>Внедрение технических средств системы видеонаблюдения, а так же развитие и усовершенствование использования комплекса технических средств системы видеонаблюдения в общественных местах и местах массового пребывания граждан</t>
  </si>
  <si>
    <t>08 1 10 4П070</t>
  </si>
  <si>
    <t>Обучение специалистов учреждений социальной сферы и членов антитеррористических комиссий по вопросам профилактики терроризма, а также минимизации и (или) ликвидации его проявлений</t>
  </si>
  <si>
    <t>08 1 10 4П020</t>
  </si>
  <si>
    <t>08 1 10 00000</t>
  </si>
  <si>
    <t>08 1  00 00000</t>
  </si>
  <si>
    <t>Муниципальная программа "Обеспечение общественной безопасности на территории Юсьвинского муниципального округа Пермского края"</t>
  </si>
  <si>
    <t xml:space="preserve">08 0 00 00000 </t>
  </si>
  <si>
    <t>Другие вопросы в области национальной безопасности и правоохранительной деятельности</t>
  </si>
  <si>
    <t>0314</t>
  </si>
  <si>
    <t>Создание условий для организации добровольной пожарной охраны на территории ЮМО ПК</t>
  </si>
  <si>
    <t>13 0 20 00180</t>
  </si>
  <si>
    <t xml:space="preserve"> Противопожарное водоснабжение Юсьвинского муниципального округа Пермского края</t>
  </si>
  <si>
    <t>13 0 20 4Ч040</t>
  </si>
  <si>
    <t>Обеспечение первичными мерами пожарной безопасности</t>
  </si>
  <si>
    <t>13 0 20 4Ч030</t>
  </si>
  <si>
    <t>Основное мероприятие "Обеспечение  пожарной безопасности на территории Юсьвинского муниципального округа Пермского края"</t>
  </si>
  <si>
    <t>13 0 20 00000</t>
  </si>
  <si>
    <t>Обеспечение пожарной безопасности</t>
  </si>
  <si>
    <t>0310</t>
  </si>
  <si>
    <t>Обеспечение содержания  муниципального казенного учреждения «ЕДДС»</t>
  </si>
  <si>
    <t>13 0 10 00170</t>
  </si>
  <si>
    <t>13 0 10 4Ч020</t>
  </si>
  <si>
    <t xml:space="preserve">Обучение членов комиссии по ГО и РСЧС </t>
  </si>
  <si>
    <t>13 0 10 4Ч010</t>
  </si>
  <si>
    <t>Основное мероприятие "Организация системы защиты населения и территории округа от чрезвычайных ситуаций природного и техногенного характера"</t>
  </si>
  <si>
    <t>13 0 10 00000</t>
  </si>
  <si>
    <t>Муниципальная программа "Защита населения и территории Юсьвинского муниципального округа Пермского края  от чрезвычайных ситуаций, обеспечение пожарной безопасности и безопасности людей на водных объектах"</t>
  </si>
  <si>
    <t>Защита населения и территории от чрезвычайных ситуаций и стихийных бедствий природного и техногенного характера, гражданская оборона</t>
  </si>
  <si>
    <t>0309</t>
  </si>
  <si>
    <t>Национальная безопасность и правоохранительная деятельность</t>
  </si>
  <si>
    <t>0300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</si>
  <si>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</si>
  <si>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01 3 10 51180</t>
  </si>
  <si>
    <t>Основное мероприятие "Обеспечение выполнения переданных государственных полномочий"</t>
  </si>
  <si>
    <t>01 3 10 00000</t>
  </si>
  <si>
    <t>Подпрограмма "Организация деятельности по осуществлению администрацией Юсьвинского муниципального округа переданных отдельных государственных полномочий"</t>
  </si>
  <si>
    <t>01 3 00 00000</t>
  </si>
  <si>
    <t>Мобилизационная и вневойсковая подготовка</t>
  </si>
  <si>
    <t>0203</t>
  </si>
  <si>
    <t>Национальная оборона</t>
  </si>
  <si>
    <t>0200</t>
  </si>
  <si>
    <t xml:space="preserve">Расходы на уплату членского взноса в Совет муниципальных образований </t>
  </si>
  <si>
    <t>92 0 00 00270</t>
  </si>
  <si>
    <t>Подготовка котельных к отопительному сезону</t>
  </si>
  <si>
    <t>92 0 00 00221</t>
  </si>
  <si>
    <t xml:space="preserve"> Обеспечение деятельности  муниципального казенного учреждения «Единый сервисный центр» </t>
  </si>
  <si>
    <t>92 0 00 00220</t>
  </si>
  <si>
    <t>Предоставление субсидий СО НКО на организацию  и проведение общественно-значимых мероприятий с людьми пожилого возраста</t>
  </si>
  <si>
    <t>01 5 10 4У093</t>
  </si>
  <si>
    <t>Изготовление печатной продукции</t>
  </si>
  <si>
    <t>01 5 10 4У092</t>
  </si>
  <si>
    <t>Основное мероприятие "Формирование позитивного имиджа Юсьвинского муниципального округа Пермского края"</t>
  </si>
  <si>
    <t>01 5 10 00000</t>
  </si>
  <si>
    <t>Подпрограмма "Формирование позитивного имиджа Юсьвинского муниципального округа Пермского края"</t>
  </si>
  <si>
    <t>01 5 00 00000</t>
  </si>
  <si>
    <t>Государственная регистрация актов гражданского состояния</t>
  </si>
  <si>
    <t>01 3 10 59300</t>
  </si>
  <si>
    <t>Основное мероприятие "Обеспечение выполнения переданных отдельных государственных полномочий"</t>
  </si>
  <si>
    <t>Подпрограмма "Организация деятельности по осуществлению администрацией Юсьвинского муниципального округа Пермского края переданных отдельных государственных полномочий"</t>
  </si>
  <si>
    <t>Обеспечение функционирования официального сайта администрации Юсьвинского муниципального округа Пермского края</t>
  </si>
  <si>
    <t>Программное обеспечение, сопровождение информационных систем, приобретение  компьютерной  оргтехники в целях автоматизации  административно - управленческих процессов при выполнении функций администрации Юсьвинского муниципального округа Пермского края</t>
  </si>
  <si>
    <t>01 1 20 4У020</t>
  </si>
  <si>
    <t>Основное мероприятие "Предоставление муниципальных услуг в электронном виде"</t>
  </si>
  <si>
    <t>01 1 20 00000</t>
  </si>
  <si>
    <t>Подпрограмма "Формирование общедоступной информационно-коммуникационной среды"</t>
  </si>
  <si>
    <t>01 1 00 00000</t>
  </si>
  <si>
    <t>Осуществление полномочий 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</si>
  <si>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01 3 10 51200</t>
  </si>
  <si>
    <t xml:space="preserve"> Основное мероприятие "Обеспечение выполнения переданных государственных полномочий"</t>
  </si>
  <si>
    <t xml:space="preserve"> Подпрограмма "Организация деятельности по осуществлению администрацией Юсьвинского муниципального округа переданных отдельных государственных полномочий"</t>
  </si>
  <si>
    <t>Судебная система</t>
  </si>
  <si>
    <t>0105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</si>
  <si>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</si>
  <si>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92 0 00 2У100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</si>
  <si>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их числа детей-сирот и детей, оставшихся без попечения родителей</t>
  </si>
  <si>
    <t>04 0 30 2С090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</si>
  <si>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</si>
  <si>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01 3 10 2Т060</t>
  </si>
  <si>
    <t>Осуществление отдельного государственного полномочия по планированию использования земель сельскохозяйственного назначения</t>
  </si>
  <si>
    <t>01 3 10 2У110</t>
  </si>
  <si>
    <t>Осуществление полномочий по созданию и организации деятельности административных комиссий</t>
  </si>
  <si>
    <t>01 3 10 2П060</t>
  </si>
  <si>
    <t>Составление протоколов об административных правонарушениях</t>
  </si>
  <si>
    <t>01 3 10 2П040</t>
  </si>
  <si>
    <t>Обеспечение хранения, комплектования, учет и использование архивных документов государственной части архивного фонда Пермского края</t>
  </si>
  <si>
    <t>01 3 10 2К080</t>
  </si>
  <si>
    <t>Образование комиссий по делам несовершеннолетних и защите их прав и организация их деятельности</t>
  </si>
  <si>
    <t>01 3 10 2С150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</si>
  <si>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</si>
  <si>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</si>
  <si>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выполнения функций главы муниципального округа - главы администрации Юсьвинского муниципального округа Пермского края</t>
  </si>
  <si>
    <t>01 2 10 4У060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</si>
  <si>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</si>
  <si>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</si>
  <si>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Администрация Юсьвинского муниципального округа Пермского края</t>
  </si>
  <si>
    <t xml:space="preserve">2027 год </t>
  </si>
  <si>
    <t>2026 год</t>
  </si>
  <si>
    <t xml:space="preserve">2025 год </t>
  </si>
  <si>
    <t>Направление расходов (отрасль), наименование показателя</t>
  </si>
  <si>
    <t>Вид расходов</t>
  </si>
  <si>
    <t>Целевая статья</t>
  </si>
  <si>
    <t>Раздел, подраздел</t>
  </si>
  <si>
    <t>Ведомство</t>
  </si>
  <si>
    <t>(тыс.руб.)</t>
  </si>
  <si>
    <t>от ___.___.2024 № ___</t>
  </si>
  <si>
    <t>Пермского края</t>
  </si>
  <si>
    <t>муниципального округа</t>
  </si>
  <si>
    <t>к решению Думы Юсьвинского</t>
  </si>
  <si>
    <t>Приложение 2</t>
  </si>
  <si>
    <t>05 0 10 4И070</t>
  </si>
  <si>
    <t xml:space="preserve">Снос расселенных жилых домов и нежилых зданий (сооружений), расположенных на территории муниципальных образований Пермского края </t>
  </si>
  <si>
    <t>Противопожарная пропаганда и обучение населения мерам  пожарной безопасности и безопасности на водных объектах на  территории населенных пунктов Юсьвинского муниципального округа Пермского края</t>
  </si>
  <si>
    <t>13 0 10 4Ч080</t>
  </si>
  <si>
    <t>Организация обустройства места массового отдыха населения на водных объектах на территории Юсьвинского муниципального округа Пермского края</t>
  </si>
  <si>
    <t>09 1 20 00000</t>
  </si>
  <si>
    <t>Основное мероприятие "Организация и проведение публичных мероприятий, направленных на повышение престижа предпринимательской деятельности"</t>
  </si>
  <si>
    <t>Участие в экспозиции муниципалитетов  Пермского края в рамках форума «Дни пермского бизнеса»</t>
  </si>
  <si>
    <t>Разработка дизайн-проектов, сметной и проектной документации на объекты благоустройства в населенных пунктах Юсьвинского муниципального округа Пермского края</t>
  </si>
  <si>
    <t>10 2 20 4М093</t>
  </si>
  <si>
    <t>Ремонт и устройство детских, спортивных, спортивно-игровых площадок, устройство, восстановление территорий общего пользования (парков, скверов)</t>
  </si>
  <si>
    <t>Организация и проведение ежегодных субботников</t>
  </si>
  <si>
    <t xml:space="preserve">10 2 30 4М034 </t>
  </si>
  <si>
    <t xml:space="preserve">Предпроектное обследование зоны берегообрушения Камского водохранилища п. Майкор </t>
  </si>
  <si>
    <t>Строительство, реконструкция, капитальный ремонт, ремонт объектов общественной инфраструктуры муниципального значения: инженерной, коммунальной, социальной инфраструктуры</t>
  </si>
  <si>
    <t>02 6 10 L7500</t>
  </si>
  <si>
    <t>07 0 30 4Ф350</t>
  </si>
  <si>
    <t>Разработка проектно-сметной документации на капитальный ремонт объектов спортивной инфраструктуры муниципального значения включая расходы на государственную экспертизу</t>
  </si>
  <si>
    <t xml:space="preserve">06 1 70 4К091 </t>
  </si>
  <si>
    <t>06 1 50 4К080</t>
  </si>
  <si>
    <t>Проведение мероприятий, приуроченных к 100-ию  Юсьвинского района</t>
  </si>
  <si>
    <t>14 0 F3 67483</t>
  </si>
  <si>
    <t>Предпроектное обследование моста через р. Лысковка автомобильной дороги "Подъезд к пристани Пожва" км 0+677</t>
  </si>
  <si>
    <t>10 2 30 SP430</t>
  </si>
  <si>
    <t xml:space="preserve">Устройство контейнерных площадок для накопления твердых коммунальных отходов по приоритетному проекту «Наша улица» региональной программы «Комфортный край» </t>
  </si>
  <si>
    <t>10 2 30 SЭ240</t>
  </si>
  <si>
    <t>Снижение негативного воздействия на почвы, восстановление наруенных земель, ликвидация несанкционированных свалок в границах муниципального образования. Софинансирование сбора и вывоза размещенных на несанкционированных свалках в границах муниципального образования твердых коммунальных отходов на полигон</t>
  </si>
  <si>
    <t>за счет внебюджетных источников</t>
  </si>
  <si>
    <t>04 0 70 L5762</t>
  </si>
  <si>
    <t>Предоставление жилых помещений на условиях найма гражданам, осуществляющим трудовую деятельность в сфере сельского хозяйства или социальной сфере</t>
  </si>
  <si>
    <t>04 0 70 00000</t>
  </si>
  <si>
    <t>Основное мероприятие "Создание условий для обеспечения доступным и комфортным жильем сельского населения"</t>
  </si>
  <si>
    <t>Развитие и укрепление материально-технической базы домов культуры (и их филиалов), расположенных в населенных пунктах с численностью жителей до 50 тысяч человек</t>
  </si>
  <si>
    <t>Осуществление технологического присоединениянового здания Купросского сельского дома культуры на 50 мест в с. Купрос</t>
  </si>
  <si>
    <t>92 0 00 4КЖ50</t>
  </si>
  <si>
    <t>ФБ</t>
  </si>
  <si>
    <t>КБ</t>
  </si>
  <si>
    <t>МБ</t>
  </si>
  <si>
    <t>ВБ</t>
  </si>
  <si>
    <t>Обеспечение, сопровождение информационных систем, приобретение компьютерной оргтехники в целях автоматизации административно-управленческих процессов при выполнении функций администрации Юсьвинского муниципального округа Пермского края</t>
  </si>
  <si>
    <t>Размещение информации о деятельности органов  местного самоуправления Юсьвинского муниципального округа Пермского края, социально-экономическом и культурном развитии в СМИ</t>
  </si>
  <si>
    <t>Подпрограмма "Обеспечение выполнения администрацией Юсьвинского муниципального округа Пермского края и её самостоятельными структурными подразделениями переданных отдельных государственных полномочий"</t>
  </si>
  <si>
    <t>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</si>
  <si>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Основное мероприятие "Формирование позитивного имиджа главы муниципального округа – главы администрации  Юсьвинского муниципального округа Пермского края и администрации Юсьвинского муниципального округа Пермского края "</t>
  </si>
  <si>
    <t xml:space="preserve"> 02 1 20 00000</t>
  </si>
  <si>
    <t>Основное мероприятие "Содействие обновлению содержания образования и модернизации образовательного процесса в дошкольных образовательных учреждениях"</t>
  </si>
  <si>
    <t>02 1 20 4Н015</t>
  </si>
  <si>
    <t>Формирование развивающей  предметно-познавательной среды.</t>
  </si>
  <si>
    <t>Оснащение муниципальных образовательных организаций оборудованием, средствами обучения и воспитания</t>
  </si>
  <si>
    <t xml:space="preserve">Основное мероприятие "Патриотическое воспитание граждан Российской Федерации в рамках реализации федерального проекта"
</t>
  </si>
  <si>
    <t>Подпрограмма "Реализация государственной национальной политики в сфере образования"</t>
  </si>
  <si>
    <t>Предоставление молодым семьям социальных выплат на приобретение (строительство) жилья в рамках реализации мероприятия по обеспечению жильем молодых семей в Пермском крае  государственной программы Пермского края «Социальная поддержка жителей Пермского края»»</t>
  </si>
  <si>
    <t xml:space="preserve">Приобретение (выкуп) в муниципальную собственность объектов недвижимости </t>
  </si>
  <si>
    <t>Проведение массовых мероприятий, конкурсов (в том числе среди детского населения), участие творческих коллективов и отдельных исполнителей (в том числе детских) в окружных, межмуниципальных, краевых, межрегиональных, всероссийских, международных смотрах, конкурсах, фестивалях и иных мероприятиях</t>
  </si>
  <si>
    <t>Участие в реализации  проекта «Новый клуб» программа «Комфортный край»</t>
  </si>
  <si>
    <t>Проведение изыскательских работ (инженерно-геодезические, инженерно-геологические и инженерно-гидрологические изыскания), инженерно-технологическое обследование и историко-архитектурные натурные исследования объекта культурного наследия</t>
  </si>
  <si>
    <t>"Мы выбираем спорт!"(создание условий для развития массового спорта, пропаганды физической культуры и спорта, обеспечение возможностей для  жителей округа систематически заниматься физической культурой и массовым спортом)</t>
  </si>
  <si>
    <t>Основное мероприятие "Организация общественной безопасности на территории Юсьвинского муниципального округа Пермского края"</t>
  </si>
  <si>
    <t>10 1 10 00000</t>
  </si>
  <si>
    <t>Основное мероприятие "Создание условий для обеспечения доступным и комфортным жильем сельского населения, развитие инфраструктуры на сельских территориях, содействие занятости сельского населения"</t>
  </si>
  <si>
    <t>Разработка локально-сметных расчетов для реализации мероприятий по ремонту (обустройству) источников водоснабжения и систем водоснабжения, разработка проектов для участия в конкурсном отборе</t>
  </si>
  <si>
    <t>10 3 10 SP350</t>
  </si>
  <si>
    <t>Строительство блочно-модульных газовых котельных</t>
  </si>
  <si>
    <t>11 1 20 4Д023</t>
  </si>
  <si>
    <t>Осуществление перевозок пассажиров и багажа автомобильным транспортом по муниципальным маршрутам на территории Юсьвинского муниципального округа Пермского края</t>
  </si>
  <si>
    <t>Создание условий для организации добровольной пожарной охраны на территории Юсьвинского муниципального округа Пермского края</t>
  </si>
  <si>
    <t>13 0 40 00000</t>
  </si>
  <si>
    <t>Основное мероприятие "Оснащённость пунктов временного размещения"</t>
  </si>
  <si>
    <t>13 0 40 4Ч070</t>
  </si>
  <si>
    <t>Муниципальная адресная программа «Переселение граждан и снос ветхих (аварийных) домов на территории Юсьвинского муниципального округа Пермского края»</t>
  </si>
  <si>
    <t>средства Фонда</t>
  </si>
  <si>
    <t>средства бюджета Пермского края</t>
  </si>
  <si>
    <t xml:space="preserve">средства местного бюджета </t>
  </si>
  <si>
    <t>Муниципальная программа  "Распоряжение земельными ресурсами в Юсьвинском муниципальном округе Пермского края"</t>
  </si>
  <si>
    <t>ВСЕГО МБ</t>
  </si>
  <si>
    <t>Доходы МБ</t>
  </si>
  <si>
    <t>Отклонения</t>
  </si>
  <si>
    <t>УУР</t>
  </si>
  <si>
    <t>Распределение доходов бюджета Юсьвинского муниципального округа по кодам поступлений в бюджет (группам, подгруппам, статьям, аналитическим группам подвидов доходов бюджета) на 2025 год и на плановый период 2026-2027 годов</t>
  </si>
  <si>
    <t>Код бюджетной классификации Российской Федерации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</si>
  <si>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</si>
  <si>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2025 год</t>
  </si>
  <si>
    <t>2027 год</t>
  </si>
  <si>
    <t>Сумма</t>
  </si>
  <si>
    <t>1</t>
  </si>
  <si>
    <t>2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</si>
  <si>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</si>
  <si>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</si>
  <si>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</si>
  <si>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</si>
  <si>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</si>
  <si>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</si>
  <si>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</si>
  <si>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</si>
  <si>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</si>
  <si>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</si>
  <si>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</si>
  <si>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</si>
  <si>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</si>
  <si>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1 01 02 080 01 0000 110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</si>
  <si>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</si>
  <si>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1 01 02 130 01 0000 110 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</si>
  <si>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</si>
  <si>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</si>
  <si>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</si>
  <si>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</si>
  <si>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</si>
  <si>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1 03 02 231 01 0000 110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</si>
  <si>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</si>
  <si>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1 03 02 241 01 0000 110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</si>
  <si>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</si>
  <si>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1 03 02 251 01 0000 110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</si>
  <si>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</si>
  <si>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1 03 02 261 01 0000 110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</si>
  <si>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</si>
  <si>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1 05 00 000 00 0000 000 </t>
  </si>
  <si>
    <t>НАЛОГИ НА СОВОКУПНЫЙ ДОХОД</t>
  </si>
  <si>
    <t>1 05 01 000 01 0000 110</t>
  </si>
  <si>
    <t>Налог, взимаемый в связи с применением упрощенной системы налогообложения</t>
  </si>
  <si>
    <t>1 05 01 011 01 0000 110</t>
  </si>
  <si>
    <t>Налог, взимаемый с налогоплательщиков, выбравших в качестве объекта налогообложения доходы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</si>
  <si>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</si>
  <si>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</si>
  <si>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</si>
  <si>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</si>
  <si>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</si>
  <si>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</si>
  <si>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</si>
  <si>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1 05 04 060 02 0000 110 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</si>
  <si>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</si>
  <si>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1 06 00 000 00 0000 000 </t>
  </si>
  <si>
    <t>НАЛОГИ НА ИМУЩЕСТВО</t>
  </si>
  <si>
    <t>﻿1 06 01 000 00 0000 110</t>
  </si>
  <si>
    <t>﻿Налог на имущество физических лиц</t>
  </si>
  <si>
    <t>1 06 01 020 14 0000 110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</si>
  <si>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</si>
  <si>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1 06 06 000 00 0000 110</t>
  </si>
  <si>
    <t>Земельный налог</t>
  </si>
  <si>
    <t>1 06 06 032 14 0000 110</t>
  </si>
  <si>
    <t>Земельный налог с организаций, обладающих земельным участком, расположенным в границах муниципальных округов</t>
  </si>
  <si>
    <t>1 06 06 042 14 0000 110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</si>
  <si>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</si>
  <si>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</si>
  <si>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</si>
  <si>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</si>
  <si>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</si>
  <si>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</si>
  <si>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</si>
  <si>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1 08 04 000 01 0000 110 </t>
  </si>
  <si>
    <t>﻿Государственная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</si>
  <si>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1 08 04 020 01 0000 110 </t>
  </si>
  <si>
    <t>﻿Государственная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</si>
  <si>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</si>
  <si>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</si>
  <si>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</si>
  <si>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</si>
  <si>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</si>
  <si>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1 11 05 012 14 0000 120 </t>
  </si>
  <si>
    <t>﻿Доходы,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</si>
  <si>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1 11 05 024 14 0000 120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</si>
  <si>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</si>
  <si>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1 11 05 034 14 0000 120 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</si>
  <si>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</si>
  <si>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 xml:space="preserve">1 11 05 074 14 0000 120 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</si>
  <si>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</si>
  <si>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1 11 09000 00 0000 120
</t>
  </si>
  <si>
    <t>﻿Прочие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</si>
  <si>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1 11 09 044 14 0000 120 </t>
  </si>
  <si>
    <t>Прочие поступления от использования имущества, находящегося в государственной и муниципальной собственности городских округов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</si>
  <si>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</si>
  <si>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</si>
  <si>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</si>
  <si>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</si>
  <si>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</si>
  <si>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>Плата за выбросы загрязняющих веществ в атмосферный воздух стационарными объектами</t>
  </si>
  <si>
    <t xml:space="preserve">1 12 01 030 01 0000 120 </t>
  </si>
  <si>
    <t>Плата за сбросы загрязняющих веществ в водные объекты</t>
  </si>
  <si>
    <t xml:space="preserve">1 12 01 070 01 0000 120 </t>
  </si>
  <si>
    <t>Плата за размещение отходов производства</t>
  </si>
  <si>
    <t xml:space="preserve">1 13 00 000 00 0000 000 </t>
  </si>
  <si>
    <t>ДОХОДЫ ОТ ОКАЗАНИЯ ПЛАТНЫХ УСЛУГ И КОМПЕНСАЦИИ ЗАТРАТ ГОСУДАРСТВА</t>
  </si>
  <si>
    <t xml:space="preserve">1 13 01 000 00 0000 130 </t>
  </si>
  <si>
    <t>Доходы от оказания платных услуг (работ)</t>
  </si>
  <si>
    <t xml:space="preserve">1 13 01 994 14 0000 130 </t>
  </si>
  <si>
    <t>Прочие доходы от оказания платных услуг (работ) получателями средств бюджетов муниципальных округов</t>
  </si>
  <si>
    <t xml:space="preserve">1 13 02 000 00 0000 130 </t>
  </si>
  <si>
    <t>Доходы от компенсации затрат государства</t>
  </si>
  <si>
    <t xml:space="preserve">1 13 02 064 14 0000 130 </t>
  </si>
  <si>
    <t>Доходы, поступающие в порядке возмещения расходов, понесенных в связи с эксплуатацией имущества муниципальных округов</t>
  </si>
  <si>
    <t xml:space="preserve">1 14 00 000 00 0000 000 </t>
  </si>
  <si>
    <t>ДОХОДЫ ОТ ПРОДАЖИ МАТЕРИАЛЬНЫХ И НЕМАТЕРИАЛЬНЫХ АКТИВОВ</t>
  </si>
  <si>
    <t xml:space="preserve">﻿1 14 02000 00 0000 000
</t>
  </si>
  <si>
    <t xml:space="preserve">﻿Доходы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</si>
  <si>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﻿1 14 02043 14 0000 410
</t>
  </si>
  <si>
    <t xml:space="preserve"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</si>
  <si>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</si>
  <si>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</si>
  <si>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1 14 06 012 14 0000 430 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</si>
  <si>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</si>
  <si>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1 14 06 024 14 0000 430 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</si>
  <si>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</si>
  <si>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1 16 00 000 00 0000 000 </t>
  </si>
  <si>
    <t>ШТРАФЫ, САНКЦИИ, ВОЗМЕЩЕНИЕ УЩЕРБА</t>
  </si>
  <si>
    <t xml:space="preserve">﻿1 16 01 053 01 0000 140
</t>
  </si>
  <si>
    <t>﻿Административные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</si>
  <si>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﻿1 16 01 063 01 0000 140
</t>
  </si>
  <si>
    <t>﻿Административные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</si>
  <si>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﻿1 16 01 073 01 0000 140
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</si>
  <si>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</si>
  <si>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﻿1 16 01 083 01 0000 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</si>
  <si>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</si>
  <si>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﻿1 16 01 143 01 0000 140
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</si>
  <si>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</si>
  <si>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﻿1 16 01 153 01 0000 140
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</si>
  <si>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</si>
  <si>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﻿1 16 01 173 01 0000 140
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</si>
  <si>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</si>
  <si>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﻿1 16 01 193 01 0000 140
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</si>
  <si>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</si>
  <si>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﻿1 16 01 203 01 0000 140
</t>
  </si>
  <si>
    <t>﻿Административные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</si>
  <si>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﻿1 16 01 333 01 0000 140
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</si>
  <si>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</si>
  <si>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1 17 15 000 00 0000 000</t>
  </si>
  <si>
    <t>ИНИЦИАТИВНЫЕ ПЛАТЕЖИ</t>
  </si>
  <si>
    <t>1 17 15 020 14 0000 150</t>
  </si>
  <si>
    <t>Инициативные платежи, зачисляемые в бюджеты муниципальных округов</t>
  </si>
  <si>
    <t xml:space="preserve">2 00 00 000 00 0000 000 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</si>
  <si>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</si>
  <si>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</si>
  <si>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</si>
  <si>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2 02 10 000 00 0000 000 </t>
  </si>
  <si>
    <t>﻿Дотации бюджетам бюджетной системы Российской Федерации</t>
  </si>
  <si>
    <t xml:space="preserve">2 02 15 001 14 0000 150 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</si>
  <si>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</si>
  <si>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 xml:space="preserve">2 02 19 999 14 0000 150 </t>
  </si>
  <si>
    <t>Прочие дотации бюджетам муниципальных округов</t>
  </si>
  <si>
    <t xml:space="preserve">Иные дотации на стимулирование муниципальных образований к росту доходов </t>
  </si>
  <si>
    <t xml:space="preserve">2 02 20 000 00 0000 000 </t>
  </si>
  <si>
    <t>Субсидии бюджетам бюджетной системы Российской Федерации (межбюджетные субсидии)</t>
  </si>
  <si>
    <t>2 02 20 077 00 0000 150</t>
  </si>
  <si>
    <t>Субсидии бюджетам  на софинансирование капитальных вложений в объекты муниципальной собственности</t>
  </si>
  <si>
    <t>2 02 20 077 14 0000 150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</si>
  <si>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</si>
  <si>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Субсидия на реализацию приоритетного проекта "Новый клуб" программы "Комфортный край"</t>
  </si>
  <si>
    <t xml:space="preserve">2 02 25 394 00 0000 150 </t>
  </si>
  <si>
    <t>Субсидии бюджетам на приведение в нормативное состояние автомобильных дорог и искусственных дорожных сооружений</t>
  </si>
  <si>
    <t xml:space="preserve">2 02 25 394 14 0000 150 </t>
  </si>
  <si>
    <t>Субсидии бюджетам муниципальных округов на приведение в нормативное состояние автомобильных дорог и искусственных дорожных сооружений</t>
  </si>
  <si>
    <t xml:space="preserve">2 02 25 497 00 0000 150 </t>
  </si>
  <si>
    <t>Субсидии бюджетам на реализацию мероприятий по обеспечению жильем молодых семей</t>
  </si>
  <si>
    <t xml:space="preserve">2 02 25 497 14 0000 150 </t>
  </si>
  <si>
    <t>Субсидии бюджетам муниципальных округов на реализацию мероприятий по обеспечению жильем молодых семей</t>
  </si>
  <si>
    <t>2 02 25 555 00 0000 150</t>
  </si>
  <si>
    <t>Субсидии бюджетам на реализацию программ формирования современной городской среды</t>
  </si>
  <si>
    <t>2 02 25 555 14 0000 150</t>
  </si>
  <si>
    <t>Субсидии бюджетам муниципальных округов на реализацию программ формирования современной городской среды</t>
  </si>
  <si>
    <t>Софинансируемые из федерального бюджета</t>
  </si>
  <si>
    <t>Не софинансируемые из федерального бюджета</t>
  </si>
  <si>
    <t>﻿2 02 25 576 00 0000 150</t>
  </si>
  <si>
    <t>Субсидии бюджетам на обеспечение комплексного развития сельских территорий</t>
  </si>
  <si>
    <t>﻿2 02 25 576 14 0000 150</t>
  </si>
  <si>
    <t>Субсидии бюджетам муниципальных округов на обеспечение комплексного развития сельских территорий</t>
  </si>
  <si>
    <t xml:space="preserve">Субсидии бюджетам муниципальных образований на реализацию мероприятий, направленных на комплексное развитие сельских территорий (благоустройство сельских территорий) </t>
  </si>
  <si>
    <t>﻿2 02 25 750 00 0000 150</t>
  </si>
  <si>
    <t>Субсидии бюджетам на реализацию мероприятий по модернизации школьных систем образования</t>
  </si>
  <si>
    <t>﻿2 02 25 750 14 0000 150</t>
  </si>
  <si>
    <t>Субсидии бюджетам муниципальных округов на реализацию мероприятий по модернизации школьных систем образования</t>
  </si>
  <si>
    <t xml:space="preserve">2 02 29 999 14 0000 150 </t>
  </si>
  <si>
    <t>Прочие субсидии бюджетам муниципальных округов</t>
  </si>
  <si>
    <t>Субсидии на организацию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</si>
  <si>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Субсидии на снос расселенных жилых домов и нежилых зданий (сооружений), расположенных на территории муниципальных образований Пермского края</t>
  </si>
  <si>
    <t>Субсидии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</t>
  </si>
  <si>
    <t xml:space="preserve">Субсидии бюджетам муниципальных образований на выплаты материального стимулирования народным дружинникам за участие в охране общественного порядка </t>
  </si>
  <si>
    <t>Субсидии на разработку проектов межевания территории и проведение комплексных кадастровых работ</t>
  </si>
  <si>
    <t>Субсидии на оснащение объектов спортивной инфраструктуры спортивно-технологическим оборудованием</t>
  </si>
  <si>
    <t>Субсидии на софинансирование проектов инициативного бюджетирования</t>
  </si>
  <si>
    <t>Субсидии на реализацию по предотвращению распространения и уничтожению борщевика Сосновского в муниципальных образованиях Пермского края</t>
  </si>
  <si>
    <t xml:space="preserve">2 02 30 000 00 0000 150 </t>
  </si>
  <si>
    <t>Субвенции бюджетам бюджетной системы Российской Федерации</t>
  </si>
  <si>
    <t xml:space="preserve">2 02 30 024 14 0000 150 </t>
  </si>
  <si>
    <t xml:space="preserve">﻿Субвенции бюджетам муниципальных округов на выполнение передаваемых полномочий субъектов Российской Федерации
</t>
  </si>
  <si>
    <t>Единая субвенция бюджетам муниципальных образований на выполнение отдельных государственных полномочий в сфере образования</t>
  </si>
  <si>
    <t>Субвенции бюджетам муниципальных образований на образование комиссий по делам несовершеннолетних и защите их прав и организация их деятельности</t>
  </si>
  <si>
    <t>Субвенции бюджетам муниципальных образований на организацию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</si>
  <si>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Субвенции бюджетам муниципальных образований на мероприятия по организации оздоровления и отдыха детей</t>
  </si>
  <si>
    <t>Субвенции бюджетам муниципальных образований  на 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</si>
  <si>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Субвенции бюджетам муниципальных образований на 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</si>
  <si>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Субвенции бюджетам муниципальных образований на составление протоколов об административных правонарушениях</t>
  </si>
  <si>
    <t>Субвенции бюджетам муниципальных образований на осуществление полномочий по созданию и организации деятельности административных комиссий</t>
  </si>
  <si>
    <t>Субвенции бюджетам муниципальных образований на организацию мероприятий при осуществлении деятельности по обращению с животными без владельцев</t>
  </si>
  <si>
    <t>Субвенции бюджетам муниципальных образований на 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</si>
  <si>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бюджетам муниципальных образований на администрирование отдельных государственных полномочий по планированию использования земель сельскохозяйственного назначения</t>
  </si>
  <si>
    <t xml:space="preserve">Субвенции бюджетам муниципальных образований на 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 </t>
  </si>
  <si>
    <t xml:space="preserve">2 02 35 082 14 0000 150 </t>
  </si>
  <si>
    <t>Субвенции бюджетаммуниципальных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</si>
  <si>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образований на 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</si>
  <si>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2 02 35 118 14 0000 150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</si>
  <si>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</si>
  <si>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2 02 35 120 14 0000 150 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</si>
  <si>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</si>
  <si>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2 02 35 930 14 0000 150 </t>
  </si>
  <si>
    <t>Субвенции бюджетам муниципальных округов на государственную регистрацию актов гражданского состояния</t>
  </si>
  <si>
    <t xml:space="preserve">2 02 39 999 14 0000 150 </t>
  </si>
  <si>
    <t>Прочие субвенции бюджетам муниципальных округов</t>
  </si>
  <si>
    <t>Субвенции бюджетам муниципальных образований на 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</si>
  <si>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Субвенции бюджетам муниципальных образований на 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</si>
  <si>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 xml:space="preserve">2 02 40 000 00 0000 150 </t>
  </si>
  <si>
    <t>﻿Иные межбюджетные трансферты</t>
  </si>
  <si>
    <t xml:space="preserve">2 02 45 179 14 0000 150 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</si>
  <si>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</si>
  <si>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2 02 45 303 14 0000 150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</si>
  <si>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</si>
  <si>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2 02 49 999 14 0000 150 </t>
  </si>
  <si>
    <t>Прочие межбюджетные трансферты, передаваемые бюджетам муниципальных округов</t>
  </si>
  <si>
    <t>Иные межбюджетные трансферты на оснащение муниципальных образовательных организаций оборудованием, средствами обучения и воспитания</t>
  </si>
  <si>
    <t>Иные межбюджетные трансферты, передаваемые  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</si>
  <si>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Иные межбюджетные трансферты на обеспечение жильем молодых семей </t>
  </si>
  <si>
    <t>2 07 00000 00 0000 000</t>
  </si>
  <si>
    <t>ПРОЧИЕ БЕЗВОЗМЕЗДНЫЕ ПОСТУПЛЕНИЯ</t>
  </si>
  <si>
    <t>2 07 04050 14 0000 150</t>
  </si>
  <si>
    <t>Прочие безвозмездные поступления в бюджеты муниципальных округов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</si>
  <si>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</si>
  <si>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</si>
  <si>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2 19 60010 04 0000 151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</si>
  <si>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</si>
  <si>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 ДОХОДОВ</t>
  </si>
  <si>
    <t xml:space="preserve">Приложение </t>
  </si>
  <si>
    <t>к распоряжению главы округа</t>
  </si>
  <si>
    <t>от ________ №</t>
  </si>
  <si>
    <t xml:space="preserve">Ожидаемое исполнение консолидированного бюджета Юсьвинского муниципального округа Пермского края за 2024 год по доходам </t>
  </si>
  <si>
    <t>Уточненный план на 2024 год</t>
  </si>
  <si>
    <t>Ожидаемое исполнение в 2024 году</t>
  </si>
  <si>
    <t>% исполнения</t>
  </si>
  <si>
    <t>Примечание</t>
  </si>
  <si>
    <t xml:space="preserve">1 05 01 000 01 0000 110 </t>
  </si>
  <si>
    <t xml:space="preserve">1 05 02 010 02 0000 110 </t>
  </si>
  <si>
    <t>Единый налог на вмененный доход для отдельных видов деятельности</t>
  </si>
  <si>
    <t>﻿1 06 01000 00 0000 110</t>
  </si>
  <si>
    <t>1 06 06000 00 0000 110</t>
  </si>
  <si>
    <t xml:space="preserve">1 11 09 000 00 0000 120 </t>
  </si>
  <si>
    <t>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</si>
  <si>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117 00000 00 0000 000</t>
  </si>
  <si>
    <t>ПРОЧИЕ НЕНАЛОГОВЫЕ ДОХОДЫ</t>
  </si>
  <si>
    <t>117 01040 14 0000 180</t>
  </si>
  <si>
    <t>Невыясненные поступления, зачисляемые в бюджеты муниципальных округов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</si>
  <si>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</si>
  <si>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</si>
  <si>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РЕЕСТР</t>
  </si>
  <si>
    <t>источников доходов бюджета Юсьвинского муниципального округа</t>
  </si>
  <si>
    <t>Код строки</t>
  </si>
  <si>
    <t>Код классификации доходов бюджета</t>
  </si>
  <si>
    <t>Наименование кода классификации доходов бюджета</t>
  </si>
  <si>
    <t>Наименование главного администратора доходов бюджета</t>
  </si>
  <si>
    <t>Показатели прогноза доходов бюджета, тыс.руб.</t>
  </si>
  <si>
    <t>на очередной финансовый год</t>
  </si>
  <si>
    <t>на первый год планового периода</t>
  </si>
  <si>
    <t>на второй год планового периода</t>
  </si>
  <si>
    <t>000 1 00 00000 00 0000 000</t>
  </si>
  <si>
    <t>000 1 01 00000 00 0000 000</t>
  </si>
  <si>
    <t>182 1 01 02000 01 0000 110</t>
  </si>
  <si>
    <t>Федеральная налоговая служба</t>
  </si>
  <si>
    <t>182 1 01 02010 01 0000 110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</si>
  <si>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</si>
  <si>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</si>
  <si>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</si>
  <si>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182 1 01 02080 01 0000 110</t>
  </si>
  <si>
    <t>000 1 03 00000 00 0000 000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</si>
  <si>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</si>
  <si>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</si>
  <si>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</si>
  <si>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</si>
  <si>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</si>
  <si>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</si>
  <si>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</si>
  <si>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</si>
  <si>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000 1 05 00000 00 0000 000</t>
  </si>
  <si>
    <t>182 1 05 03000 01 0000 110</t>
  </si>
  <si>
    <t>182 1 05 03010 01 0000 110</t>
  </si>
  <si>
    <t>182 1 05 04000 02 0000 110</t>
  </si>
  <si>
    <t>182 1 05 04020 02 0000 110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</si>
  <si>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</si>
  <si>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000 1 06 00000 00 0000 000</t>
  </si>
  <si>
    <t xml:space="preserve">182 ﻿1 06 01000 00 0000 110
</t>
  </si>
  <si>
    <t xml:space="preserve">﻿Налог на имущество физических лиц
</t>
  </si>
  <si>
    <t>182 1 06 01020 14 0000 110</t>
  </si>
  <si>
    <t>182 1 06 06000 00 0000 110</t>
  </si>
  <si>
    <t>182 1 06 06032 14 0000 110</t>
  </si>
  <si>
    <t xml:space="preserve">﻿Земельный налог с организаций, обладающих земельным участком, расположенным в границах муниципальных округов
</t>
  </si>
  <si>
    <t>182 1 06 06042 14 0000 110</t>
  </si>
  <si>
    <t xml:space="preserve">﻿Земельный налог с физических лиц, обладающих земельным участком, расположенным в границах муниципальных округов
</t>
  </si>
  <si>
    <t>000 1 08 00000 00 0000 000</t>
  </si>
  <si>
    <t>182 1 08 03000 01 0000 110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</si>
  <si>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</si>
  <si>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</si>
  <si>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 xml:space="preserve">601 1 08 04 000 01 0000 110 </t>
  </si>
  <si>
    <t xml:space="preserve">﻿Государственная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</si>
  <si>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601 1 08 04 020 01 0000 110 </t>
  </si>
  <si>
    <t xml:space="preserve">﻿Государственная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</si>
  <si>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>000 1 11 00000 00 0000 000</t>
  </si>
  <si>
    <t>601 1 11 05000 00 0000 120</t>
  </si>
  <si>
    <t>601 1 11 05010 00 0000 120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</si>
  <si>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</si>
  <si>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601 1 11 05 012 14 0000 120 </t>
  </si>
  <si>
    <t xml:space="preserve">﻿Доходы,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
</t>
  </si>
  <si>
    <t>601 1 11 05020 00 0000 120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</si>
  <si>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</si>
  <si>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601 1 11 05 024 14 0000 120 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</si>
  <si>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
</t>
  </si>
  <si>
    <t>601 1 11 05030 00 0000 120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</si>
  <si>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</si>
  <si>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601 1 11 05 034 14 0000 120 </t>
  </si>
  <si>
    <t xml:space="preserve">601 ﻿1 11 09000 00 0000 120
</t>
  </si>
  <si>
    <t xml:space="preserve">601 1 11 09 044 14 0000 120 </t>
  </si>
  <si>
    <t xml:space="preserve">Прочие поступления от использования имущества, находящегося в государственной и муниципальной собственности муниципальных округов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</si>
  <si>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000 1 12 00000 00 0000 000</t>
  </si>
  <si>
    <t>048 1 12 01000 01 0000 120</t>
  </si>
  <si>
    <t>Федеральная служба по надзору в сфере природопользования</t>
  </si>
  <si>
    <t>048 1 12 01010 01 0000 120</t>
  </si>
  <si>
    <t xml:space="preserve">Плата за выбросы загрязняющих веществ в атмосферный воздух стационарными объектами </t>
  </si>
  <si>
    <t>048 1 12 01030 01 0000 120</t>
  </si>
  <si>
    <t>048 1 12 01041 01 0000 120</t>
  </si>
  <si>
    <t xml:space="preserve">Плата за размещение отходов производства </t>
  </si>
  <si>
    <t>000 1 13 00000 00 0000 000</t>
  </si>
  <si>
    <t>ДОХОДЫ ОТ ОКАЗАНИЯ ПЛАТНЫХ УСЛУГ (РАБОТ) И КОМПЕНСАЦИИ ЗАТРАТ ГОСУДАРСТВА</t>
  </si>
  <si>
    <t>601 1 13 01000 00 0000 130</t>
  </si>
  <si>
    <t>601 1 13 01990 00 0000 130</t>
  </si>
  <si>
    <t>Прочие доходы от оказания платных услуг (работ)</t>
  </si>
  <si>
    <t xml:space="preserve">601 1 13 01 994 14 0000 130 </t>
  </si>
  <si>
    <t>601 1 13 02000 00 0000 130</t>
  </si>
  <si>
    <t xml:space="preserve">601 1 13 02 060 00 0000 130 </t>
  </si>
  <si>
    <t>Доходы, поступающие в порядке возмещения расходов, понесенных в связи с эксплуатацией имущества</t>
  </si>
  <si>
    <t xml:space="preserve">601 1 13 02 064 14 0000 130 </t>
  </si>
  <si>
    <t>000 1 14 00000 00 0000 000</t>
  </si>
  <si>
    <t xml:space="preserve">601 ﻿1 14 02000 00 0000 000
</t>
  </si>
  <si>
    <t xml:space="preserve">601 ﻿1 14 02043 14 0000 410
</t>
  </si>
  <si>
    <t>601 1 14 06000 00 0000 430</t>
  </si>
  <si>
    <t xml:space="preserve">601 1 14 06 012 14 0000 430 </t>
  </si>
  <si>
    <t>﻿Доходы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</si>
  <si>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603 ﻿1 14 06020 00 0000 430</t>
  </si>
  <si>
    <t>﻿Доходы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</si>
  <si>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603 1 14 06 024 04 0000 430 </t>
  </si>
  <si>
    <t>000 1 16 00000 00 0000 000</t>
  </si>
  <si>
    <t xml:space="preserve">811 ﻿1 16 01000 01 0000 140
</t>
  </si>
  <si>
    <t xml:space="preserve">﻿Административные штрафы, установленные Кодексом Российской Федерации об административных правонарушениях
</t>
  </si>
  <si>
    <t>Администрация губернатора Пермского края</t>
  </si>
  <si>
    <t xml:space="preserve">811 ﻿1 16 01053 01 0000 140
</t>
  </si>
  <si>
    <t xml:space="preserve">﻿Административные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</si>
  <si>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811 ﻿1 16 01063 01 0000 140
</t>
  </si>
  <si>
    <t xml:space="preserve">﻿Административные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</si>
  <si>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811 ﻿1 16 01073 01 0000 140
</t>
  </si>
  <si>
    <t xml:space="preserve">811 ﻿1 16 01203 01 0000 140
</t>
  </si>
  <si>
    <t xml:space="preserve">886 ﻿1 16 01000 01 0000 140
</t>
  </si>
  <si>
    <t xml:space="preserve">Агентство по делам юстиции и мировых судей Пермского края </t>
  </si>
  <si>
    <t xml:space="preserve">886 ﻿1 16 01053 01 0000 140
</t>
  </si>
  <si>
    <t xml:space="preserve">886 ﻿1 16 01063 01 0000 140
</t>
  </si>
  <si>
    <t xml:space="preserve">886 ﻿1 16 01073 01 0000 140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</si>
  <si>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</si>
  <si>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886 ﻿1 16 01083 01 0000 140
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</si>
  <si>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</si>
  <si>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886 ﻿1 16 01143 01 0000 140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</si>
  <si>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</si>
  <si>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886 ﻿1 16 01173 01 0000 140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</si>
  <si>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</si>
  <si>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﻿886 1 16 01193 01 0000 140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</si>
  <si>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</si>
  <si>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886 ﻿1 16 01203 01 0000 140
</t>
  </si>
  <si>
    <t xml:space="preserve">886 ﻿1 16 01333 01 0000 140
</t>
  </si>
  <si>
    <t xml:space="preserve"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</si>
  <si>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>000 2 00 00000 00 0000 000</t>
  </si>
  <si>
    <t>000 2 02 00000 00 0000 000</t>
  </si>
  <si>
    <t xml:space="preserve">651 2 02 10000 00 0000 150
</t>
  </si>
  <si>
    <t xml:space="preserve">Дотации бюджетам бюджетной системы Российской Федерации
</t>
  </si>
  <si>
    <t xml:space="preserve">651 2 02 15001 14 0000 150 </t>
  </si>
  <si>
    <t xml:space="preserve">Дотации бюджетам муниципальных округов на выравнивание бюджетной обеспеченности </t>
  </si>
  <si>
    <t xml:space="preserve">651 2 02 19999 14 0000 150 </t>
  </si>
  <si>
    <t>651 2 02 20000 00 0000 150</t>
  </si>
  <si>
    <t>Субсидии от других бюджетов бюджетной системы Российской Федерации</t>
  </si>
  <si>
    <t>651 2 02 25 555 00 0000 150</t>
  </si>
  <si>
    <t>651 2 02 25 555 14 0000 150</t>
  </si>
  <si>
    <t>﻿651 2 02 25 576 00 0000 150</t>
  </si>
  <si>
    <t>651 ﻿2 02 25 576 14 0000 150</t>
  </si>
  <si>
    <t>651 2 02 29999 00 0000 150</t>
  </si>
  <si>
    <t>Прочие субсидии</t>
  </si>
  <si>
    <t xml:space="preserve">651 2 02 29999 14 0000 150 </t>
  </si>
  <si>
    <t>651 2 02 30000 00 0000 150</t>
  </si>
  <si>
    <t>Субвенции от других бюджетов бюджетной системы Российской Федерации</t>
  </si>
  <si>
    <t xml:space="preserve">651 2 02 30024 14 0000 150 </t>
  </si>
  <si>
    <t>﻿Субвенции бюджетам муниципальных округов на выполнение передаваемых полномочий субъектов Российской Федерации</t>
  </si>
  <si>
    <t xml:space="preserve">651 2 02 35082 14 0000 150 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</si>
  <si>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</si>
  <si>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651 2 02 35118 14 0000 150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</si>
  <si>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</si>
  <si>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651 2 02 35120 14 0000 150 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</si>
  <si>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</si>
  <si>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651 2 02 35930 14 0000 150 </t>
  </si>
  <si>
    <t xml:space="preserve">651 2 02 39999 14 0000 150 </t>
  </si>
  <si>
    <t>651 2 02 40000 00 0000 150</t>
  </si>
  <si>
    <t>Иные межбюджетные трансферты</t>
  </si>
  <si>
    <t xml:space="preserve">651 2 02 45 303 14 0000 150 </t>
  </si>
  <si>
    <t xml:space="preserve"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</si>
  <si>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651 2 02 49999 14 0000 150 </t>
  </si>
  <si>
    <t>Приложение 1</t>
  </si>
  <si>
    <t>Приложение 3</t>
  </si>
  <si>
    <t>Приложение 4</t>
  </si>
  <si>
    <t>Приложение 5</t>
  </si>
  <si>
    <t>Приложение 6</t>
  </si>
  <si>
    <t>Приложение 7</t>
  </si>
  <si>
    <t>Справочно 1</t>
  </si>
  <si>
    <t>Структура муниципального долга Юсьвинского муниципального округа Пермского края</t>
  </si>
  <si>
    <t>Справочно 2</t>
  </si>
  <si>
    <t>Ожидаемое исполнение бюджета</t>
  </si>
  <si>
    <t>Справочно 3</t>
  </si>
  <si>
    <t>Перечень муниципальных программ Юсьвинского муниципального округа Пермского края</t>
  </si>
  <si>
    <t>Справочно 4</t>
  </si>
  <si>
    <t>Реестр источников доходов бюджета Юсьвинского муниципального округа Пермского края</t>
  </si>
  <si>
    <t xml:space="preserve">муниципального округа </t>
  </si>
  <si>
    <t>Пемского края</t>
  </si>
  <si>
    <t>№ п/п</t>
  </si>
  <si>
    <t>Наименование объекта</t>
  </si>
  <si>
    <t>Сумма (тыс. руб.)</t>
  </si>
  <si>
    <t>средства краевого бюджета</t>
  </si>
  <si>
    <t>средства местного бюджета</t>
  </si>
  <si>
    <t>Итого</t>
  </si>
  <si>
    <t xml:space="preserve">к  решению Думы Юсьвинского </t>
  </si>
  <si>
    <t xml:space="preserve"> Пермского края</t>
  </si>
  <si>
    <t>1. Доходы</t>
  </si>
  <si>
    <t>Наименование доходов</t>
  </si>
  <si>
    <t>Сумма (тыс.руб.)</t>
  </si>
  <si>
    <t>средства федерального бюджета</t>
  </si>
  <si>
    <t>1.</t>
  </si>
  <si>
    <t>Доходы для определения объема дорожного фонда, всего</t>
  </si>
  <si>
    <t>в том числе:</t>
  </si>
  <si>
    <t>1.1.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</si>
  <si>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подлежащие зачислению в местный бюджет</t>
  </si>
  <si>
    <t>1.2.</t>
  </si>
  <si>
    <t>субсидии на 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</si>
  <si>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1.3.</t>
  </si>
  <si>
    <t>1.4.</t>
  </si>
  <si>
    <t>Дотации на выравнивание бюджетной обеспеченности</t>
  </si>
  <si>
    <t>2.Расходы</t>
  </si>
  <si>
    <t>Наименование направлений расходов</t>
  </si>
  <si>
    <t>Муниципальная программа "Развитие транспортной системы Юсьвинского муниципального округа Пермского края", в том числе:</t>
  </si>
  <si>
    <t>Подпрограмма «Развитие и совершенствование автомобильных дорог Юсьвинского муниципального округа»</t>
  </si>
  <si>
    <t>1.1.1.</t>
  </si>
  <si>
    <t>Основное мероприятие "Паспортизация муниципальных дорог"</t>
  </si>
  <si>
    <t>Мероприятие "Разработка технических паспортов на автомобильные дороги Юсьвинского муниципального округа Пермского края"</t>
  </si>
  <si>
    <t>1.1.2.</t>
  </si>
  <si>
    <t>Основное мероприятие «Ремонт муниципальных дорог и искусственных дорожных сооружений»</t>
  </si>
  <si>
    <t>Мероприятие "Ремонт автомобильных дорог (софинансируемые из бюджета ПК)"</t>
  </si>
  <si>
    <t>Мероприятие "Ремонт автомобильных дорог (несофинансируемые из бюджета ПК)"</t>
  </si>
  <si>
    <t>Мероприятие "Восстановление мостов и труб (несофинансируемые)"</t>
  </si>
  <si>
    <t>1.1.3.</t>
  </si>
  <si>
    <t>Основное мероприятие "Содержание муниципальных дорог"</t>
  </si>
  <si>
    <t>Мероприятие "Выполнение работ по содержанию автомобильных дорог общего пользования и улично-дорожной сети Юсьвинского муниципального округа Пермского края"</t>
  </si>
  <si>
    <t>1.1.4.</t>
  </si>
  <si>
    <t>Мероприятие "Приведение в нормативное состояние искусственных дорожных сооружений"</t>
  </si>
  <si>
    <t>Подпрограмма «Повышение безопасности  дорожного движения на автомобильных дорогах Юсьвинского муниципального округа"</t>
  </si>
  <si>
    <t>1.2.1.</t>
  </si>
  <si>
    <t>Мероприятие "Замена и установка барьерных ограждений, автобусных остановок, недостающих дорожных знаков, информационных щитов, светофоров"</t>
  </si>
  <si>
    <t>муниципального округа Пермского края</t>
  </si>
  <si>
    <t xml:space="preserve">Код классификации источников внутреннего финансирования дефицита </t>
  </si>
  <si>
    <t xml:space="preserve">Наименование кода классификации источников внутреннего финансирования дефицита 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</si>
  <si>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</si>
  <si>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</si>
  <si>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</si>
  <si>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</si>
  <si>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</si>
  <si>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</si>
  <si>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</si>
  <si>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</si>
  <si>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</si>
  <si>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</si>
  <si>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01 05 02 01 14 0000 510</t>
  </si>
  <si>
    <t>Увеличение прочих остатков денежных средств бюджетов муниципальных округов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</si>
  <si>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</si>
  <si>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</si>
  <si>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</si>
  <si>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</si>
  <si>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</si>
  <si>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</si>
  <si>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01 05 02 01 14 0000 610</t>
  </si>
  <si>
    <t>Уменьшение прочих остатков денежных средств бюджетов муниципальных округов</t>
  </si>
  <si>
    <t>Всего</t>
  </si>
  <si>
    <t xml:space="preserve"> </t>
  </si>
  <si>
    <t xml:space="preserve"> Программа</t>
  </si>
  <si>
    <t>Внутренние заимствования</t>
  </si>
  <si>
    <t>Соглашения и договоры о получении Юсьвинским муниципальным округом бюджетных ссуд и бюджетных кредитов от бюджетов других уровней бюджетной системы</t>
  </si>
  <si>
    <t>Привлечение средств</t>
  </si>
  <si>
    <t>Погашение задолженности</t>
  </si>
  <si>
    <r>
      <t>-</t>
    </r>
    <r>
      <rPr>
        <sz val="7"/>
        <rFont val="Times New Roman"/>
        <family val="1"/>
        <charset val="204"/>
      </rPr>
      <t xml:space="preserve">                     </t>
    </r>
    <r>
      <rPr>
        <sz val="14"/>
        <rFont val="Times New Roman"/>
        <family val="1"/>
        <charset val="204"/>
      </rPr>
      <t>Погашение задолженности по централизованным кредитам под завоз продукции (товаров) в районы Крайнего Севера и приравненные к ним местности</t>
    </r>
  </si>
  <si>
    <r>
      <t>-</t>
    </r>
    <r>
      <rPr>
        <sz val="7"/>
        <rFont val="Times New Roman"/>
        <family val="1"/>
        <charset val="204"/>
      </rPr>
      <t xml:space="preserve">                     </t>
    </r>
    <r>
      <rPr>
        <sz val="14"/>
        <rFont val="Times New Roman"/>
        <family val="1"/>
        <charset val="204"/>
      </rPr>
      <t>Погашение задолженности по централизованным кредитам предприятий и организаций АПК, выданным в 1992-1994 годах</t>
    </r>
  </si>
  <si>
    <t xml:space="preserve">к решению Думы Юсьвинского </t>
  </si>
  <si>
    <t>ПРОГРАММА</t>
  </si>
  <si>
    <t xml:space="preserve">Наименование параметра              </t>
  </si>
  <si>
    <t xml:space="preserve">1. Предоставление муниципальных гарантий в очередном финансовом году с правом регрессного требования    </t>
  </si>
  <si>
    <t xml:space="preserve">2. Объем бюджетных ассигнований на исполнение   гарантий по возможным гарантийным случаям             </t>
  </si>
  <si>
    <t xml:space="preserve">2.1. В том числе с правом регрессного требования за счет источников финансирования дефицита бюджета    </t>
  </si>
  <si>
    <t>СПРАВОЧНО</t>
  </si>
  <si>
    <t>Структура муниципального</t>
  </si>
  <si>
    <t>долга Юсьвинского муниципального округа Пермского края</t>
  </si>
  <si>
    <t>Наименование обязательств</t>
  </si>
  <si>
    <t>на 01.01.2026</t>
  </si>
  <si>
    <t>на 01.01.2027</t>
  </si>
  <si>
    <t>Кредитные соглашения и договоры</t>
  </si>
  <si>
    <t>Муниципальные гарантии</t>
  </si>
  <si>
    <t>ИТОГО</t>
  </si>
  <si>
    <t>Муниципальная программа «Защита населения и территории Юсьвинского муниципального округа Пермского края от чрезвычайных ситуаций, обеспечение пожарной безопасности и безопасности людей на водных объектах»</t>
  </si>
  <si>
    <t>Муниципальная программа «Формирование комфортной городской среды на территории Юсьвинского муниципального округа Пермского края»</t>
  </si>
  <si>
    <t>Муниципальная программа «Развитие транспортной системы  Юсьвинского муниципального округа Пермского края»</t>
  </si>
  <si>
    <t>Муниципальная программа «Территориальное развитие Юсьвинского муниципального округа Пермского края»</t>
  </si>
  <si>
    <t>Муниципальная программа «Экономическое развитие Юсьвинского муниципального округа Пермского края»</t>
  </si>
  <si>
    <t>Муниципальная программа «Обеспечение общественной безопасности на  территории Юсьвинского муниципального округа Пермского края»</t>
  </si>
  <si>
    <t>Муниципальная программа «Развитие физической культуры и спорта в Юсьвинском муниципальном округе Пермского края»</t>
  </si>
  <si>
    <t>Муниципальная программа «Развитие культуры, искусства и молодежной политики в Юсьвинском муниципальном округе Пермского края»</t>
  </si>
  <si>
    <t>Муниципальная программа «Управление муниципальным имуществом Юсьвинского муниципального округа Пермского края»</t>
  </si>
  <si>
    <t>Наименование муниципальной программы</t>
  </si>
  <si>
    <t>Муниципальная программа «Распоряжение земельными ресурсами в Юсьвинском муниципальном округе Пермского края»</t>
  </si>
  <si>
    <t>муниципальных гарантий Юсьвинского муниципального округа Пермского края на 2025 год и на плановый период 2026-2027 годов</t>
  </si>
  <si>
    <t>муниципальных внутренних заимствований Юсьвинского муниципального округа Пермского края  на 2025 год и на плановый период 2026-2027 годов</t>
  </si>
  <si>
    <t>Источники финансирования дефицита бюджета Юсьвинского муниципального округа Пермского края на 2025 год и на плановый период 2026 и 2027 годов</t>
  </si>
  <si>
    <t>Всего КБ, ФБ</t>
  </si>
  <si>
    <t>Всего ВБ</t>
  </si>
  <si>
    <t>Устройство, ремонт тротуаров, сетей уличного освещения, не входящих в состав автомобильных дорог общего пользования местного значения в границах населенного пункта, по приоритетному проекту "Наша улица" региональной программы "Комфортный край"</t>
  </si>
  <si>
    <t xml:space="preserve">в том числе за счет средств краевого бюджета  </t>
  </si>
  <si>
    <t xml:space="preserve">в том числе за счет местного  бюджета </t>
  </si>
  <si>
    <t>02 1 20 2H420</t>
  </si>
  <si>
    <t>02 1 20 2Н420</t>
  </si>
  <si>
    <t>на 01.01.2028</t>
  </si>
  <si>
    <t>Перечень приложений к проекту решения Думы Юсьвинского муниципального округа Пермского края "О бюджете Юсьвинского муниципального округа Пермского края на 2025 год и на плановый период 2026-2027 годов</t>
  </si>
  <si>
    <t>Перечень объектов капитального строительства на 2025 год и на плановый период 2026-2027 годов</t>
  </si>
  <si>
    <t>Распределение средств дорожного фонда Юсьвинского муниципального округа  Пермского края на 2025 год и на плановый период 2026-2027 годы</t>
  </si>
  <si>
    <t>Оценка движимого и недвижимого имущества, постановка на государственный кадастровый учет, паспортизация объектов недвижимости, техническое обследование зданий, регистрация права</t>
  </si>
  <si>
    <t>Снос расселенных жилых домов и нежилых зданий (сооружений), расположенных на территории муниципальных образований Пермского края (софинансируемые из бюджета Пермского края)</t>
  </si>
  <si>
    <t>Снос расселенных жилых домов и нежилых зданий (сооружений), расположенных на территории муниципальных образований Пермского края (несофинансируемые из бюджета Пермского края)</t>
  </si>
  <si>
    <t xml:space="preserve">06 1 70 L4670 </t>
  </si>
  <si>
    <t xml:space="preserve">06 1 70 4К092 </t>
  </si>
  <si>
    <t>Подпрограмма "Профилактика  террористических  и экстремистских проявлений на территории Юсьвинского муниципального округа Пермского края, минимизация их последствий"</t>
  </si>
  <si>
    <t>Основное мероприятие "Профилактика  террористических  и экстремистских проявлений на территории Юсьвинского муниципального округа Пермского края, минимизация их последствий"</t>
  </si>
  <si>
    <t>09 1 20 4Э080</t>
  </si>
  <si>
    <t>10 2 20 4М098</t>
  </si>
  <si>
    <t xml:space="preserve">10 2 30 4М032 </t>
  </si>
  <si>
    <t>Снижение негативного воздействия на почвы, восстановление нарушенных земель, ликвидация несанкционированных свалок в границах муниципального образования. Софинансирование сбора и вывоза размещенных на несанкционированных свалках в границах муниципального образования твердых коммунальных отходов на полигон</t>
  </si>
  <si>
    <t>10 3 10 4М080</t>
  </si>
  <si>
    <t>10 3 10 4М082</t>
  </si>
  <si>
    <t>10 3 10 4М085</t>
  </si>
  <si>
    <t>Благоустройство общественных и дворовых территорий Юсьвинского муниципального округа Пермского края (расходы, не софинансируемые из федерального бюджета)</t>
  </si>
  <si>
    <t xml:space="preserve">91 0 00 00033 </t>
  </si>
  <si>
    <t>Приобретение программного обеспечения и компьютерной техники в целях автоматизации административно-управленческих процессов при выполнении функций Думы Юсьвинского муниципального округа Пермского края</t>
  </si>
  <si>
    <t>Ремонт трубопроводов подземных участков теплотрассы п. Пожва</t>
  </si>
  <si>
    <t>Распределение бюджетных ассигнований по целевым статьям (муниципальным программам и непрограммным направлениям деятельности) и группам видов расходов классификации расходов на 2025-2027 годы</t>
  </si>
  <si>
    <t>Распределение бюджетных ассигнований по целевым статьям (муниципальным программам и непрограммным направлениям деятельности) и группам   видов  расходов классификации расходов  на 2025-2027 годы</t>
  </si>
  <si>
    <t>Ведомственная структура расходов Юсьвинского муниципального округа Пермского края  на 2025 год и на плановый период 2026-2027 годы</t>
  </si>
  <si>
    <t xml:space="preserve">Перечень объектов капитального строительства на 2025 год и на плановый период 2026-2027 годов </t>
  </si>
  <si>
    <t>Распределение средств дорожного фонда Юсьвинского муниципального округа Пермского края  на 2025 год и на плановый период 2026-2027 годы</t>
  </si>
  <si>
    <t>Программа муниципальных внутренних заимствований Юсьвинского муниципального округа Пермского края на 2025 год и на плановый период 2026-2027 годов</t>
  </si>
  <si>
    <t>Программа муниципальных гарантий Юсьвинского муниципального округа Пермского края  на 2025 год и на плановый период 2026-2027 годов</t>
  </si>
  <si>
    <t>Источники внутреннего финансирования дефицита бюджета Юсьвинского муниципального округа Пермского края на 2025 год и плановый период 2026-2027 годов</t>
  </si>
  <si>
    <t>Приложение</t>
  </si>
  <si>
    <t>к пояснительной записке</t>
  </si>
  <si>
    <t>Субсидии бюджетам муниципальных образований на реализацию программы "Комфортный край"</t>
  </si>
  <si>
    <t>Основное мероприятие "Проектно-изыскательские работы"</t>
  </si>
  <si>
    <t>Мероприятие "Предпроектное обследование моста через р. Лысковка автомобильной дороги "Подъезд к пристани Пожва" км 0+677"</t>
  </si>
  <si>
    <t>Обеспечение бесплатным питанием обучающихся с ограниченными возможностями здоровья и детей-инвалидов в образовательных учреждениях</t>
  </si>
  <si>
    <t>01 1 20 4У040</t>
  </si>
  <si>
    <t>в том числе за счет средств федерального бюджета</t>
  </si>
  <si>
    <t xml:space="preserve">в том числе за счет средств федерального  бюджета </t>
  </si>
  <si>
    <t>Организация деятельности народной дружины по охране общественного порядка</t>
  </si>
  <si>
    <t>Организация и проведение рейдовых и других профилактических мероприятий, в т.ч. с несовершеннолетними</t>
  </si>
  <si>
    <t>1.1.5.</t>
  </si>
  <si>
    <t>Ремонт участка  автомобильной дороги "Купрос-Тимино-Тукачево" км 005+800 - км 006+920</t>
  </si>
  <si>
    <t>Ремонт участка  автомобильной дороги "Чинагорт - Верхняя Волпа" км 001+180 - км 002+980</t>
  </si>
  <si>
    <t>Ремонт  автомобильной дороги "Габово-Купрос-Данино"</t>
  </si>
  <si>
    <t xml:space="preserve">Ремонт автомобильной дороги по ул. Октябрьская п. Кама; </t>
  </si>
  <si>
    <t>Ремонт автомобильной дороги по ул. Пионерская п. Кама</t>
  </si>
  <si>
    <t>Ремонт автомобильной дороги по ул. Озерская д. Кузьмино</t>
  </si>
  <si>
    <t>Ремонт автомобильной дороги по ул.Мира (от ул. Ленина до ул. Октябрьская) п. Майкор</t>
  </si>
  <si>
    <t>Ремонт автомобильной дороги по ул.Северная с.Они</t>
  </si>
  <si>
    <t>Ремонт автомобильной дороги по ул. Центральная (от дома № 1 до дома № 44) д. Подволошино</t>
  </si>
  <si>
    <t>Ремонт автомобильной дороги по ул. Нагорная д. Сивашер</t>
  </si>
  <si>
    <t>Ремонт автомобильной дороги по ул. Центральная (от ул. Набережная дома № 2) д. Спирино</t>
  </si>
  <si>
    <t>Ремонт автомобильной дороги по ул. Заречная (от дома № 1 до дома № 21) д. Усть – Пожва</t>
  </si>
  <si>
    <t>Ремонт  автомобильной дороги по ул. Савинская (от дома № 1 до дома № 35) с. Юсьва</t>
  </si>
  <si>
    <t>Восстановление дорожного покрытия участка автомобильной дороги "Купрос-Тимино-Тукачево"</t>
  </si>
  <si>
    <t>Ремонт участка автомобильной дороги по ул. Апрельская с. Юсьва</t>
  </si>
  <si>
    <t>Ремонт автомобильной дороги по проулку от ул. Зеленая до ул. Школьная д. Городище</t>
  </si>
  <si>
    <t>Ремонт участка автомобильной дороги по ул. Усольская (от ул. Широкая до дома №2Д) п. Пожва</t>
  </si>
  <si>
    <t>Ремонт участка автомобильной дороги по ул. Крылова, ул. Матросова п. Пожва</t>
  </si>
  <si>
    <t>Ремонт участка автомобильной дороги по ул. Полевая(от дома №20 до дома № 22а) с. Юсьва</t>
  </si>
  <si>
    <t>Устройство площадки по ул. Советская с.Юсьва (МБОУ Юсьвинская СОШ)</t>
  </si>
  <si>
    <t>Ремонт участка автомобильной дороги от региональной автомобильной дороги "Кудымкар-Усолье" до ул. Парковая км 0+000-км 0+135 д. Макарово</t>
  </si>
  <si>
    <t>Устройство разворотной площадки в с. Тимино</t>
  </si>
  <si>
    <t>Замена переувлажненного грунта участка автомобильной дороги "Купрос-Тимино-Тукачево"</t>
  </si>
  <si>
    <t>Вырубка кустарника на участке автомобильной дороги "Купрос-Тимино-Тукачево" км 004+710 км 008+010</t>
  </si>
  <si>
    <t>Ремонт автомобильной дороги по ул. Западная (от ул. Заря Будущего до дома №10) с. Юсьва</t>
  </si>
  <si>
    <t>Ремонт автомобильной дороги по ул. Заря Будущего (от ул. Березовая до ул. Западная) с. Юсьва</t>
  </si>
  <si>
    <t>Ремонт моста через р. Юсьва автомобильной дороги "Сивашер-Обирино-Сыскино"</t>
  </si>
  <si>
    <t>Устройство водопропускных труб на автомобильной дороге по ул. Хуторская с. Юсьва</t>
  </si>
  <si>
    <t>Восстановление водопропускных труб на автомобильных дорогах  ( ул.Пушкина и ул. Заря Будущего) с. Юсьва</t>
  </si>
  <si>
    <t>Восстановление водопропускной трубы на автомобильной дороге по ул. Береговая с. Они</t>
  </si>
  <si>
    <t>Восстановление водопропускных труб на автомобильных дорогах ( ул. Загорная д. Загарье, ул. Урожайная с. Юсьва, ул. Вотинова, Ошмарина п. Майкор)</t>
  </si>
  <si>
    <t>Восстановление водопропускных труб в д. Белюково</t>
  </si>
  <si>
    <t>Ремонт моста через р. Ык на автомобильной дороге "Архангельское-Антипино-Якунево-Яранево"</t>
  </si>
  <si>
    <t>Ремонт моста через р. Вежашор на автомобильной дороге "Габово-Купрос-Данино"</t>
  </si>
  <si>
    <t>Ремонт моста через р. Волпа на автомобильной дороге "Чинагорт-Верхняя Волпа"</t>
  </si>
  <si>
    <t>Ремонт моста через ручей по ул. Центральная д. Доег-Пет-Бор</t>
  </si>
  <si>
    <t>Восстановление водопропускной трубы на пересечении пер. Пушкина с ул. Суворова п. Майкор</t>
  </si>
  <si>
    <t>Ремонт моста через ручей д. Якушево на автомобильной дороге "Доег-Пет-Бор"</t>
  </si>
  <si>
    <t>Ремонт моста через р. Волпа на автомобильной дороге "Чинагорт-Верхняя Волпа" 4+607</t>
  </si>
  <si>
    <t>Устройство водопропускной трубы на ул. Комсомольская п. Майкор</t>
  </si>
  <si>
    <t>Ремонт автомобильных дорог (нераспределенные средства)</t>
  </si>
  <si>
    <t>Обеспечение материальными резервами ПВР</t>
  </si>
  <si>
    <t>Ожидаемое исполнение бюджета Юсьвинского муниципального района за 2024 год по расходам</t>
  </si>
  <si>
    <t>Наименование</t>
  </si>
  <si>
    <t>уточненный план на 2024 год</t>
  </si>
  <si>
    <t>ожидаемое исполнение</t>
  </si>
  <si>
    <t xml:space="preserve">% исполнения </t>
  </si>
  <si>
    <t>Общегосударственные расходы</t>
  </si>
  <si>
    <t>Культура, кинематография, средства массовой информации</t>
  </si>
  <si>
    <t>0900</t>
  </si>
  <si>
    <t>Здравоохранение</t>
  </si>
  <si>
    <t>1000</t>
  </si>
  <si>
    <t>1100</t>
  </si>
  <si>
    <t>1200</t>
  </si>
  <si>
    <t>Итого расходов</t>
  </si>
  <si>
    <t>Профицит/Дефицит бюджета (+/-)</t>
  </si>
  <si>
    <t>Ожидаемое исполнение бюджета Юсьвинского муниципального района за 2024 год по источникам финансирования дефицита бюджета</t>
  </si>
  <si>
    <t xml:space="preserve">Код </t>
  </si>
  <si>
    <t>Наименование групп, подгрупп, статей, элементов, программ, кодов экономической классификации, истоцников внутреннего финансирования дефицита бюджета</t>
  </si>
  <si>
    <t>Источники финансирования дефицитов бюджетов-всего</t>
  </si>
  <si>
    <t>Источники внутреннего финансирования дефицитов бюджетов</t>
  </si>
  <si>
    <t>Изменение остатков средств на счетах по учету средств бюджета</t>
  </si>
  <si>
    <t>14 0 F3 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</si>
</sst>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00"/>
    <numFmt numFmtId="165" formatCode="_(* #,##0.00_);_(* \(#,##0.00\);_(* &quot;-&quot;??_);_(@_)"/>
    <numFmt numFmtId="166" formatCode="_-* #,##0.00\ _D_M_-;\-* #,##0.00\ _D_M_-;_-* &quot;-&quot;??\ _D_M_-;_-@_-"/>
    <numFmt numFmtId="167" formatCode="_-* #,##0.00_р_._-;\-* #,##0.00_р_._-;_-* &quot;-&quot;??_р_._-;_-@_-"/>
    <numFmt numFmtId="168" formatCode="0.0"/>
    <numFmt numFmtId="169" formatCode="0.0000"/>
    <numFmt numFmtId="170" formatCode="0.00000"/>
    <numFmt numFmtId="171" formatCode="#,##0.000"/>
    <numFmt numFmtId="172" formatCode="?"/>
    <numFmt numFmtId="173" formatCode="#,##0.0"/>
  </numFmts>
  <fonts count="10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1"/>
      <color indexed="8"/>
      <name val="Times New Roman CYR"/>
    </font>
    <font>
      <b/>
      <sz val="11"/>
      <color indexed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 CYR"/>
    </font>
    <font>
      <sz val="14"/>
      <color indexed="8"/>
      <name val="Times New Roman CYR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i/>
      <sz val="13.5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7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8"/>
        <bgColor indexed="58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60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0FCB4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64">
    <xf numFmtId="0" fontId="0" fillId="0" borderId="0"/>
    <xf numFmtId="0" fontId="4" fillId="0" borderId="0"/>
    <xf numFmtId="0" fontId="12" fillId="0" borderId="0"/>
    <xf numFmtId="0" fontId="1" fillId="0" borderId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4" borderId="0" applyNumberFormat="0" applyBorder="0" applyAlignment="0" applyProtection="0"/>
    <xf numFmtId="0" fontId="17" fillId="2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4" borderId="0" applyNumberFormat="0" applyBorder="0" applyAlignment="0" applyProtection="0"/>
    <xf numFmtId="0" fontId="19" fillId="1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4" borderId="0" applyNumberFormat="0" applyBorder="0" applyAlignment="0" applyProtection="0"/>
    <xf numFmtId="0" fontId="19" fillId="23" borderId="0" applyNumberFormat="0" applyBorder="0" applyAlignment="0" applyProtection="0"/>
    <xf numFmtId="0" fontId="20" fillId="29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39" borderId="0" applyNumberFormat="0" applyBorder="0" applyAlignment="0" applyProtection="0"/>
    <xf numFmtId="0" fontId="21" fillId="51" borderId="0" applyNumberFormat="0" applyBorder="0" applyAlignment="0" applyProtection="0"/>
    <xf numFmtId="0" fontId="21" fillId="52" borderId="0" applyNumberFormat="0" applyBorder="0" applyAlignment="0" applyProtection="0"/>
    <xf numFmtId="0" fontId="23" fillId="39" borderId="0" applyNumberFormat="0" applyBorder="0" applyAlignment="0" applyProtection="0"/>
    <xf numFmtId="0" fontId="24" fillId="53" borderId="4" applyNumberFormat="0" applyAlignment="0" applyProtection="0"/>
    <xf numFmtId="0" fontId="25" fillId="40" borderId="5" applyNumberFormat="0" applyAlignment="0" applyProtection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57" borderId="0" applyNumberFormat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51" borderId="4" applyNumberFormat="0" applyAlignment="0" applyProtection="0"/>
    <xf numFmtId="0" fontId="33" fillId="0" borderId="9" applyNumberFormat="0" applyFill="0" applyAlignment="0" applyProtection="0"/>
    <xf numFmtId="0" fontId="34" fillId="51" borderId="0" applyNumberFormat="0" applyBorder="0" applyAlignment="0" applyProtection="0"/>
    <xf numFmtId="0" fontId="35" fillId="0" borderId="0"/>
    <xf numFmtId="0" fontId="12" fillId="50" borderId="10" applyNumberFormat="0" applyFont="0" applyAlignment="0" applyProtection="0"/>
    <xf numFmtId="0" fontId="36" fillId="53" borderId="11" applyNumberFormat="0" applyAlignment="0" applyProtection="0"/>
    <xf numFmtId="0" fontId="12" fillId="0" borderId="0"/>
    <xf numFmtId="4" fontId="37" fillId="58" borderId="12" applyNumberFormat="0" applyProtection="0">
      <alignment vertical="center"/>
    </xf>
    <xf numFmtId="0" fontId="12" fillId="0" borderId="0"/>
    <xf numFmtId="0" fontId="12" fillId="0" borderId="0"/>
    <xf numFmtId="0" fontId="12" fillId="0" borderId="0"/>
    <xf numFmtId="4" fontId="38" fillId="58" borderId="12" applyNumberFormat="0" applyProtection="0">
      <alignment vertical="center"/>
    </xf>
    <xf numFmtId="0" fontId="12" fillId="0" borderId="0"/>
    <xf numFmtId="0" fontId="12" fillId="0" borderId="0"/>
    <xf numFmtId="4" fontId="37" fillId="58" borderId="12" applyNumberFormat="0" applyProtection="0">
      <alignment horizontal="left" vertical="center" indent="1"/>
    </xf>
    <xf numFmtId="0" fontId="12" fillId="0" borderId="0"/>
    <xf numFmtId="4" fontId="39" fillId="59" borderId="13" applyNumberFormat="0" applyProtection="0">
      <alignment horizontal="left" vertical="center" indent="1"/>
    </xf>
    <xf numFmtId="0" fontId="12" fillId="0" borderId="0"/>
    <xf numFmtId="0" fontId="37" fillId="58" borderId="12" applyNumberFormat="0" applyProtection="0">
      <alignment horizontal="left" vertical="top" indent="1"/>
    </xf>
    <xf numFmtId="0" fontId="12" fillId="0" borderId="0"/>
    <xf numFmtId="0" fontId="12" fillId="0" borderId="0"/>
    <xf numFmtId="4" fontId="37" fillId="13" borderId="0" applyNumberFormat="0" applyProtection="0">
      <alignment horizontal="left" vertical="center" indent="1"/>
    </xf>
    <xf numFmtId="0" fontId="12" fillId="0" borderId="0"/>
    <xf numFmtId="0" fontId="12" fillId="0" borderId="0"/>
    <xf numFmtId="4" fontId="17" fillId="18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14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60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28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32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61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25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62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27" borderId="12" applyNumberFormat="0" applyProtection="0">
      <alignment horizontal="right" vertical="center"/>
    </xf>
    <xf numFmtId="0" fontId="12" fillId="0" borderId="0"/>
    <xf numFmtId="0" fontId="12" fillId="0" borderId="0"/>
    <xf numFmtId="4" fontId="37" fillId="63" borderId="14" applyNumberFormat="0" applyProtection="0">
      <alignment horizontal="left" vertical="center" indent="1"/>
    </xf>
    <xf numFmtId="0" fontId="12" fillId="0" borderId="0"/>
    <xf numFmtId="0" fontId="12" fillId="0" borderId="0"/>
    <xf numFmtId="4" fontId="17" fillId="64" borderId="0" applyNumberFormat="0" applyProtection="0">
      <alignment horizontal="left" vertical="center" indent="1"/>
    </xf>
    <xf numFmtId="0" fontId="12" fillId="0" borderId="0"/>
    <xf numFmtId="0" fontId="12" fillId="0" borderId="0"/>
    <xf numFmtId="4" fontId="40" fillId="24" borderId="0" applyNumberFormat="0" applyProtection="0">
      <alignment horizontal="left" vertical="center" indent="1"/>
    </xf>
    <xf numFmtId="0" fontId="12" fillId="0" borderId="0"/>
    <xf numFmtId="0" fontId="12" fillId="0" borderId="0"/>
    <xf numFmtId="4" fontId="17" fillId="13" borderId="12" applyNumberFormat="0" applyProtection="0">
      <alignment horizontal="right" vertical="center"/>
    </xf>
    <xf numFmtId="0" fontId="12" fillId="0" borderId="0"/>
    <xf numFmtId="0" fontId="12" fillId="0" borderId="0"/>
    <xf numFmtId="4" fontId="41" fillId="64" borderId="0" applyNumberFormat="0" applyProtection="0">
      <alignment horizontal="left" vertical="center" indent="1"/>
    </xf>
    <xf numFmtId="0" fontId="12" fillId="0" borderId="0"/>
    <xf numFmtId="0" fontId="12" fillId="0" borderId="0"/>
    <xf numFmtId="4" fontId="41" fillId="13" borderId="0" applyNumberFormat="0" applyProtection="0">
      <alignment horizontal="left" vertical="center" indent="1"/>
    </xf>
    <xf numFmtId="0" fontId="12" fillId="0" borderId="0"/>
    <xf numFmtId="0" fontId="39" fillId="26" borderId="13" applyNumberFormat="0" applyProtection="0">
      <alignment horizontal="left" vertical="center" indent="1"/>
    </xf>
    <xf numFmtId="0" fontId="12" fillId="24" borderId="12" applyNumberFormat="0" applyProtection="0">
      <alignment horizontal="left" vertical="center" indent="1"/>
    </xf>
    <xf numFmtId="0" fontId="12" fillId="24" borderId="12" applyNumberFormat="0" applyProtection="0">
      <alignment horizontal="left" vertical="center" indent="1"/>
    </xf>
    <xf numFmtId="0" fontId="12" fillId="0" borderId="0"/>
    <xf numFmtId="0" fontId="12" fillId="24" borderId="12" applyNumberFormat="0" applyProtection="0">
      <alignment horizontal="left" vertical="top" indent="1"/>
    </xf>
    <xf numFmtId="0" fontId="12" fillId="0" borderId="0"/>
    <xf numFmtId="0" fontId="39" fillId="65" borderId="13" applyNumberFormat="0" applyProtection="0">
      <alignment horizontal="left" vertical="center" indent="1"/>
    </xf>
    <xf numFmtId="0" fontId="12" fillId="13" borderId="12" applyNumberFormat="0" applyProtection="0">
      <alignment horizontal="left" vertical="center" indent="1"/>
    </xf>
    <xf numFmtId="0" fontId="12" fillId="0" borderId="0"/>
    <xf numFmtId="0" fontId="12" fillId="13" borderId="12" applyNumberFormat="0" applyProtection="0">
      <alignment horizontal="left" vertical="top" indent="1"/>
    </xf>
    <xf numFmtId="0" fontId="12" fillId="0" borderId="0"/>
    <xf numFmtId="0" fontId="39" fillId="17" borderId="13" applyNumberFormat="0" applyProtection="0">
      <alignment horizontal="left" vertical="center" indent="1"/>
    </xf>
    <xf numFmtId="0" fontId="39" fillId="17" borderId="13" applyNumberFormat="0" applyProtection="0">
      <alignment horizontal="left" vertical="center" indent="1"/>
    </xf>
    <xf numFmtId="0" fontId="12" fillId="0" borderId="0"/>
    <xf numFmtId="0" fontId="12" fillId="17" borderId="12" applyNumberFormat="0" applyProtection="0">
      <alignment horizontal="left" vertical="top" indent="1"/>
    </xf>
    <xf numFmtId="0" fontId="12" fillId="0" borderId="0"/>
    <xf numFmtId="0" fontId="12" fillId="0" borderId="0"/>
    <xf numFmtId="0" fontId="12" fillId="64" borderId="12" applyNumberFormat="0" applyProtection="0">
      <alignment horizontal="left" vertical="center" indent="1"/>
    </xf>
    <xf numFmtId="0" fontId="12" fillId="0" borderId="0"/>
    <xf numFmtId="0" fontId="12" fillId="0" borderId="0"/>
    <xf numFmtId="0" fontId="12" fillId="64" borderId="12" applyNumberFormat="0" applyProtection="0">
      <alignment horizontal="left" vertical="top" indent="1"/>
    </xf>
    <xf numFmtId="0" fontId="12" fillId="0" borderId="0"/>
    <xf numFmtId="0" fontId="12" fillId="0" borderId="0"/>
    <xf numFmtId="0" fontId="12" fillId="16" borderId="1" applyNumberFormat="0">
      <protection locked="0"/>
    </xf>
    <xf numFmtId="0" fontId="12" fillId="0" borderId="0"/>
    <xf numFmtId="0" fontId="42" fillId="24" borderId="15" applyBorder="0"/>
    <xf numFmtId="0" fontId="12" fillId="0" borderId="0"/>
    <xf numFmtId="4" fontId="17" fillId="15" borderId="12" applyNumberFormat="0" applyProtection="0">
      <alignment vertical="center"/>
    </xf>
    <xf numFmtId="0" fontId="12" fillId="0" borderId="0"/>
    <xf numFmtId="0" fontId="12" fillId="0" borderId="0"/>
    <xf numFmtId="4" fontId="43" fillId="15" borderId="12" applyNumberFormat="0" applyProtection="0">
      <alignment vertical="center"/>
    </xf>
    <xf numFmtId="0" fontId="12" fillId="0" borderId="0"/>
    <xf numFmtId="0" fontId="12" fillId="0" borderId="0"/>
    <xf numFmtId="4" fontId="17" fillId="15" borderId="12" applyNumberFormat="0" applyProtection="0">
      <alignment horizontal="left" vertical="center" indent="1"/>
    </xf>
    <xf numFmtId="0" fontId="12" fillId="0" borderId="0"/>
    <xf numFmtId="0" fontId="12" fillId="0" borderId="0"/>
    <xf numFmtId="0" fontId="17" fillId="15" borderId="12" applyNumberFormat="0" applyProtection="0">
      <alignment horizontal="left" vertical="top" indent="1"/>
    </xf>
    <xf numFmtId="0" fontId="12" fillId="0" borderId="0"/>
    <xf numFmtId="4" fontId="39" fillId="0" borderId="13" applyNumberFormat="0" applyProtection="0">
      <alignment horizontal="right" vertical="center"/>
    </xf>
    <xf numFmtId="4" fontId="39" fillId="0" borderId="13" applyNumberFormat="0" applyProtection="0">
      <alignment horizontal="right" vertical="center"/>
    </xf>
    <xf numFmtId="4" fontId="39" fillId="0" borderId="13" applyNumberFormat="0" applyProtection="0">
      <alignment horizontal="right" vertical="center"/>
    </xf>
    <xf numFmtId="0" fontId="12" fillId="0" borderId="0"/>
    <xf numFmtId="4" fontId="43" fillId="64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13" borderId="12" applyNumberFormat="0" applyProtection="0">
      <alignment horizontal="left" vertical="center" indent="1"/>
    </xf>
    <xf numFmtId="0" fontId="12" fillId="0" borderId="0"/>
    <xf numFmtId="0" fontId="12" fillId="0" borderId="0"/>
    <xf numFmtId="0" fontId="12" fillId="0" borderId="0"/>
    <xf numFmtId="0" fontId="17" fillId="13" borderId="12" applyNumberFormat="0" applyProtection="0">
      <alignment horizontal="left" vertical="top" indent="1"/>
    </xf>
    <xf numFmtId="0" fontId="12" fillId="0" borderId="0"/>
    <xf numFmtId="0" fontId="12" fillId="0" borderId="0"/>
    <xf numFmtId="4" fontId="44" fillId="66" borderId="0" applyNumberFormat="0" applyProtection="0">
      <alignment horizontal="left" vertical="center" indent="1"/>
    </xf>
    <xf numFmtId="0" fontId="12" fillId="0" borderId="0"/>
    <xf numFmtId="0" fontId="39" fillId="67" borderId="1"/>
    <xf numFmtId="0" fontId="12" fillId="0" borderId="0"/>
    <xf numFmtId="4" fontId="45" fillId="64" borderId="12" applyNumberFormat="0" applyProtection="0">
      <alignment horizontal="right" vertical="center"/>
    </xf>
    <xf numFmtId="0" fontId="1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47" fillId="0" borderId="0" applyNumberFormat="0" applyFill="0" applyBorder="0" applyAlignment="0" applyProtection="0"/>
    <xf numFmtId="0" fontId="20" fillId="68" borderId="0" applyNumberFormat="0" applyBorder="0" applyAlignment="0" applyProtection="0"/>
    <xf numFmtId="0" fontId="20" fillId="60" borderId="0" applyNumberFormat="0" applyBorder="0" applyAlignment="0" applyProtection="0"/>
    <xf numFmtId="0" fontId="20" fillId="25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61" borderId="0" applyNumberFormat="0" applyBorder="0" applyAlignment="0" applyProtection="0"/>
    <xf numFmtId="0" fontId="48" fillId="23" borderId="4" applyNumberFormat="0" applyAlignment="0" applyProtection="0"/>
    <xf numFmtId="0" fontId="49" fillId="26" borderId="11" applyNumberFormat="0" applyAlignment="0" applyProtection="0"/>
    <xf numFmtId="0" fontId="50" fillId="26" borderId="4" applyNumberFormat="0" applyAlignment="0" applyProtection="0"/>
    <xf numFmtId="0" fontId="51" fillId="0" borderId="17" applyNumberFormat="0" applyFill="0" applyAlignment="0" applyProtection="0"/>
    <xf numFmtId="0" fontId="52" fillId="0" borderId="7" applyNumberFormat="0" applyFill="0" applyAlignment="0" applyProtection="0"/>
    <xf numFmtId="0" fontId="53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19" applyNumberFormat="0" applyFill="0" applyAlignment="0" applyProtection="0"/>
    <xf numFmtId="0" fontId="55" fillId="69" borderId="5" applyNumberFormat="0" applyAlignment="0" applyProtection="0"/>
    <xf numFmtId="0" fontId="56" fillId="0" borderId="0" applyNumberFormat="0" applyFill="0" applyBorder="0" applyAlignment="0" applyProtection="0"/>
    <xf numFmtId="0" fontId="57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1" fillId="70" borderId="0"/>
    <xf numFmtId="0" fontId="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2" fillId="0" borderId="0"/>
    <xf numFmtId="0" fontId="6" fillId="0" borderId="0"/>
    <xf numFmtId="0" fontId="61" fillId="70" borderId="0"/>
    <xf numFmtId="0" fontId="58" fillId="0" borderId="0"/>
    <xf numFmtId="0" fontId="62" fillId="18" borderId="0" applyNumberFormat="0" applyBorder="0" applyAlignment="0" applyProtection="0"/>
    <xf numFmtId="0" fontId="63" fillId="0" borderId="0" applyNumberFormat="0" applyFill="0" applyBorder="0" applyAlignment="0" applyProtection="0"/>
    <xf numFmtId="0" fontId="12" fillId="15" borderId="10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4" fillId="0" borderId="20" applyNumberFormat="0" applyFill="0" applyAlignment="0" applyProtection="0"/>
    <xf numFmtId="0" fontId="65" fillId="0" borderId="0"/>
    <xf numFmtId="0" fontId="6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7" fillId="20" borderId="0" applyNumberFormat="0" applyBorder="0" applyAlignment="0" applyProtection="0"/>
  </cellStyleXfs>
  <cellXfs count="638">
    <xf numFmtId="0" fontId="0" fillId="0" borderId="0" xfId="0"/>
    <xf numFmtId="0" fontId="3" fillId="0" borderId="0" xfId="0" applyFont="1"/>
    <xf numFmtId="164" fontId="5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0" fontId="6" fillId="3" borderId="1" xfId="1" applyFont="1" applyFill="1" applyBorder="1" applyAlignment="1">
      <alignment wrapText="1"/>
    </xf>
    <xf numFmtId="49" fontId="6" fillId="3" borderId="1" xfId="1" applyNumberFormat="1" applyFont="1" applyFill="1" applyBorder="1" applyAlignment="1">
      <alignment horizontal="center" wrapText="1"/>
    </xf>
    <xf numFmtId="0" fontId="3" fillId="0" borderId="1" xfId="0" applyFont="1" applyBorder="1"/>
    <xf numFmtId="164" fontId="6" fillId="3" borderId="1" xfId="1" applyNumberFormat="1" applyFont="1" applyFill="1" applyBorder="1" applyAlignment="1">
      <alignment horizontal="center" wrapText="1"/>
    </xf>
    <xf numFmtId="0" fontId="6" fillId="3" borderId="1" xfId="1" applyFont="1" applyFill="1" applyBorder="1" applyAlignment="1">
      <alignment vertical="top" wrapText="1"/>
    </xf>
    <xf numFmtId="164" fontId="6" fillId="3" borderId="1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1" applyFont="1" applyFill="1" applyBorder="1" applyAlignment="1">
      <alignment wrapText="1"/>
    </xf>
    <xf numFmtId="49" fontId="5" fillId="4" borderId="1" xfId="1" applyNumberFormat="1" applyFont="1" applyFill="1" applyBorder="1" applyAlignment="1">
      <alignment horizontal="center" wrapText="1"/>
    </xf>
    <xf numFmtId="164" fontId="5" fillId="5" borderId="1" xfId="1" applyNumberFormat="1" applyFont="1" applyFill="1" applyBorder="1" applyAlignment="1">
      <alignment horizontal="center" wrapText="1"/>
    </xf>
    <xf numFmtId="0" fontId="5" fillId="5" borderId="1" xfId="1" applyFont="1" applyFill="1" applyBorder="1" applyAlignment="1">
      <alignment wrapText="1"/>
    </xf>
    <xf numFmtId="49" fontId="5" fillId="5" borderId="1" xfId="1" applyNumberFormat="1" applyFont="1" applyFill="1" applyBorder="1" applyAlignment="1">
      <alignment horizontal="center" wrapText="1"/>
    </xf>
    <xf numFmtId="164" fontId="5" fillId="3" borderId="1" xfId="1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vertical="top" wrapText="1"/>
    </xf>
    <xf numFmtId="0" fontId="5" fillId="3" borderId="1" xfId="1" applyFont="1" applyFill="1" applyBorder="1" applyAlignment="1">
      <alignment horizontal="center" vertical="top" wrapText="1"/>
    </xf>
    <xf numFmtId="0" fontId="5" fillId="3" borderId="1" xfId="1" applyNumberFormat="1" applyFont="1" applyFill="1" applyBorder="1" applyAlignment="1">
      <alignment horizontal="center" vertical="top" wrapText="1"/>
    </xf>
    <xf numFmtId="49" fontId="5" fillId="3" borderId="1" xfId="1" applyNumberFormat="1" applyFont="1" applyFill="1" applyBorder="1" applyAlignment="1">
      <alignment horizontal="center" vertical="top" wrapText="1"/>
    </xf>
    <xf numFmtId="0" fontId="3" fillId="3" borderId="0" xfId="0" applyFont="1" applyFill="1"/>
    <xf numFmtId="0" fontId="3" fillId="4" borderId="1" xfId="0" applyFont="1" applyFill="1" applyBorder="1"/>
    <xf numFmtId="0" fontId="3" fillId="5" borderId="1" xfId="0" applyFont="1" applyFill="1" applyBorder="1"/>
    <xf numFmtId="164" fontId="5" fillId="3" borderId="1" xfId="1" applyNumberFormat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left" vertical="top" wrapText="1"/>
    </xf>
    <xf numFmtId="164" fontId="5" fillId="6" borderId="1" xfId="1" applyNumberFormat="1" applyFont="1" applyFill="1" applyBorder="1" applyAlignment="1">
      <alignment horizontal="center" wrapText="1"/>
    </xf>
    <xf numFmtId="0" fontId="5" fillId="6" borderId="1" xfId="1" applyFont="1" applyFill="1" applyBorder="1" applyAlignment="1">
      <alignment wrapText="1"/>
    </xf>
    <xf numFmtId="49" fontId="5" fillId="6" borderId="1" xfId="1" applyNumberFormat="1" applyFont="1" applyFill="1" applyBorder="1" applyAlignment="1">
      <alignment horizontal="center" wrapText="1"/>
    </xf>
    <xf numFmtId="164" fontId="5" fillId="7" borderId="1" xfId="1" applyNumberFormat="1" applyFont="1" applyFill="1" applyBorder="1" applyAlignment="1">
      <alignment horizontal="center" wrapText="1"/>
    </xf>
    <xf numFmtId="0" fontId="5" fillId="7" borderId="1" xfId="0" applyFont="1" applyFill="1" applyBorder="1" applyAlignment="1">
      <alignment wrapText="1"/>
    </xf>
    <xf numFmtId="49" fontId="5" fillId="7" borderId="1" xfId="1" applyNumberFormat="1" applyFont="1" applyFill="1" applyBorder="1" applyAlignment="1">
      <alignment horizontal="center" wrapText="1"/>
    </xf>
    <xf numFmtId="164" fontId="5" fillId="8" borderId="1" xfId="1" applyNumberFormat="1" applyFont="1" applyFill="1" applyBorder="1" applyAlignment="1">
      <alignment horizontal="center" vertical="top" wrapText="1"/>
    </xf>
    <xf numFmtId="0" fontId="5" fillId="8" borderId="1" xfId="1" applyFont="1" applyFill="1" applyBorder="1" applyAlignment="1">
      <alignment vertical="top" wrapText="1"/>
    </xf>
    <xf numFmtId="49" fontId="5" fillId="8" borderId="1" xfId="1" applyNumberFormat="1" applyFont="1" applyFill="1" applyBorder="1" applyAlignment="1">
      <alignment horizontal="center" vertical="top" wrapText="1"/>
    </xf>
    <xf numFmtId="0" fontId="5" fillId="8" borderId="1" xfId="1" applyNumberFormat="1" applyFont="1" applyFill="1" applyBorder="1" applyAlignment="1">
      <alignment horizontal="center" vertical="top" wrapText="1"/>
    </xf>
    <xf numFmtId="0" fontId="6" fillId="8" borderId="1" xfId="1" applyFont="1" applyFill="1" applyBorder="1" applyAlignment="1">
      <alignment horizontal="center" vertical="top" wrapText="1"/>
    </xf>
    <xf numFmtId="0" fontId="6" fillId="3" borderId="1" xfId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wrapText="1"/>
    </xf>
    <xf numFmtId="0" fontId="5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center" vertical="top" wrapText="1"/>
    </xf>
    <xf numFmtId="0" fontId="5" fillId="2" borderId="1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0" fontId="5" fillId="4" borderId="1" xfId="1" applyFont="1" applyFill="1" applyBorder="1" applyAlignment="1">
      <alignment horizontal="left" vertical="top" wrapText="1"/>
    </xf>
    <xf numFmtId="49" fontId="5" fillId="4" borderId="1" xfId="1" applyNumberFormat="1" applyFont="1" applyFill="1" applyBorder="1" applyAlignment="1">
      <alignment horizontal="center" vertical="top" wrapText="1"/>
    </xf>
    <xf numFmtId="0" fontId="5" fillId="4" borderId="1" xfId="1" applyNumberFormat="1" applyFont="1" applyFill="1" applyBorder="1" applyAlignment="1">
      <alignment horizontal="center" vertical="top" wrapText="1"/>
    </xf>
    <xf numFmtId="49" fontId="6" fillId="4" borderId="1" xfId="1" applyNumberFormat="1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left" vertical="top" wrapText="1"/>
    </xf>
    <xf numFmtId="49" fontId="5" fillId="5" borderId="1" xfId="1" applyNumberFormat="1" applyFont="1" applyFill="1" applyBorder="1" applyAlignment="1">
      <alignment horizontal="center" vertical="top" wrapText="1"/>
    </xf>
    <xf numFmtId="0" fontId="5" fillId="5" borderId="1" xfId="1" applyNumberFormat="1" applyFont="1" applyFill="1" applyBorder="1" applyAlignment="1">
      <alignment horizontal="center" vertical="top" wrapText="1"/>
    </xf>
    <xf numFmtId="49" fontId="6" fillId="5" borderId="1" xfId="1" applyNumberFormat="1" applyFont="1" applyFill="1" applyBorder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5" fillId="7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top" wrapText="1"/>
    </xf>
    <xf numFmtId="0" fontId="5" fillId="8" borderId="1" xfId="1" applyFont="1" applyFill="1" applyBorder="1" applyAlignment="1">
      <alignment horizontal="center" vertical="top" wrapText="1"/>
    </xf>
    <xf numFmtId="49" fontId="6" fillId="3" borderId="1" xfId="1" applyNumberFormat="1" applyFont="1" applyFill="1" applyBorder="1" applyAlignment="1">
      <alignment horizontal="center" vertical="top" wrapText="1"/>
    </xf>
    <xf numFmtId="0" fontId="6" fillId="3" borderId="1" xfId="1" applyFont="1" applyFill="1" applyBorder="1" applyAlignment="1">
      <alignment horizontal="left" vertical="top" wrapText="1"/>
    </xf>
    <xf numFmtId="0" fontId="6" fillId="3" borderId="1" xfId="1" applyNumberFormat="1" applyFont="1" applyFill="1" applyBorder="1" applyAlignment="1">
      <alignment horizontal="center" vertical="top" wrapText="1"/>
    </xf>
    <xf numFmtId="0" fontId="7" fillId="0" borderId="0" xfId="0" applyFont="1"/>
    <xf numFmtId="164" fontId="6" fillId="0" borderId="1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vertical="top" wrapText="1"/>
    </xf>
    <xf numFmtId="49" fontId="5" fillId="3" borderId="1" xfId="1" applyNumberFormat="1" applyFont="1" applyFill="1" applyBorder="1" applyAlignment="1">
      <alignment horizontal="center" wrapText="1"/>
    </xf>
    <xf numFmtId="49" fontId="8" fillId="3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Border="1" applyAlignment="1">
      <alignment wrapText="1"/>
    </xf>
    <xf numFmtId="0" fontId="6" fillId="0" borderId="1" xfId="1" applyFont="1" applyFill="1" applyBorder="1" applyAlignment="1">
      <alignment horizontal="center" vertical="top" wrapText="1"/>
    </xf>
    <xf numFmtId="164" fontId="5" fillId="9" borderId="1" xfId="1" applyNumberFormat="1" applyFont="1" applyFill="1" applyBorder="1" applyAlignment="1">
      <alignment horizontal="center" vertical="top" wrapText="1"/>
    </xf>
    <xf numFmtId="0" fontId="5" fillId="9" borderId="1" xfId="1" applyFont="1" applyFill="1" applyBorder="1" applyAlignment="1">
      <alignment vertical="top" wrapText="1"/>
    </xf>
    <xf numFmtId="49" fontId="5" fillId="9" borderId="1" xfId="1" applyNumberFormat="1" applyFont="1" applyFill="1" applyBorder="1" applyAlignment="1">
      <alignment horizontal="center" vertical="top" wrapText="1"/>
    </xf>
    <xf numFmtId="0" fontId="5" fillId="9" borderId="1" xfId="1" applyNumberFormat="1" applyFont="1" applyFill="1" applyBorder="1" applyAlignment="1">
      <alignment horizontal="center" vertical="top" wrapText="1"/>
    </xf>
    <xf numFmtId="0" fontId="5" fillId="9" borderId="1" xfId="1" applyFont="1" applyFill="1" applyBorder="1" applyAlignment="1">
      <alignment horizontal="center" vertical="top" wrapText="1"/>
    </xf>
    <xf numFmtId="0" fontId="6" fillId="3" borderId="1" xfId="1" applyFont="1" applyFill="1" applyBorder="1" applyAlignment="1">
      <alignment horizontal="center"/>
    </xf>
    <xf numFmtId="0" fontId="6" fillId="3" borderId="2" xfId="0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center" wrapText="1"/>
    </xf>
    <xf numFmtId="49" fontId="9" fillId="3" borderId="1" xfId="1" applyNumberFormat="1" applyFont="1" applyFill="1" applyBorder="1" applyAlignment="1">
      <alignment horizontal="center" wrapText="1"/>
    </xf>
    <xf numFmtId="49" fontId="6" fillId="0" borderId="1" xfId="1" applyNumberFormat="1" applyFont="1" applyFill="1" applyBorder="1" applyAlignment="1">
      <alignment horizontal="center" wrapText="1"/>
    </xf>
    <xf numFmtId="0" fontId="10" fillId="3" borderId="1" xfId="1" applyFont="1" applyFill="1" applyBorder="1" applyAlignment="1">
      <alignment wrapText="1"/>
    </xf>
    <xf numFmtId="49" fontId="10" fillId="3" borderId="1" xfId="1" applyNumberFormat="1" applyFont="1" applyFill="1" applyBorder="1" applyAlignment="1">
      <alignment horizontal="center" wrapText="1"/>
    </xf>
    <xf numFmtId="0" fontId="11" fillId="0" borderId="0" xfId="0" applyFont="1"/>
    <xf numFmtId="164" fontId="6" fillId="3" borderId="1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wrapText="1"/>
    </xf>
    <xf numFmtId="0" fontId="6" fillId="3" borderId="1" xfId="1" applyFont="1" applyFill="1" applyBorder="1" applyAlignment="1">
      <alignment horizontal="justify"/>
    </xf>
    <xf numFmtId="0" fontId="5" fillId="7" borderId="1" xfId="1" applyFont="1" applyFill="1" applyBorder="1" applyAlignment="1">
      <alignment horizontal="left" wrapText="1"/>
    </xf>
    <xf numFmtId="49" fontId="5" fillId="0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1" xfId="1" applyFont="1" applyFill="1" applyBorder="1" applyAlignment="1">
      <alignment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5" fillId="4" borderId="1" xfId="1" applyFont="1" applyFill="1" applyBorder="1" applyAlignment="1">
      <alignment vertical="top" wrapText="1"/>
    </xf>
    <xf numFmtId="0" fontId="3" fillId="3" borderId="1" xfId="0" applyFont="1" applyFill="1" applyBorder="1"/>
    <xf numFmtId="0" fontId="6" fillId="3" borderId="1" xfId="3" applyNumberFormat="1" applyFont="1" applyFill="1" applyBorder="1" applyAlignment="1">
      <alignment horizontal="left" vertical="top" wrapText="1"/>
    </xf>
    <xf numFmtId="0" fontId="6" fillId="0" borderId="1" xfId="1" applyNumberFormat="1" applyFont="1" applyFill="1" applyBorder="1" applyAlignment="1">
      <alignment horizontal="center" vertical="top" wrapText="1"/>
    </xf>
    <xf numFmtId="0" fontId="5" fillId="10" borderId="1" xfId="1" applyFont="1" applyFill="1" applyBorder="1" applyAlignment="1">
      <alignment horizontal="left" vertical="top" wrapText="1"/>
    </xf>
    <xf numFmtId="164" fontId="5" fillId="9" borderId="1" xfId="1" applyNumberFormat="1" applyFont="1" applyFill="1" applyBorder="1" applyAlignment="1">
      <alignment horizontal="center" wrapText="1"/>
    </xf>
    <xf numFmtId="0" fontId="5" fillId="9" borderId="1" xfId="1" applyFont="1" applyFill="1" applyBorder="1" applyAlignment="1">
      <alignment horizontal="left" vertical="top" wrapText="1"/>
    </xf>
    <xf numFmtId="0" fontId="3" fillId="9" borderId="1" xfId="0" applyFont="1" applyFill="1" applyBorder="1"/>
    <xf numFmtId="164" fontId="5" fillId="8" borderId="1" xfId="1" applyNumberFormat="1" applyFont="1" applyFill="1" applyBorder="1" applyAlignment="1">
      <alignment horizontal="center" wrapText="1"/>
    </xf>
    <xf numFmtId="0" fontId="3" fillId="8" borderId="1" xfId="0" applyFont="1" applyFill="1" applyBorder="1"/>
    <xf numFmtId="49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top" wrapText="1"/>
    </xf>
    <xf numFmtId="49" fontId="9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left" wrapText="1"/>
    </xf>
    <xf numFmtId="0" fontId="6" fillId="3" borderId="1" xfId="1" applyFont="1" applyFill="1" applyBorder="1" applyAlignment="1">
      <alignment horizontal="left" wrapText="1"/>
    </xf>
    <xf numFmtId="49" fontId="5" fillId="2" borderId="1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49" fontId="6" fillId="7" borderId="1" xfId="1" applyNumberFormat="1" applyFont="1" applyFill="1" applyBorder="1" applyAlignment="1">
      <alignment horizontal="center" wrapText="1"/>
    </xf>
    <xf numFmtId="0" fontId="11" fillId="4" borderId="1" xfId="0" applyFont="1" applyFill="1" applyBorder="1"/>
    <xf numFmtId="49" fontId="6" fillId="5" borderId="1" xfId="1" applyNumberFormat="1" applyFont="1" applyFill="1" applyBorder="1" applyAlignment="1">
      <alignment horizontal="center" wrapText="1"/>
    </xf>
    <xf numFmtId="0" fontId="6" fillId="0" borderId="1" xfId="1" applyFont="1" applyBorder="1" applyAlignment="1">
      <alignment vertical="center" wrapText="1"/>
    </xf>
    <xf numFmtId="0" fontId="3" fillId="11" borderId="0" xfId="0" applyFont="1" applyFill="1"/>
    <xf numFmtId="0" fontId="6" fillId="3" borderId="1" xfId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/>
    </xf>
    <xf numFmtId="0" fontId="5" fillId="5" borderId="1" xfId="1" applyFont="1" applyFill="1" applyBorder="1" applyAlignment="1">
      <alignment vertical="top" wrapText="1"/>
    </xf>
    <xf numFmtId="0" fontId="11" fillId="5" borderId="1" xfId="0" applyFont="1" applyFill="1" applyBorder="1"/>
    <xf numFmtId="0" fontId="6" fillId="0" borderId="1" xfId="1" applyFont="1" applyBorder="1" applyAlignment="1">
      <alignment horizontal="justify" wrapText="1"/>
    </xf>
    <xf numFmtId="0" fontId="6" fillId="0" borderId="1" xfId="1" applyFont="1" applyBorder="1" applyAlignment="1">
      <alignment horizontal="justify"/>
    </xf>
    <xf numFmtId="0" fontId="6" fillId="3" borderId="1" xfId="1" applyFont="1" applyFill="1" applyBorder="1" applyAlignment="1">
      <alignment horizontal="justify" wrapText="1"/>
    </xf>
    <xf numFmtId="0" fontId="5" fillId="3" borderId="1" xfId="1" applyFont="1" applyFill="1" applyBorder="1" applyAlignment="1">
      <alignment wrapText="1"/>
    </xf>
    <xf numFmtId="0" fontId="5" fillId="3" borderId="1" xfId="1" applyFont="1" applyFill="1" applyBorder="1" applyAlignment="1">
      <alignment horizontal="center" wrapText="1"/>
    </xf>
    <xf numFmtId="0" fontId="11" fillId="0" borderId="1" xfId="0" applyFont="1" applyBorder="1"/>
    <xf numFmtId="0" fontId="13" fillId="0" borderId="0" xfId="0" applyFont="1"/>
    <xf numFmtId="164" fontId="5" fillId="12" borderId="1" xfId="1" applyNumberFormat="1" applyFont="1" applyFill="1" applyBorder="1" applyAlignment="1">
      <alignment horizontal="center"/>
    </xf>
    <xf numFmtId="0" fontId="5" fillId="12" borderId="1" xfId="1" applyFont="1" applyFill="1" applyBorder="1" applyAlignment="1">
      <alignment horizontal="left" vertical="top" wrapText="1"/>
    </xf>
    <xf numFmtId="49" fontId="5" fillId="12" borderId="1" xfId="1" applyNumberFormat="1" applyFont="1" applyFill="1" applyBorder="1" applyAlignment="1">
      <alignment horizontal="center" vertical="top" wrapText="1"/>
    </xf>
    <xf numFmtId="0" fontId="5" fillId="12" borderId="1" xfId="1" applyNumberFormat="1" applyFont="1" applyFill="1" applyBorder="1" applyAlignment="1">
      <alignment horizontal="center" vertical="top" wrapText="1"/>
    </xf>
    <xf numFmtId="0" fontId="11" fillId="12" borderId="1" xfId="0" applyFont="1" applyFill="1" applyBorder="1"/>
    <xf numFmtId="0" fontId="14" fillId="3" borderId="1" xfId="1" applyFont="1" applyFill="1" applyBorder="1" applyAlignment="1">
      <alignment wrapText="1"/>
    </xf>
    <xf numFmtId="0" fontId="14" fillId="3" borderId="1" xfId="1" applyFont="1" applyFill="1" applyBorder="1" applyAlignment="1">
      <alignment horizontal="center" wrapText="1"/>
    </xf>
    <xf numFmtId="0" fontId="1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3" borderId="0" xfId="1" applyFont="1" applyFill="1" applyAlignment="1">
      <alignment horizontal="right" vertical="center" wrapText="1"/>
    </xf>
    <xf numFmtId="0" fontId="6" fillId="0" borderId="0" xfId="1" applyFont="1" applyFill="1" applyBorder="1" applyAlignment="1">
      <alignment vertical="center" wrapText="1"/>
    </xf>
    <xf numFmtId="0" fontId="16" fillId="0" borderId="0" xfId="1" applyFont="1" applyAlignment="1">
      <alignment wrapText="1"/>
    </xf>
    <xf numFmtId="0" fontId="6" fillId="0" borderId="0" xfId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vertical="center"/>
    </xf>
    <xf numFmtId="0" fontId="15" fillId="0" borderId="0" xfId="0" applyFont="1" applyAlignment="1"/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70" fontId="3" fillId="0" borderId="1" xfId="0" applyNumberFormat="1" applyFont="1" applyBorder="1" applyAlignment="1">
      <alignment horizontal="center"/>
    </xf>
    <xf numFmtId="170" fontId="3" fillId="3" borderId="1" xfId="0" applyNumberFormat="1" applyFont="1" applyFill="1" applyBorder="1" applyAlignment="1">
      <alignment horizontal="center"/>
    </xf>
    <xf numFmtId="49" fontId="9" fillId="3" borderId="1" xfId="1" applyNumberFormat="1" applyFont="1" applyFill="1" applyBorder="1" applyAlignment="1">
      <alignment horizontal="center" vertical="top" wrapText="1"/>
    </xf>
    <xf numFmtId="0" fontId="6" fillId="0" borderId="1" xfId="0" applyFont="1" applyBorder="1"/>
    <xf numFmtId="0" fontId="6" fillId="0" borderId="2" xfId="1" applyFont="1" applyFill="1" applyBorder="1" applyAlignment="1">
      <alignment wrapText="1"/>
    </xf>
    <xf numFmtId="170" fontId="10" fillId="0" borderId="1" xfId="0" applyNumberFormat="1" applyFont="1" applyBorder="1" applyAlignment="1">
      <alignment horizontal="center"/>
    </xf>
    <xf numFmtId="170" fontId="5" fillId="8" borderId="1" xfId="1" applyNumberFormat="1" applyFont="1" applyFill="1" applyBorder="1" applyAlignment="1">
      <alignment horizontal="center" vertical="top" wrapText="1"/>
    </xf>
    <xf numFmtId="170" fontId="5" fillId="3" borderId="1" xfId="1" applyNumberFormat="1" applyFont="1" applyFill="1" applyBorder="1" applyAlignment="1">
      <alignment horizontal="center" wrapText="1"/>
    </xf>
    <xf numFmtId="170" fontId="6" fillId="0" borderId="1" xfId="0" applyNumberFormat="1" applyFont="1" applyBorder="1" applyAlignment="1">
      <alignment horizontal="center"/>
    </xf>
    <xf numFmtId="0" fontId="6" fillId="0" borderId="0" xfId="0" applyFont="1"/>
    <xf numFmtId="0" fontId="5" fillId="7" borderId="2" xfId="1" applyFont="1" applyFill="1" applyBorder="1" applyAlignment="1">
      <alignment wrapText="1"/>
    </xf>
    <xf numFmtId="0" fontId="6" fillId="3" borderId="2" xfId="1" applyFont="1" applyFill="1" applyBorder="1" applyAlignment="1">
      <alignment wrapText="1"/>
    </xf>
    <xf numFmtId="0" fontId="6" fillId="3" borderId="2" xfId="1" applyFont="1" applyFill="1" applyBorder="1" applyAlignment="1">
      <alignment vertical="top" wrapText="1"/>
    </xf>
    <xf numFmtId="0" fontId="6" fillId="3" borderId="0" xfId="0" applyFont="1" applyFill="1"/>
    <xf numFmtId="0" fontId="6" fillId="3" borderId="2" xfId="3" applyNumberFormat="1" applyFont="1" applyFill="1" applyBorder="1" applyAlignment="1">
      <alignment horizontal="left" vertical="top" wrapText="1"/>
    </xf>
    <xf numFmtId="170" fontId="5" fillId="7" borderId="1" xfId="1" applyNumberFormat="1" applyFont="1" applyFill="1" applyBorder="1" applyAlignment="1">
      <alignment wrapText="1"/>
    </xf>
    <xf numFmtId="49" fontId="70" fillId="3" borderId="1" xfId="1" applyNumberFormat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justify"/>
    </xf>
    <xf numFmtId="0" fontId="71" fillId="0" borderId="0" xfId="388" applyNumberFormat="1" applyFont="1" applyFill="1" applyBorder="1" applyAlignment="1">
      <alignment horizontal="right" vertical="center"/>
    </xf>
    <xf numFmtId="0" fontId="72" fillId="0" borderId="0" xfId="388" applyNumberFormat="1" applyFont="1" applyFill="1" applyBorder="1" applyAlignment="1">
      <alignment horizontal="right" vertical="center"/>
    </xf>
    <xf numFmtId="171" fontId="72" fillId="0" borderId="0" xfId="388" applyNumberFormat="1" applyFont="1" applyAlignment="1">
      <alignment horizontal="right"/>
    </xf>
    <xf numFmtId="0" fontId="5" fillId="0" borderId="0" xfId="388" applyFont="1" applyAlignment="1">
      <alignment horizontal="left"/>
    </xf>
    <xf numFmtId="0" fontId="6" fillId="3" borderId="0" xfId="1" applyFont="1" applyFill="1" applyAlignment="1">
      <alignment horizontal="left" vertical="center" wrapText="1"/>
    </xf>
    <xf numFmtId="0" fontId="71" fillId="0" borderId="0" xfId="388" applyNumberFormat="1" applyFont="1" applyFill="1" applyBorder="1" applyAlignment="1">
      <alignment vertical="center"/>
    </xf>
    <xf numFmtId="0" fontId="6" fillId="0" borderId="0" xfId="1" applyFont="1" applyAlignment="1">
      <alignment horizontal="left"/>
    </xf>
    <xf numFmtId="0" fontId="74" fillId="0" borderId="0" xfId="388" applyNumberFormat="1" applyFont="1" applyFill="1" applyBorder="1" applyAlignment="1">
      <alignment horizontal="center" vertical="center" wrapText="1"/>
    </xf>
    <xf numFmtId="0" fontId="59" fillId="0" borderId="0" xfId="388"/>
    <xf numFmtId="171" fontId="59" fillId="0" borderId="0" xfId="388" applyNumberFormat="1" applyAlignment="1">
      <alignment horizontal="center" vertical="center"/>
    </xf>
    <xf numFmtId="171" fontId="75" fillId="0" borderId="0" xfId="388" applyNumberFormat="1" applyFont="1" applyFill="1" applyBorder="1" applyAlignment="1">
      <alignment horizontal="center" vertical="center" wrapText="1"/>
    </xf>
    <xf numFmtId="171" fontId="0" fillId="0" borderId="0" xfId="0" applyNumberFormat="1" applyAlignment="1">
      <alignment horizontal="center" vertical="center"/>
    </xf>
    <xf numFmtId="3" fontId="72" fillId="0" borderId="1" xfId="388" applyNumberFormat="1" applyFont="1" applyBorder="1" applyAlignment="1">
      <alignment horizontal="center" vertical="center" wrapText="1"/>
    </xf>
    <xf numFmtId="3" fontId="72" fillId="0" borderId="1" xfId="388" applyNumberFormat="1" applyFont="1" applyBorder="1" applyAlignment="1">
      <alignment horizontal="center" vertical="center"/>
    </xf>
    <xf numFmtId="0" fontId="72" fillId="0" borderId="0" xfId="388" applyFont="1" applyBorder="1" applyAlignment="1">
      <alignment horizontal="center" vertical="center"/>
    </xf>
    <xf numFmtId="0" fontId="72" fillId="0" borderId="0" xfId="388" applyFont="1" applyBorder="1" applyAlignment="1">
      <alignment horizontal="center" vertical="center" wrapText="1"/>
    </xf>
    <xf numFmtId="49" fontId="77" fillId="0" borderId="22" xfId="388" applyNumberFormat="1" applyFont="1" applyFill="1" applyBorder="1" applyAlignment="1">
      <alignment horizontal="center" vertical="center"/>
    </xf>
    <xf numFmtId="3" fontId="78" fillId="0" borderId="22" xfId="388" applyNumberFormat="1" applyFont="1" applyBorder="1" applyAlignment="1">
      <alignment horizontal="center" vertical="center"/>
    </xf>
    <xf numFmtId="0" fontId="78" fillId="0" borderId="0" xfId="388" applyFont="1" applyBorder="1" applyAlignment="1">
      <alignment horizontal="center"/>
    </xf>
    <xf numFmtId="49" fontId="79" fillId="2" borderId="1" xfId="388" applyNumberFormat="1" applyFont="1" applyFill="1" applyBorder="1" applyAlignment="1">
      <alignment horizontal="center" vertical="center" wrapText="1"/>
    </xf>
    <xf numFmtId="172" fontId="74" fillId="2" borderId="1" xfId="388" applyNumberFormat="1" applyFont="1" applyFill="1" applyBorder="1" applyAlignment="1">
      <alignment horizontal="justify" vertical="center" wrapText="1"/>
    </xf>
    <xf numFmtId="171" fontId="74" fillId="2" borderId="1" xfId="388" applyNumberFormat="1" applyFont="1" applyFill="1" applyBorder="1" applyAlignment="1">
      <alignment horizontal="center" vertical="center" wrapText="1"/>
    </xf>
    <xf numFmtId="173" fontId="74" fillId="2" borderId="0" xfId="388" applyNumberFormat="1" applyFont="1" applyFill="1" applyBorder="1" applyAlignment="1">
      <alignment horizontal="right" wrapText="1"/>
    </xf>
    <xf numFmtId="49" fontId="80" fillId="71" borderId="1" xfId="388" applyNumberFormat="1" applyFont="1" applyFill="1" applyBorder="1" applyAlignment="1">
      <alignment horizontal="center" vertical="center" wrapText="1"/>
    </xf>
    <xf numFmtId="172" fontId="80" fillId="71" borderId="1" xfId="388" applyNumberFormat="1" applyFont="1" applyFill="1" applyBorder="1" applyAlignment="1">
      <alignment horizontal="justify" vertical="center" wrapText="1"/>
    </xf>
    <xf numFmtId="171" fontId="80" fillId="71" borderId="1" xfId="388" applyNumberFormat="1" applyFont="1" applyFill="1" applyBorder="1" applyAlignment="1">
      <alignment horizontal="center" vertical="center" wrapText="1"/>
    </xf>
    <xf numFmtId="173" fontId="80" fillId="71" borderId="0" xfId="388" applyNumberFormat="1" applyFont="1" applyFill="1" applyBorder="1" applyAlignment="1">
      <alignment horizontal="right" wrapText="1"/>
    </xf>
    <xf numFmtId="49" fontId="74" fillId="0" borderId="1" xfId="388" applyNumberFormat="1" applyFont="1" applyFill="1" applyBorder="1" applyAlignment="1">
      <alignment horizontal="center" vertical="center" wrapText="1"/>
    </xf>
    <xf numFmtId="172" fontId="74" fillId="0" borderId="1" xfId="388" applyNumberFormat="1" applyFont="1" applyFill="1" applyBorder="1" applyAlignment="1">
      <alignment horizontal="justify" vertical="center" wrapText="1"/>
    </xf>
    <xf numFmtId="171" fontId="74" fillId="0" borderId="1" xfId="388" applyNumberFormat="1" applyFont="1" applyFill="1" applyBorder="1" applyAlignment="1">
      <alignment horizontal="center" vertical="center" wrapText="1"/>
    </xf>
    <xf numFmtId="173" fontId="74" fillId="0" borderId="0" xfId="388" applyNumberFormat="1" applyFont="1" applyFill="1" applyBorder="1" applyAlignment="1">
      <alignment horizontal="right" wrapText="1"/>
    </xf>
    <xf numFmtId="49" fontId="81" fillId="0" borderId="1" xfId="388" applyNumberFormat="1" applyFont="1" applyFill="1" applyBorder="1" applyAlignment="1">
      <alignment horizontal="center" vertical="center" wrapText="1"/>
    </xf>
    <xf numFmtId="172" fontId="81" fillId="0" borderId="1" xfId="388" applyNumberFormat="1" applyFont="1" applyFill="1" applyBorder="1" applyAlignment="1">
      <alignment horizontal="justify" vertical="center" wrapText="1"/>
    </xf>
    <xf numFmtId="171" fontId="81" fillId="0" borderId="1" xfId="388" applyNumberFormat="1" applyFont="1" applyFill="1" applyBorder="1" applyAlignment="1">
      <alignment horizontal="center" vertical="center" wrapText="1"/>
    </xf>
    <xf numFmtId="173" fontId="81" fillId="0" borderId="0" xfId="388" applyNumberFormat="1" applyFont="1" applyFill="1" applyBorder="1" applyAlignment="1">
      <alignment horizontal="right" wrapText="1"/>
    </xf>
    <xf numFmtId="0" fontId="82" fillId="0" borderId="0" xfId="0" applyFont="1"/>
    <xf numFmtId="49" fontId="80" fillId="0" borderId="1" xfId="388" applyNumberFormat="1" applyFont="1" applyFill="1" applyBorder="1" applyAlignment="1">
      <alignment horizontal="center" vertical="center" wrapText="1"/>
    </xf>
    <xf numFmtId="172" fontId="80" fillId="0" borderId="1" xfId="388" applyNumberFormat="1" applyFont="1" applyFill="1" applyBorder="1" applyAlignment="1">
      <alignment horizontal="justify" vertical="center" wrapText="1"/>
    </xf>
    <xf numFmtId="171" fontId="80" fillId="0" borderId="1" xfId="388" applyNumberFormat="1" applyFont="1" applyFill="1" applyBorder="1" applyAlignment="1">
      <alignment horizontal="center" vertical="center" wrapText="1"/>
    </xf>
    <xf numFmtId="173" fontId="80" fillId="0" borderId="0" xfId="388" applyNumberFormat="1" applyFont="1" applyFill="1" applyBorder="1" applyAlignment="1">
      <alignment horizontal="right" wrapText="1"/>
    </xf>
    <xf numFmtId="49" fontId="80" fillId="0" borderId="23" xfId="388" applyNumberFormat="1" applyFont="1" applyFill="1" applyBorder="1" applyAlignment="1">
      <alignment horizontal="center" vertical="center" wrapText="1"/>
    </xf>
    <xf numFmtId="172" fontId="80" fillId="0" borderId="2" xfId="388" applyNumberFormat="1" applyFont="1" applyFill="1" applyBorder="1" applyAlignment="1">
      <alignment horizontal="justify" vertical="center" wrapText="1"/>
    </xf>
    <xf numFmtId="49" fontId="83" fillId="0" borderId="1" xfId="388" applyNumberFormat="1" applyFont="1" applyFill="1" applyBorder="1" applyAlignment="1">
      <alignment horizontal="center" vertical="center" wrapText="1"/>
    </xf>
    <xf numFmtId="172" fontId="83" fillId="0" borderId="1" xfId="388" applyNumberFormat="1" applyFont="1" applyFill="1" applyBorder="1" applyAlignment="1">
      <alignment horizontal="justify" vertical="center" wrapText="1"/>
    </xf>
    <xf numFmtId="171" fontId="83" fillId="0" borderId="1" xfId="388" applyNumberFormat="1" applyFont="1" applyFill="1" applyBorder="1" applyAlignment="1">
      <alignment horizontal="center" vertical="center" wrapText="1"/>
    </xf>
    <xf numFmtId="49" fontId="73" fillId="0" borderId="1" xfId="388" applyNumberFormat="1" applyFont="1" applyFill="1" applyBorder="1" applyAlignment="1">
      <alignment horizontal="center" vertical="center" wrapText="1"/>
    </xf>
    <xf numFmtId="172" fontId="73" fillId="0" borderId="1" xfId="388" applyNumberFormat="1" applyFont="1" applyFill="1" applyBorder="1" applyAlignment="1">
      <alignment horizontal="justify" vertical="center" wrapText="1"/>
    </xf>
    <xf numFmtId="171" fontId="73" fillId="0" borderId="1" xfId="388" applyNumberFormat="1" applyFont="1" applyFill="1" applyBorder="1" applyAlignment="1">
      <alignment horizontal="center" vertical="center" wrapText="1"/>
    </xf>
    <xf numFmtId="173" fontId="83" fillId="0" borderId="0" xfId="388" applyNumberFormat="1" applyFont="1" applyFill="1" applyBorder="1" applyAlignment="1">
      <alignment horizontal="right" wrapText="1"/>
    </xf>
    <xf numFmtId="173" fontId="73" fillId="0" borderId="0" xfId="388" applyNumberFormat="1" applyFont="1" applyFill="1" applyBorder="1" applyAlignment="1">
      <alignment horizontal="right" wrapText="1"/>
    </xf>
    <xf numFmtId="171" fontId="73" fillId="3" borderId="1" xfId="388" applyNumberFormat="1" applyFont="1" applyFill="1" applyBorder="1" applyAlignment="1">
      <alignment horizontal="center" vertical="center" wrapText="1"/>
    </xf>
    <xf numFmtId="173" fontId="73" fillId="3" borderId="0" xfId="388" applyNumberFormat="1" applyFont="1" applyFill="1" applyBorder="1" applyAlignment="1">
      <alignment horizontal="right" wrapText="1"/>
    </xf>
    <xf numFmtId="49" fontId="79" fillId="0" borderId="1" xfId="388" applyNumberFormat="1" applyFont="1" applyFill="1" applyBorder="1" applyAlignment="1">
      <alignment horizontal="center" vertical="center" wrapText="1"/>
    </xf>
    <xf numFmtId="172" fontId="79" fillId="0" borderId="1" xfId="388" applyNumberFormat="1" applyFont="1" applyFill="1" applyBorder="1" applyAlignment="1">
      <alignment horizontal="justify" vertical="center" wrapText="1"/>
    </xf>
    <xf numFmtId="171" fontId="79" fillId="0" borderId="1" xfId="388" applyNumberFormat="1" applyFont="1" applyFill="1" applyBorder="1" applyAlignment="1">
      <alignment horizontal="center" vertical="center" wrapText="1"/>
    </xf>
    <xf numFmtId="49" fontId="74" fillId="2" borderId="1" xfId="388" applyNumberFormat="1" applyFont="1" applyFill="1" applyBorder="1" applyAlignment="1">
      <alignment horizontal="center" vertical="center" wrapText="1"/>
    </xf>
    <xf numFmtId="164" fontId="74" fillId="2" borderId="1" xfId="388" applyNumberFormat="1" applyFont="1" applyFill="1" applyBorder="1" applyAlignment="1">
      <alignment horizontal="center" vertical="center" wrapText="1"/>
    </xf>
    <xf numFmtId="49" fontId="74" fillId="5" borderId="1" xfId="388" applyNumberFormat="1" applyFont="1" applyFill="1" applyBorder="1" applyAlignment="1">
      <alignment horizontal="center" vertical="center" wrapText="1"/>
    </xf>
    <xf numFmtId="172" fontId="74" fillId="5" borderId="1" xfId="388" applyNumberFormat="1" applyFont="1" applyFill="1" applyBorder="1" applyAlignment="1">
      <alignment horizontal="justify" vertical="center" wrapText="1"/>
    </xf>
    <xf numFmtId="164" fontId="74" fillId="5" borderId="1" xfId="388" applyNumberFormat="1" applyFont="1" applyFill="1" applyBorder="1" applyAlignment="1">
      <alignment horizontal="center" vertical="center" wrapText="1"/>
    </xf>
    <xf numFmtId="173" fontId="74" fillId="5" borderId="0" xfId="388" applyNumberFormat="1" applyFont="1" applyFill="1" applyBorder="1" applyAlignment="1">
      <alignment horizontal="right" wrapText="1"/>
    </xf>
    <xf numFmtId="49" fontId="80" fillId="71" borderId="1" xfId="0" applyNumberFormat="1" applyFont="1" applyFill="1" applyBorder="1" applyAlignment="1">
      <alignment horizontal="center" vertical="center" wrapText="1"/>
    </xf>
    <xf numFmtId="164" fontId="73" fillId="71" borderId="1" xfId="388" applyNumberFormat="1" applyFont="1" applyFill="1" applyBorder="1" applyAlignment="1">
      <alignment horizontal="center" vertical="center" wrapText="1"/>
    </xf>
    <xf numFmtId="173" fontId="73" fillId="71" borderId="0" xfId="388" applyNumberFormat="1" applyFont="1" applyFill="1" applyBorder="1" applyAlignment="1">
      <alignment horizontal="right" wrapText="1"/>
    </xf>
    <xf numFmtId="164" fontId="79" fillId="3" borderId="1" xfId="2" applyNumberFormat="1" applyFont="1" applyFill="1" applyBorder="1" applyAlignment="1">
      <alignment horizontal="center" vertical="center" wrapText="1"/>
    </xf>
    <xf numFmtId="173" fontId="79" fillId="3" borderId="0" xfId="2" applyNumberFormat="1" applyFont="1" applyFill="1" applyBorder="1" applyAlignment="1">
      <alignment horizontal="right" vertical="center" wrapText="1"/>
    </xf>
    <xf numFmtId="173" fontId="73" fillId="3" borderId="0" xfId="2" applyNumberFormat="1" applyFont="1" applyFill="1" applyBorder="1" applyAlignment="1">
      <alignment horizontal="right" vertical="center" wrapText="1"/>
    </xf>
    <xf numFmtId="164" fontId="75" fillId="3" borderId="1" xfId="388" applyNumberFormat="1" applyFont="1" applyFill="1" applyBorder="1" applyAlignment="1">
      <alignment horizontal="center" vertical="center" wrapText="1"/>
    </xf>
    <xf numFmtId="164" fontId="80" fillId="71" borderId="1" xfId="388" applyNumberFormat="1" applyFont="1" applyFill="1" applyBorder="1" applyAlignment="1">
      <alignment horizontal="center" vertical="center" wrapText="1"/>
    </xf>
    <xf numFmtId="172" fontId="84" fillId="3" borderId="1" xfId="0" applyNumberFormat="1" applyFont="1" applyFill="1" applyBorder="1" applyAlignment="1">
      <alignment horizontal="justify" vertical="center" wrapText="1"/>
    </xf>
    <xf numFmtId="164" fontId="79" fillId="3" borderId="1" xfId="388" applyNumberFormat="1" applyFont="1" applyFill="1" applyBorder="1" applyAlignment="1">
      <alignment horizontal="center" vertical="center" wrapText="1"/>
    </xf>
    <xf numFmtId="172" fontId="16" fillId="3" borderId="1" xfId="0" applyNumberFormat="1" applyFont="1" applyFill="1" applyBorder="1" applyAlignment="1">
      <alignment horizontal="justify" vertical="center" wrapText="1"/>
    </xf>
    <xf numFmtId="0" fontId="85" fillId="3" borderId="1" xfId="0" applyFont="1" applyFill="1" applyBorder="1" applyAlignment="1">
      <alignment horizontal="center" vertical="center" wrapText="1"/>
    </xf>
    <xf numFmtId="0" fontId="85" fillId="3" borderId="1" xfId="0" applyFont="1" applyFill="1" applyBorder="1" applyAlignment="1">
      <alignment vertical="center" wrapText="1"/>
    </xf>
    <xf numFmtId="0" fontId="8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173" fontId="79" fillId="3" borderId="0" xfId="388" applyNumberFormat="1" applyFont="1" applyFill="1" applyBorder="1" applyAlignment="1">
      <alignment horizontal="right" wrapText="1"/>
    </xf>
    <xf numFmtId="173" fontId="80" fillId="3" borderId="0" xfId="388" applyNumberFormat="1" applyFont="1" applyFill="1" applyBorder="1" applyAlignment="1">
      <alignment horizontal="right" wrapText="1"/>
    </xf>
    <xf numFmtId="164" fontId="74" fillId="3" borderId="1" xfId="388" applyNumberFormat="1" applyFont="1" applyFill="1" applyBorder="1" applyAlignment="1">
      <alignment horizontal="center" vertical="center" wrapText="1"/>
    </xf>
    <xf numFmtId="173" fontId="74" fillId="3" borderId="0" xfId="388" applyNumberFormat="1" applyFont="1" applyFill="1" applyBorder="1" applyAlignment="1">
      <alignment horizontal="right" wrapText="1"/>
    </xf>
    <xf numFmtId="164" fontId="16" fillId="3" borderId="1" xfId="2" applyNumberFormat="1" applyFont="1" applyFill="1" applyBorder="1" applyAlignment="1">
      <alignment horizontal="center" vertical="center" wrapText="1"/>
    </xf>
    <xf numFmtId="173" fontId="68" fillId="3" borderId="0" xfId="2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wrapText="1"/>
    </xf>
    <xf numFmtId="0" fontId="85" fillId="3" borderId="1" xfId="0" applyFont="1" applyFill="1" applyBorder="1" applyAlignment="1">
      <alignment wrapText="1"/>
    </xf>
    <xf numFmtId="0" fontId="2" fillId="0" borderId="0" xfId="0" applyFont="1"/>
    <xf numFmtId="49" fontId="79" fillId="3" borderId="1" xfId="0" applyNumberFormat="1" applyFont="1" applyFill="1" applyBorder="1" applyAlignment="1">
      <alignment horizontal="center" vertical="center" wrapText="1"/>
    </xf>
    <xf numFmtId="172" fontId="79" fillId="3" borderId="1" xfId="0" applyNumberFormat="1" applyFont="1" applyFill="1" applyBorder="1" applyAlignment="1">
      <alignment horizontal="justify" vertical="center" wrapText="1"/>
    </xf>
    <xf numFmtId="49" fontId="80" fillId="3" borderId="1" xfId="0" applyNumberFormat="1" applyFont="1" applyFill="1" applyBorder="1" applyAlignment="1">
      <alignment horizontal="center" vertical="center" wrapText="1"/>
    </xf>
    <xf numFmtId="172" fontId="80" fillId="3" borderId="1" xfId="0" applyNumberFormat="1" applyFont="1" applyFill="1" applyBorder="1" applyAlignment="1">
      <alignment horizontal="justify" vertical="center" wrapText="1"/>
    </xf>
    <xf numFmtId="164" fontId="80" fillId="3" borderId="1" xfId="388" applyNumberFormat="1" applyFont="1" applyFill="1" applyBorder="1" applyAlignment="1">
      <alignment horizontal="center" vertical="center" wrapText="1"/>
    </xf>
    <xf numFmtId="172" fontId="75" fillId="3" borderId="1" xfId="0" applyNumberFormat="1" applyFont="1" applyFill="1" applyBorder="1" applyAlignment="1">
      <alignment horizontal="justify" vertical="center" wrapText="1"/>
    </xf>
    <xf numFmtId="49" fontId="80" fillId="3" borderId="1" xfId="388" applyNumberFormat="1" applyFont="1" applyFill="1" applyBorder="1" applyAlignment="1">
      <alignment horizontal="center" vertical="center" wrapText="1"/>
    </xf>
    <xf numFmtId="172" fontId="75" fillId="3" borderId="1" xfId="388" applyNumberFormat="1" applyFont="1" applyFill="1" applyBorder="1" applyAlignment="1">
      <alignment horizontal="justify" vertical="center" wrapText="1"/>
    </xf>
    <xf numFmtId="172" fontId="75" fillId="0" borderId="1" xfId="388" applyNumberFormat="1" applyFont="1" applyFill="1" applyBorder="1" applyAlignment="1">
      <alignment horizontal="justify" vertical="center" wrapText="1"/>
    </xf>
    <xf numFmtId="164" fontId="73" fillId="3" borderId="1" xfId="388" applyNumberFormat="1" applyFont="1" applyFill="1" applyBorder="1" applyAlignment="1">
      <alignment horizontal="center" vertical="center" wrapText="1"/>
    </xf>
    <xf numFmtId="172" fontId="80" fillId="71" borderId="1" xfId="388" applyNumberFormat="1" applyFont="1" applyFill="1" applyBorder="1" applyAlignment="1">
      <alignment vertical="justify" wrapText="1"/>
    </xf>
    <xf numFmtId="49" fontId="79" fillId="3" borderId="1" xfId="388" applyNumberFormat="1" applyFont="1" applyFill="1" applyBorder="1" applyAlignment="1">
      <alignment horizontal="center" vertical="center" wrapText="1"/>
    </xf>
    <xf numFmtId="172" fontId="79" fillId="3" borderId="1" xfId="388" applyNumberFormat="1" applyFont="1" applyFill="1" applyBorder="1" applyAlignment="1">
      <alignment vertical="justify" wrapText="1"/>
    </xf>
    <xf numFmtId="172" fontId="80" fillId="3" borderId="1" xfId="388" applyNumberFormat="1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164" fontId="68" fillId="3" borderId="1" xfId="2" applyNumberFormat="1" applyFont="1" applyFill="1" applyBorder="1" applyAlignment="1">
      <alignment horizontal="center" vertical="center" wrapText="1"/>
    </xf>
    <xf numFmtId="164" fontId="16" fillId="0" borderId="1" xfId="2" applyNumberFormat="1" applyFont="1" applyFill="1" applyBorder="1" applyAlignment="1">
      <alignment horizontal="center" vertical="center" wrapText="1"/>
    </xf>
    <xf numFmtId="49" fontId="74" fillId="3" borderId="1" xfId="388" applyNumberFormat="1" applyFont="1" applyFill="1" applyBorder="1" applyAlignment="1">
      <alignment horizontal="center" vertical="center" wrapText="1"/>
    </xf>
    <xf numFmtId="0" fontId="87" fillId="0" borderId="1" xfId="0" applyFont="1" applyBorder="1" applyAlignment="1">
      <alignment wrapText="1"/>
    </xf>
    <xf numFmtId="164" fontId="84" fillId="3" borderId="1" xfId="388" applyNumberFormat="1" applyFont="1" applyFill="1" applyBorder="1" applyAlignment="1">
      <alignment horizontal="center" vertical="center" wrapText="1"/>
    </xf>
    <xf numFmtId="49" fontId="74" fillId="3" borderId="1" xfId="0" applyNumberFormat="1" applyFont="1" applyFill="1" applyBorder="1" applyAlignment="1">
      <alignment horizontal="center" vertical="center" wrapText="1"/>
    </xf>
    <xf numFmtId="172" fontId="76" fillId="3" borderId="1" xfId="0" applyNumberFormat="1" applyFont="1" applyFill="1" applyBorder="1" applyAlignment="1">
      <alignment horizontal="justify" vertical="center" wrapText="1"/>
    </xf>
    <xf numFmtId="164" fontId="68" fillId="0" borderId="1" xfId="2" applyNumberFormat="1" applyFont="1" applyFill="1" applyBorder="1" applyAlignment="1">
      <alignment horizontal="center" vertical="center" wrapText="1"/>
    </xf>
    <xf numFmtId="172" fontId="80" fillId="71" borderId="1" xfId="0" applyNumberFormat="1" applyFont="1" applyFill="1" applyBorder="1" applyAlignment="1">
      <alignment horizontal="justify" vertical="center" wrapText="1"/>
    </xf>
    <xf numFmtId="164" fontId="69" fillId="5" borderId="1" xfId="2" applyNumberFormat="1" applyFont="1" applyFill="1" applyBorder="1" applyAlignment="1">
      <alignment horizontal="center" vertical="center" wrapText="1"/>
    </xf>
    <xf numFmtId="0" fontId="73" fillId="3" borderId="1" xfId="339" applyFont="1" applyFill="1" applyBorder="1"/>
    <xf numFmtId="0" fontId="73" fillId="3" borderId="1" xfId="339" applyFont="1" applyFill="1" applyBorder="1" applyAlignment="1">
      <alignment wrapText="1"/>
    </xf>
    <xf numFmtId="172" fontId="79" fillId="3" borderId="1" xfId="388" applyNumberFormat="1" applyFont="1" applyFill="1" applyBorder="1" applyAlignment="1">
      <alignment horizontal="justify" vertical="center" wrapText="1"/>
    </xf>
    <xf numFmtId="0" fontId="72" fillId="0" borderId="0" xfId="388" applyFont="1" applyAlignment="1"/>
    <xf numFmtId="172" fontId="75" fillId="0" borderId="0" xfId="388" applyNumberFormat="1" applyFont="1" applyFill="1" applyBorder="1" applyAlignment="1">
      <alignment horizontal="right" vertical="center" wrapText="1"/>
    </xf>
    <xf numFmtId="49" fontId="77" fillId="0" borderId="24" xfId="388" applyNumberFormat="1" applyFont="1" applyFill="1" applyBorder="1" applyAlignment="1">
      <alignment horizontal="center" vertical="center"/>
    </xf>
    <xf numFmtId="49" fontId="77" fillId="0" borderId="25" xfId="388" applyNumberFormat="1" applyFont="1" applyFill="1" applyBorder="1" applyAlignment="1">
      <alignment horizontal="center" vertical="center"/>
    </xf>
    <xf numFmtId="0" fontId="78" fillId="0" borderId="1" xfId="388" applyFont="1" applyBorder="1" applyAlignment="1">
      <alignment horizontal="center"/>
    </xf>
    <xf numFmtId="49" fontId="79" fillId="2" borderId="23" xfId="388" applyNumberFormat="1" applyFont="1" applyFill="1" applyBorder="1" applyAlignment="1">
      <alignment horizontal="center" vertical="center" wrapText="1"/>
    </xf>
    <xf numFmtId="172" fontId="74" fillId="2" borderId="2" xfId="388" applyNumberFormat="1" applyFont="1" applyFill="1" applyBorder="1" applyAlignment="1">
      <alignment horizontal="justify" vertical="center" wrapText="1"/>
    </xf>
    <xf numFmtId="173" fontId="74" fillId="2" borderId="1" xfId="388" applyNumberFormat="1" applyFont="1" applyFill="1" applyBorder="1" applyAlignment="1">
      <alignment horizontal="center" vertical="center" wrapText="1"/>
    </xf>
    <xf numFmtId="49" fontId="80" fillId="71" borderId="23" xfId="388" applyNumberFormat="1" applyFont="1" applyFill="1" applyBorder="1" applyAlignment="1">
      <alignment horizontal="center" vertical="center" wrapText="1"/>
    </xf>
    <xf numFmtId="172" fontId="80" fillId="71" borderId="2" xfId="388" applyNumberFormat="1" applyFont="1" applyFill="1" applyBorder="1" applyAlignment="1">
      <alignment horizontal="justify" vertical="center" wrapText="1"/>
    </xf>
    <xf numFmtId="173" fontId="80" fillId="71" borderId="1" xfId="388" applyNumberFormat="1" applyFont="1" applyFill="1" applyBorder="1" applyAlignment="1">
      <alignment horizontal="center" vertical="center" wrapText="1"/>
    </xf>
    <xf numFmtId="49" fontId="74" fillId="0" borderId="23" xfId="388" applyNumberFormat="1" applyFont="1" applyFill="1" applyBorder="1" applyAlignment="1">
      <alignment horizontal="center" vertical="center" wrapText="1"/>
    </xf>
    <xf numFmtId="172" fontId="74" fillId="0" borderId="2" xfId="388" applyNumberFormat="1" applyFont="1" applyFill="1" applyBorder="1" applyAlignment="1">
      <alignment horizontal="justify" vertical="center" wrapText="1"/>
    </xf>
    <xf numFmtId="173" fontId="74" fillId="0" borderId="1" xfId="388" applyNumberFormat="1" applyFont="1" applyFill="1" applyBorder="1" applyAlignment="1">
      <alignment horizontal="center" vertical="center" wrapText="1"/>
    </xf>
    <xf numFmtId="49" fontId="73" fillId="0" borderId="23" xfId="388" applyNumberFormat="1" applyFont="1" applyFill="1" applyBorder="1" applyAlignment="1">
      <alignment horizontal="center" vertical="center" wrapText="1"/>
    </xf>
    <xf numFmtId="172" fontId="73" fillId="0" borderId="2" xfId="388" applyNumberFormat="1" applyFont="1" applyFill="1" applyBorder="1" applyAlignment="1">
      <alignment horizontal="justify" vertical="center" wrapText="1"/>
    </xf>
    <xf numFmtId="173" fontId="73" fillId="0" borderId="1" xfId="388" applyNumberFormat="1" applyFont="1" applyFill="1" applyBorder="1" applyAlignment="1">
      <alignment horizontal="center" vertical="center" wrapText="1"/>
    </xf>
    <xf numFmtId="173" fontId="80" fillId="0" borderId="1" xfId="388" applyNumberFormat="1" applyFont="1" applyFill="1" applyBorder="1" applyAlignment="1">
      <alignment horizontal="center" vertical="center" wrapText="1"/>
    </xf>
    <xf numFmtId="173" fontId="79" fillId="0" borderId="1" xfId="388" applyNumberFormat="1" applyFont="1" applyFill="1" applyBorder="1" applyAlignment="1">
      <alignment horizontal="center" vertical="center" wrapText="1"/>
    </xf>
    <xf numFmtId="172" fontId="73" fillId="0" borderId="2" xfId="388" quotePrefix="1" applyNumberFormat="1" applyFont="1" applyFill="1" applyBorder="1" applyAlignment="1">
      <alignment horizontal="justify" vertical="center" wrapText="1"/>
    </xf>
    <xf numFmtId="173" fontId="79" fillId="0" borderId="2" xfId="388" applyNumberFormat="1" applyFont="1" applyFill="1" applyBorder="1" applyAlignment="1">
      <alignment horizontal="center" vertical="center" wrapText="1"/>
    </xf>
    <xf numFmtId="173" fontId="80" fillId="0" borderId="2" xfId="388" applyNumberFormat="1" applyFont="1" applyFill="1" applyBorder="1" applyAlignment="1">
      <alignment horizontal="center" vertical="center" wrapText="1"/>
    </xf>
    <xf numFmtId="49" fontId="74" fillId="2" borderId="23" xfId="388" applyNumberFormat="1" applyFont="1" applyFill="1" applyBorder="1" applyAlignment="1">
      <alignment horizontal="center" vertical="center" wrapText="1"/>
    </xf>
    <xf numFmtId="173" fontId="74" fillId="2" borderId="26" xfId="388" applyNumberFormat="1" applyFont="1" applyFill="1" applyBorder="1" applyAlignment="1">
      <alignment horizontal="center" vertical="center" wrapText="1"/>
    </xf>
    <xf numFmtId="173" fontId="74" fillId="2" borderId="26" xfId="388" applyNumberFormat="1" applyFont="1" applyFill="1" applyBorder="1" applyAlignment="1">
      <alignment horizontal="right" wrapText="1"/>
    </xf>
    <xf numFmtId="49" fontId="74" fillId="5" borderId="23" xfId="388" applyNumberFormat="1" applyFont="1" applyFill="1" applyBorder="1" applyAlignment="1">
      <alignment horizontal="center" vertical="center" wrapText="1"/>
    </xf>
    <xf numFmtId="172" fontId="74" fillId="5" borderId="2" xfId="388" applyNumberFormat="1" applyFont="1" applyFill="1" applyBorder="1" applyAlignment="1">
      <alignment horizontal="justify" vertical="center" wrapText="1"/>
    </xf>
    <xf numFmtId="173" fontId="74" fillId="5" borderId="26" xfId="388" applyNumberFormat="1" applyFont="1" applyFill="1" applyBorder="1" applyAlignment="1">
      <alignment horizontal="center" vertical="center" wrapText="1"/>
    </xf>
    <xf numFmtId="173" fontId="74" fillId="5" borderId="26" xfId="388" applyNumberFormat="1" applyFont="1" applyFill="1" applyBorder="1" applyAlignment="1">
      <alignment horizontal="right" wrapText="1"/>
    </xf>
    <xf numFmtId="49" fontId="74" fillId="0" borderId="23" xfId="0" applyNumberFormat="1" applyFont="1" applyFill="1" applyBorder="1" applyAlignment="1">
      <alignment horizontal="center" vertical="center" wrapText="1"/>
    </xf>
    <xf numFmtId="173" fontId="79" fillId="0" borderId="26" xfId="388" applyNumberFormat="1" applyFont="1" applyFill="1" applyBorder="1" applyAlignment="1">
      <alignment horizontal="center" vertical="center" wrapText="1"/>
    </xf>
    <xf numFmtId="0" fontId="0" fillId="0" borderId="1" xfId="0" applyBorder="1"/>
    <xf numFmtId="173" fontId="74" fillId="0" borderId="26" xfId="388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72" fontId="74" fillId="0" borderId="2" xfId="388" applyNumberFormat="1" applyFont="1" applyFill="1" applyBorder="1" applyAlignment="1">
      <alignment vertical="justify" wrapText="1"/>
    </xf>
    <xf numFmtId="172" fontId="74" fillId="0" borderId="2" xfId="0" applyNumberFormat="1" applyFont="1" applyFill="1" applyBorder="1" applyAlignment="1">
      <alignment horizontal="justify" vertical="center" wrapText="1"/>
    </xf>
    <xf numFmtId="172" fontId="74" fillId="0" borderId="1" xfId="388" applyNumberFormat="1" applyFont="1" applyFill="1" applyBorder="1" applyAlignment="1">
      <alignment horizontal="left" vertical="center" wrapText="1"/>
    </xf>
    <xf numFmtId="173" fontId="79" fillId="0" borderId="27" xfId="2" applyNumberFormat="1" applyFont="1" applyFill="1" applyBorder="1" applyAlignment="1">
      <alignment horizontal="center" vertical="center" wrapText="1"/>
    </xf>
    <xf numFmtId="173" fontId="68" fillId="3" borderId="27" xfId="2" applyNumberFormat="1" applyFont="1" applyFill="1" applyBorder="1" applyAlignment="1">
      <alignment horizontal="center" vertical="center" wrapText="1"/>
    </xf>
    <xf numFmtId="49" fontId="80" fillId="3" borderId="28" xfId="388" applyNumberFormat="1" applyFont="1" applyFill="1" applyBorder="1" applyAlignment="1">
      <alignment horizontal="center" vertical="center" wrapText="1"/>
    </xf>
    <xf numFmtId="172" fontId="79" fillId="3" borderId="29" xfId="388" applyNumberFormat="1" applyFont="1" applyFill="1" applyBorder="1" applyAlignment="1">
      <alignment horizontal="justify" vertical="center" wrapText="1"/>
    </xf>
    <xf numFmtId="173" fontId="79" fillId="3" borderId="30" xfId="388" applyNumberFormat="1" applyFont="1" applyFill="1" applyBorder="1" applyAlignment="1">
      <alignment horizontal="center" vertical="center" wrapText="1"/>
    </xf>
    <xf numFmtId="0" fontId="59" fillId="0" borderId="0" xfId="388" applyFont="1" applyAlignment="1">
      <alignment horizontal="center" vertical="center"/>
    </xf>
    <xf numFmtId="0" fontId="90" fillId="0" borderId="0" xfId="388" applyNumberFormat="1" applyFont="1" applyFill="1" applyBorder="1" applyAlignment="1">
      <alignment horizontal="right"/>
    </xf>
    <xf numFmtId="0" fontId="90" fillId="0" borderId="0" xfId="388" applyNumberFormat="1" applyFont="1" applyFill="1" applyBorder="1" applyAlignment="1">
      <alignment horizontal="center"/>
    </xf>
    <xf numFmtId="0" fontId="71" fillId="0" borderId="1" xfId="388" applyFont="1" applyFill="1" applyBorder="1" applyAlignment="1">
      <alignment horizontal="center" vertical="center"/>
    </xf>
    <xf numFmtId="172" fontId="76" fillId="0" borderId="1" xfId="388" applyNumberFormat="1" applyFont="1" applyFill="1" applyBorder="1" applyAlignment="1">
      <alignment horizontal="left" vertical="center" wrapText="1"/>
    </xf>
    <xf numFmtId="172" fontId="76" fillId="0" borderId="1" xfId="388" applyNumberFormat="1" applyFont="1" applyFill="1" applyBorder="1" applyAlignment="1">
      <alignment horizontal="justify" vertical="center" wrapText="1"/>
    </xf>
    <xf numFmtId="49" fontId="16" fillId="0" borderId="1" xfId="388" applyNumberFormat="1" applyFont="1" applyFill="1" applyBorder="1" applyAlignment="1">
      <alignment horizontal="center" vertical="center" wrapText="1"/>
    </xf>
    <xf numFmtId="172" fontId="16" fillId="0" borderId="1" xfId="388" applyNumberFormat="1" applyFont="1" applyFill="1" applyBorder="1" applyAlignment="1">
      <alignment horizontal="justify" vertical="center" wrapText="1"/>
    </xf>
    <xf numFmtId="164" fontId="76" fillId="0" borderId="1" xfId="388" applyNumberFormat="1" applyFont="1" applyFill="1" applyBorder="1" applyAlignment="1">
      <alignment horizontal="center" vertical="center"/>
    </xf>
    <xf numFmtId="164" fontId="16" fillId="71" borderId="1" xfId="388" applyNumberFormat="1" applyFont="1" applyFill="1" applyBorder="1" applyAlignment="1">
      <alignment horizontal="center" vertical="center"/>
    </xf>
    <xf numFmtId="164" fontId="16" fillId="3" borderId="1" xfId="388" applyNumberFormat="1" applyFont="1" applyFill="1" applyBorder="1" applyAlignment="1">
      <alignment horizontal="center" vertical="center"/>
    </xf>
    <xf numFmtId="164" fontId="75" fillId="71" borderId="1" xfId="388" applyNumberFormat="1" applyFont="1" applyFill="1" applyBorder="1" applyAlignment="1">
      <alignment horizontal="center" vertical="center"/>
    </xf>
    <xf numFmtId="164" fontId="75" fillId="0" borderId="1" xfId="388" applyNumberFormat="1" applyFont="1" applyFill="1" applyBorder="1" applyAlignment="1">
      <alignment horizontal="center" vertical="center"/>
    </xf>
    <xf numFmtId="49" fontId="75" fillId="0" borderId="1" xfId="388" applyNumberFormat="1" applyFont="1" applyFill="1" applyBorder="1" applyAlignment="1">
      <alignment horizont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6" fillId="3" borderId="1" xfId="388" applyNumberFormat="1" applyFont="1" applyFill="1" applyBorder="1" applyAlignment="1">
      <alignment horizontal="center" vertical="center" wrapText="1"/>
    </xf>
    <xf numFmtId="49" fontId="75" fillId="3" borderId="1" xfId="388" applyNumberFormat="1" applyFont="1" applyFill="1" applyBorder="1" applyAlignment="1">
      <alignment horizontal="center" vertical="center" wrapText="1"/>
    </xf>
    <xf numFmtId="49" fontId="75" fillId="3" borderId="1" xfId="0" applyNumberFormat="1" applyFont="1" applyFill="1" applyBorder="1" applyAlignment="1">
      <alignment horizontal="center" vertical="center" wrapText="1"/>
    </xf>
    <xf numFmtId="49" fontId="75" fillId="0" borderId="1" xfId="406" applyNumberFormat="1" applyFont="1" applyFill="1" applyBorder="1" applyAlignment="1">
      <alignment horizontal="center" vertical="center" wrapText="1"/>
    </xf>
    <xf numFmtId="172" fontId="75" fillId="0" borderId="1" xfId="406" applyNumberFormat="1" applyFont="1" applyFill="1" applyBorder="1" applyAlignment="1">
      <alignment horizontal="justify" vertical="center" wrapText="1"/>
    </xf>
    <xf numFmtId="0" fontId="71" fillId="0" borderId="1" xfId="388" applyFont="1" applyBorder="1" applyAlignment="1">
      <alignment horizontal="center" vertical="center"/>
    </xf>
    <xf numFmtId="49" fontId="71" fillId="0" borderId="1" xfId="388" applyNumberFormat="1" applyFont="1" applyFill="1" applyBorder="1" applyAlignment="1">
      <alignment horizontal="center" vertical="center" wrapText="1"/>
    </xf>
    <xf numFmtId="172" fontId="91" fillId="0" borderId="1" xfId="388" applyNumberFormat="1" applyFont="1" applyFill="1" applyBorder="1" applyAlignment="1">
      <alignment horizontal="justify" vertical="center" wrapText="1"/>
    </xf>
    <xf numFmtId="49" fontId="91" fillId="0" borderId="1" xfId="388" applyNumberFormat="1" applyFont="1" applyFill="1" applyBorder="1" applyAlignment="1">
      <alignment horizontal="center" vertical="center" wrapText="1"/>
    </xf>
    <xf numFmtId="164" fontId="91" fillId="0" borderId="1" xfId="388" applyNumberFormat="1" applyFont="1" applyFill="1" applyBorder="1" applyAlignment="1">
      <alignment horizontal="center" vertical="center"/>
    </xf>
    <xf numFmtId="0" fontId="59" fillId="0" borderId="0" xfId="388" applyFont="1"/>
    <xf numFmtId="0" fontId="93" fillId="0" borderId="0" xfId="0" applyFont="1"/>
    <xf numFmtId="0" fontId="93" fillId="3" borderId="1" xfId="0" applyFont="1" applyFill="1" applyBorder="1" applyAlignment="1">
      <alignment vertical="center"/>
    </xf>
    <xf numFmtId="0" fontId="93" fillId="3" borderId="1" xfId="0" applyFont="1" applyFill="1" applyBorder="1" applyAlignment="1">
      <alignment vertical="center" wrapText="1"/>
    </xf>
    <xf numFmtId="0" fontId="68" fillId="3" borderId="1" xfId="0" applyFont="1" applyFill="1" applyBorder="1" applyAlignment="1">
      <alignment vertical="center"/>
    </xf>
    <xf numFmtId="0" fontId="93" fillId="0" borderId="1" xfId="0" applyFont="1" applyBorder="1" applyAlignment="1">
      <alignment vertical="center" wrapText="1"/>
    </xf>
    <xf numFmtId="0" fontId="93" fillId="0" borderId="1" xfId="0" applyFont="1" applyBorder="1" applyAlignment="1">
      <alignment vertical="center"/>
    </xf>
    <xf numFmtId="0" fontId="86" fillId="0" borderId="0" xfId="0" applyFont="1"/>
    <xf numFmtId="0" fontId="86" fillId="0" borderId="0" xfId="0" applyFont="1" applyAlignment="1">
      <alignment horizontal="right"/>
    </xf>
    <xf numFmtId="0" fontId="85" fillId="0" borderId="3" xfId="0" applyFont="1" applyBorder="1" applyAlignment="1">
      <alignment horizontal="center" wrapText="1"/>
    </xf>
    <xf numFmtId="0" fontId="84" fillId="0" borderId="1" xfId="0" applyFont="1" applyBorder="1" applyAlignment="1">
      <alignment horizontal="center" vertical="center" wrapText="1"/>
    </xf>
    <xf numFmtId="0" fontId="86" fillId="0" borderId="1" xfId="0" applyFont="1" applyBorder="1" applyAlignment="1">
      <alignment vertical="top"/>
    </xf>
    <xf numFmtId="0" fontId="86" fillId="0" borderId="1" xfId="0" applyFont="1" applyBorder="1" applyAlignment="1">
      <alignment vertical="top" wrapText="1"/>
    </xf>
    <xf numFmtId="169" fontId="94" fillId="0" borderId="1" xfId="0" applyNumberFormat="1" applyFont="1" applyBorder="1" applyAlignment="1">
      <alignment vertical="center"/>
    </xf>
    <xf numFmtId="169" fontId="15" fillId="0" borderId="1" xfId="0" applyNumberFormat="1" applyFont="1" applyBorder="1" applyAlignment="1">
      <alignment vertical="center"/>
    </xf>
    <xf numFmtId="0" fontId="85" fillId="0" borderId="1" xfId="0" applyFont="1" applyBorder="1"/>
    <xf numFmtId="169" fontId="87" fillId="0" borderId="1" xfId="0" applyNumberFormat="1" applyFont="1" applyBorder="1" applyAlignment="1">
      <alignment vertical="center"/>
    </xf>
    <xf numFmtId="0" fontId="95" fillId="0" borderId="0" xfId="0" applyFont="1" applyBorder="1" applyAlignment="1">
      <alignment horizontal="center" vertical="center" wrapText="1"/>
    </xf>
    <xf numFmtId="0" fontId="84" fillId="0" borderId="21" xfId="0" applyFont="1" applyBorder="1" applyAlignment="1">
      <alignment horizontal="center" vertical="center" wrapText="1"/>
    </xf>
    <xf numFmtId="0" fontId="16" fillId="0" borderId="1" xfId="561" applyFont="1" applyBorder="1" applyAlignment="1">
      <alignment horizontal="center" vertical="center"/>
    </xf>
    <xf numFmtId="0" fontId="84" fillId="72" borderId="1" xfId="561" applyFont="1" applyFill="1" applyBorder="1" applyAlignment="1">
      <alignment vertical="center" wrapText="1"/>
    </xf>
    <xf numFmtId="164" fontId="84" fillId="0" borderId="1" xfId="0" applyNumberFormat="1" applyFont="1" applyBorder="1" applyAlignment="1">
      <alignment horizontal="right" vertical="center" wrapText="1"/>
    </xf>
    <xf numFmtId="164" fontId="95" fillId="0" borderId="1" xfId="0" applyNumberFormat="1" applyFont="1" applyBorder="1" applyAlignment="1">
      <alignment horizontal="right" vertical="center" wrapText="1"/>
    </xf>
    <xf numFmtId="164" fontId="96" fillId="0" borderId="1" xfId="0" applyNumberFormat="1" applyFont="1" applyBorder="1" applyAlignment="1">
      <alignment horizontal="right" vertical="center" wrapText="1"/>
    </xf>
    <xf numFmtId="0" fontId="16" fillId="72" borderId="1" xfId="561" applyFont="1" applyFill="1" applyBorder="1" applyAlignment="1">
      <alignment horizontal="left" vertical="center" wrapText="1" indent="1"/>
    </xf>
    <xf numFmtId="164" fontId="84" fillId="72" borderId="1" xfId="561" applyNumberFormat="1" applyFont="1" applyFill="1" applyBorder="1" applyAlignment="1">
      <alignment horizontal="right" vertical="center" wrapText="1"/>
    </xf>
    <xf numFmtId="164" fontId="16" fillId="72" borderId="1" xfId="561" applyNumberFormat="1" applyFont="1" applyFill="1" applyBorder="1" applyAlignment="1">
      <alignment horizontal="right" vertical="center" wrapText="1"/>
    </xf>
    <xf numFmtId="164" fontId="16" fillId="3" borderId="1" xfId="0" applyNumberFormat="1" applyFont="1" applyFill="1" applyBorder="1" applyAlignment="1">
      <alignment horizontal="right" vertical="center" wrapText="1"/>
    </xf>
    <xf numFmtId="0" fontId="16" fillId="0" borderId="0" xfId="561" applyFont="1" applyBorder="1" applyAlignment="1">
      <alignment horizontal="center" vertical="center"/>
    </xf>
    <xf numFmtId="0" fontId="16" fillId="72" borderId="0" xfId="561" applyFont="1" applyFill="1" applyBorder="1" applyAlignment="1">
      <alignment horizontal="left" vertical="center" wrapText="1" indent="1"/>
    </xf>
    <xf numFmtId="171" fontId="84" fillId="72" borderId="0" xfId="561" applyNumberFormat="1" applyFont="1" applyFill="1" applyBorder="1" applyAlignment="1">
      <alignment horizontal="right" vertical="center" wrapText="1"/>
    </xf>
    <xf numFmtId="171" fontId="16" fillId="72" borderId="0" xfId="561" applyNumberFormat="1" applyFont="1" applyFill="1" applyBorder="1" applyAlignment="1">
      <alignment horizontal="right" vertical="center" wrapText="1"/>
    </xf>
    <xf numFmtId="164" fontId="84" fillId="0" borderId="0" xfId="0" applyNumberFormat="1" applyFont="1" applyBorder="1" applyAlignment="1">
      <alignment horizontal="right" vertical="center" wrapText="1"/>
    </xf>
    <xf numFmtId="164" fontId="16" fillId="3" borderId="0" xfId="0" applyNumberFormat="1" applyFont="1" applyFill="1" applyBorder="1" applyAlignment="1">
      <alignment horizontal="right" vertical="center" wrapText="1"/>
    </xf>
    <xf numFmtId="0" fontId="95" fillId="0" borderId="3" xfId="0" applyFont="1" applyBorder="1" applyAlignment="1">
      <alignment horizontal="center" vertical="center" wrapText="1"/>
    </xf>
    <xf numFmtId="0" fontId="0" fillId="6" borderId="0" xfId="0" applyFill="1"/>
    <xf numFmtId="0" fontId="0" fillId="2" borderId="0" xfId="0" applyFill="1"/>
    <xf numFmtId="0" fontId="16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vertical="top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94" fillId="0" borderId="0" xfId="0" applyFont="1" applyAlignment="1">
      <alignment wrapText="1"/>
    </xf>
    <xf numFmtId="164" fontId="97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center" wrapText="1"/>
    </xf>
    <xf numFmtId="164" fontId="97" fillId="0" borderId="1" xfId="0" applyNumberFormat="1" applyFont="1" applyBorder="1" applyAlignment="1">
      <alignment horizontal="center" vertical="center"/>
    </xf>
    <xf numFmtId="164" fontId="93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6" fillId="0" borderId="0" xfId="0" applyFont="1" applyBorder="1" applyAlignment="1">
      <alignment vertical="justify" wrapText="1"/>
    </xf>
    <xf numFmtId="173" fontId="16" fillId="0" borderId="0" xfId="0" applyNumberFormat="1" applyFont="1" applyBorder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93" fillId="0" borderId="0" xfId="0" applyFont="1" applyAlignment="1"/>
    <xf numFmtId="0" fontId="93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92" fillId="0" borderId="1" xfId="0" applyFont="1" applyBorder="1" applyAlignment="1">
      <alignment horizontal="center" vertical="center" wrapText="1"/>
    </xf>
    <xf numFmtId="0" fontId="93" fillId="0" borderId="1" xfId="0" applyFont="1" applyBorder="1" applyAlignment="1">
      <alignment horizontal="center"/>
    </xf>
    <xf numFmtId="0" fontId="99" fillId="0" borderId="1" xfId="0" applyFont="1" applyBorder="1" applyAlignment="1">
      <alignment horizontal="center"/>
    </xf>
    <xf numFmtId="0" fontId="99" fillId="0" borderId="1" xfId="0" applyFont="1" applyBorder="1" applyAlignment="1">
      <alignment horizontal="center" vertical="center" wrapText="1"/>
    </xf>
    <xf numFmtId="164" fontId="99" fillId="0" borderId="1" xfId="0" applyNumberFormat="1" applyFont="1" applyBorder="1" applyAlignment="1">
      <alignment horizontal="center"/>
    </xf>
    <xf numFmtId="0" fontId="93" fillId="0" borderId="1" xfId="0" applyFont="1" applyBorder="1" applyAlignment="1">
      <alignment horizontal="center" vertical="center" wrapText="1"/>
    </xf>
    <xf numFmtId="164" fontId="93" fillId="0" borderId="1" xfId="0" applyNumberFormat="1" applyFont="1" applyBorder="1" applyAlignment="1">
      <alignment horizontal="center"/>
    </xf>
    <xf numFmtId="0" fontId="92" fillId="0" borderId="1" xfId="0" applyFont="1" applyBorder="1" applyAlignment="1">
      <alignment horizontal="center"/>
    </xf>
    <xf numFmtId="0" fontId="92" fillId="0" borderId="1" xfId="0" applyFont="1" applyBorder="1" applyAlignment="1">
      <alignment horizontal="center" wrapText="1"/>
    </xf>
    <xf numFmtId="164" fontId="92" fillId="0" borderId="1" xfId="0" applyNumberFormat="1" applyFont="1" applyBorder="1" applyAlignment="1">
      <alignment horizontal="center"/>
    </xf>
    <xf numFmtId="164" fontId="0" fillId="0" borderId="0" xfId="0" applyNumberFormat="1"/>
    <xf numFmtId="0" fontId="16" fillId="0" borderId="0" xfId="534" applyFont="1" applyFill="1" applyAlignment="1"/>
    <xf numFmtId="0" fontId="4" fillId="0" borderId="0" xfId="534" applyFill="1"/>
    <xf numFmtId="0" fontId="16" fillId="0" borderId="0" xfId="534" applyFont="1" applyFill="1"/>
    <xf numFmtId="0" fontId="79" fillId="0" borderId="0" xfId="534" applyFont="1" applyFill="1" applyAlignment="1">
      <alignment horizontal="center"/>
    </xf>
    <xf numFmtId="0" fontId="6" fillId="0" borderId="0" xfId="534" applyFont="1" applyFill="1"/>
    <xf numFmtId="0" fontId="73" fillId="0" borderId="1" xfId="534" applyFont="1" applyFill="1" applyBorder="1" applyAlignment="1">
      <alignment horizontal="center" vertical="center" wrapText="1"/>
    </xf>
    <xf numFmtId="0" fontId="73" fillId="0" borderId="1" xfId="534" applyFont="1" applyFill="1" applyBorder="1" applyAlignment="1">
      <alignment horizontal="justify" vertical="top" wrapText="1"/>
    </xf>
    <xf numFmtId="0" fontId="73" fillId="0" borderId="1" xfId="534" applyFont="1" applyFill="1" applyBorder="1" applyAlignment="1">
      <alignment horizontal="center" vertical="top" wrapText="1"/>
    </xf>
    <xf numFmtId="0" fontId="4" fillId="0" borderId="1" xfId="534" applyFill="1" applyBorder="1"/>
    <xf numFmtId="0" fontId="6" fillId="0" borderId="0" xfId="534" applyFont="1" applyFill="1" applyAlignment="1">
      <alignment horizontal="justify"/>
    </xf>
    <xf numFmtId="0" fontId="6" fillId="0" borderId="0" xfId="534" applyFont="1" applyFill="1" applyAlignment="1">
      <alignment horizontal="right"/>
    </xf>
    <xf numFmtId="0" fontId="73" fillId="0" borderId="1" xfId="534" applyFont="1" applyFill="1" applyBorder="1" applyAlignment="1">
      <alignment vertical="top" wrapText="1"/>
    </xf>
    <xf numFmtId="0" fontId="101" fillId="0" borderId="0" xfId="534" applyFont="1" applyFill="1" applyAlignment="1">
      <alignment horizontal="right"/>
    </xf>
    <xf numFmtId="0" fontId="16" fillId="0" borderId="0" xfId="534" applyFont="1" applyFill="1" applyAlignment="1">
      <alignment horizontal="right"/>
    </xf>
    <xf numFmtId="0" fontId="103" fillId="0" borderId="1" xfId="534" applyFont="1" applyFill="1" applyBorder="1" applyAlignment="1">
      <alignment horizontal="center" wrapText="1"/>
    </xf>
    <xf numFmtId="0" fontId="103" fillId="0" borderId="1" xfId="534" applyFont="1" applyFill="1" applyBorder="1" applyAlignment="1">
      <alignment horizontal="left" vertical="center" wrapText="1"/>
    </xf>
    <xf numFmtId="0" fontId="103" fillId="0" borderId="1" xfId="534" applyFont="1" applyFill="1" applyBorder="1" applyAlignment="1">
      <alignment horizontal="center" vertical="center" wrapText="1"/>
    </xf>
    <xf numFmtId="0" fontId="16" fillId="0" borderId="22" xfId="534" applyFont="1" applyFill="1" applyBorder="1" applyAlignment="1">
      <alignment horizontal="center" vertical="top" wrapText="1"/>
    </xf>
    <xf numFmtId="0" fontId="16" fillId="0" borderId="1" xfId="534" applyFont="1" applyFill="1" applyBorder="1" applyAlignment="1">
      <alignment horizontal="justify" vertical="top" wrapText="1"/>
    </xf>
    <xf numFmtId="0" fontId="16" fillId="0" borderId="1" xfId="534" applyFont="1" applyFill="1" applyBorder="1" applyAlignment="1">
      <alignment horizontal="center" vertical="top" wrapText="1"/>
    </xf>
    <xf numFmtId="0" fontId="101" fillId="0" borderId="22" xfId="534" applyFont="1" applyFill="1" applyBorder="1" applyAlignment="1">
      <alignment horizontal="center" vertical="top" wrapText="1"/>
    </xf>
    <xf numFmtId="0" fontId="103" fillId="0" borderId="1" xfId="534" applyFont="1" applyFill="1" applyBorder="1" applyAlignment="1">
      <alignment horizontal="justify" vertical="top" wrapText="1"/>
    </xf>
    <xf numFmtId="0" fontId="103" fillId="0" borderId="1" xfId="534" applyFont="1" applyFill="1" applyBorder="1" applyAlignment="1">
      <alignment horizontal="center" vertical="top" wrapText="1"/>
    </xf>
    <xf numFmtId="0" fontId="101" fillId="0" borderId="0" xfId="534" applyFont="1" applyFill="1" applyAlignment="1">
      <alignment horizontal="justify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center"/>
    </xf>
    <xf numFmtId="0" fontId="101" fillId="0" borderId="0" xfId="534" applyFont="1" applyFill="1" applyAlignment="1">
      <alignment wrapText="1"/>
    </xf>
    <xf numFmtId="0" fontId="101" fillId="0" borderId="0" xfId="534" applyFont="1" applyFill="1" applyAlignment="1">
      <alignment horizontal="right" wrapText="1"/>
    </xf>
    <xf numFmtId="164" fontId="80" fillId="0" borderId="1" xfId="388" applyNumberFormat="1" applyFont="1" applyFill="1" applyBorder="1" applyAlignment="1">
      <alignment horizontal="center" vertical="center" wrapText="1"/>
    </xf>
    <xf numFmtId="164" fontId="79" fillId="0" borderId="1" xfId="388" applyNumberFormat="1" applyFont="1" applyFill="1" applyBorder="1" applyAlignment="1">
      <alignment horizontal="center" vertical="center" wrapText="1"/>
    </xf>
    <xf numFmtId="164" fontId="74" fillId="0" borderId="1" xfId="388" applyNumberFormat="1" applyFont="1" applyFill="1" applyBorder="1" applyAlignment="1">
      <alignment horizontal="center" vertical="center" wrapText="1"/>
    </xf>
    <xf numFmtId="164" fontId="81" fillId="0" borderId="1" xfId="388" applyNumberFormat="1" applyFont="1" applyFill="1" applyBorder="1" applyAlignment="1">
      <alignment horizontal="center" vertical="center" wrapText="1"/>
    </xf>
    <xf numFmtId="164" fontId="73" fillId="0" borderId="1" xfId="388" applyNumberFormat="1" applyFont="1" applyFill="1" applyBorder="1" applyAlignment="1">
      <alignment horizontal="center" vertical="center" wrapText="1"/>
    </xf>
    <xf numFmtId="164" fontId="83" fillId="0" borderId="1" xfId="388" applyNumberFormat="1" applyFont="1" applyFill="1" applyBorder="1" applyAlignment="1">
      <alignment horizontal="center" vertical="center" wrapText="1"/>
    </xf>
    <xf numFmtId="164" fontId="59" fillId="0" borderId="0" xfId="388" applyNumberFormat="1" applyAlignment="1">
      <alignment horizontal="center" vertical="center"/>
    </xf>
    <xf numFmtId="0" fontId="6" fillId="3" borderId="2" xfId="1" applyFont="1" applyFill="1" applyBorder="1" applyAlignment="1">
      <alignment vertical="distributed" wrapText="1"/>
    </xf>
    <xf numFmtId="49" fontId="6" fillId="3" borderId="2" xfId="1" applyNumberFormat="1" applyFont="1" applyFill="1" applyBorder="1" applyAlignment="1">
      <alignment vertical="top" wrapText="1"/>
    </xf>
    <xf numFmtId="170" fontId="6" fillId="0" borderId="1" xfId="0" applyNumberFormat="1" applyFont="1" applyBorder="1"/>
    <xf numFmtId="0" fontId="5" fillId="2" borderId="1" xfId="0" applyFont="1" applyFill="1" applyBorder="1"/>
    <xf numFmtId="170" fontId="5" fillId="2" borderId="1" xfId="0" applyNumberFormat="1" applyFont="1" applyFill="1" applyBorder="1"/>
    <xf numFmtId="0" fontId="6" fillId="0" borderId="1" xfId="0" applyFont="1" applyBorder="1" applyAlignment="1">
      <alignment wrapText="1"/>
    </xf>
    <xf numFmtId="170" fontId="6" fillId="0" borderId="0" xfId="0" applyNumberFormat="1" applyFont="1"/>
    <xf numFmtId="0" fontId="6" fillId="6" borderId="0" xfId="0" applyFont="1" applyFill="1"/>
    <xf numFmtId="170" fontId="6" fillId="6" borderId="0" xfId="0" applyNumberFormat="1" applyFont="1" applyFill="1"/>
    <xf numFmtId="0" fontId="10" fillId="0" borderId="0" xfId="0" applyFont="1" applyAlignment="1"/>
    <xf numFmtId="170" fontId="5" fillId="7" borderId="1" xfId="0" applyNumberFormat="1" applyFont="1" applyFill="1" applyBorder="1"/>
    <xf numFmtId="170" fontId="5" fillId="4" borderId="1" xfId="0" applyNumberFormat="1" applyFont="1" applyFill="1" applyBorder="1"/>
    <xf numFmtId="170" fontId="6" fillId="3" borderId="1" xfId="0" applyNumberFormat="1" applyFont="1" applyFill="1" applyBorder="1"/>
    <xf numFmtId="170" fontId="6" fillId="3" borderId="1" xfId="1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/>
    <xf numFmtId="170" fontId="6" fillId="3" borderId="2" xfId="0" applyNumberFormat="1" applyFont="1" applyFill="1" applyBorder="1"/>
    <xf numFmtId="170" fontId="6" fillId="3" borderId="21" xfId="0" applyNumberFormat="1" applyFont="1" applyFill="1" applyBorder="1"/>
    <xf numFmtId="164" fontId="16" fillId="3" borderId="1" xfId="388" applyNumberFormat="1" applyFont="1" applyFill="1" applyBorder="1" applyAlignment="1">
      <alignment horizontal="center" vertical="center" wrapText="1"/>
    </xf>
    <xf numFmtId="168" fontId="3" fillId="0" borderId="0" xfId="0" applyNumberFormat="1" applyFont="1"/>
    <xf numFmtId="170" fontId="0" fillId="3" borderId="0" xfId="0" applyNumberFormat="1" applyFill="1"/>
    <xf numFmtId="170" fontId="0" fillId="2" borderId="0" xfId="0" applyNumberFormat="1" applyFill="1"/>
    <xf numFmtId="170" fontId="0" fillId="6" borderId="0" xfId="0" applyNumberFormat="1" applyFill="1"/>
    <xf numFmtId="0" fontId="104" fillId="3" borderId="1" xfId="0" applyFont="1" applyFill="1" applyBorder="1" applyAlignment="1">
      <alignment vertical="justify"/>
    </xf>
    <xf numFmtId="164" fontId="104" fillId="3" borderId="1" xfId="0" applyNumberFormat="1" applyFont="1" applyFill="1" applyBorder="1" applyAlignment="1">
      <alignment horizontal="center" vertical="center"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164" fontId="104" fillId="0" borderId="1" xfId="0" applyNumberFormat="1" applyFont="1" applyBorder="1"/>
    <xf numFmtId="0" fontId="84" fillId="3" borderId="1" xfId="0" applyFont="1" applyFill="1" applyBorder="1" applyAlignment="1">
      <alignment horizontal="center" vertical="top" wrapText="1"/>
    </xf>
    <xf numFmtId="0" fontId="84" fillId="3" borderId="1" xfId="0" applyFont="1" applyFill="1" applyBorder="1" applyAlignment="1">
      <alignment vertical="justify" wrapText="1"/>
    </xf>
    <xf numFmtId="164" fontId="84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170" fontId="2" fillId="3" borderId="0" xfId="0" applyNumberFormat="1" applyFont="1" applyFill="1"/>
    <xf numFmtId="0" fontId="104" fillId="3" borderId="1" xfId="0" applyFont="1" applyFill="1" applyBorder="1" applyAlignment="1">
      <alignment vertical="justify" wrapText="1"/>
    </xf>
    <xf numFmtId="164" fontId="104" fillId="3" borderId="0" xfId="0" applyNumberFormat="1" applyFont="1" applyFill="1" applyBorder="1" applyAlignment="1">
      <alignment horizontal="center" vertical="center" wrapText="1"/>
    </xf>
    <xf numFmtId="49" fontId="76" fillId="0" borderId="1" xfId="388" applyNumberFormat="1" applyFont="1" applyFill="1" applyBorder="1" applyAlignment="1">
      <alignment horizontal="center" vertical="center" wrapText="1"/>
    </xf>
    <xf numFmtId="49" fontId="75" fillId="0" borderId="22" xfId="388" applyNumberFormat="1" applyFont="1" applyFill="1" applyBorder="1" applyAlignment="1">
      <alignment horizontal="center" vertical="center" wrapText="1"/>
    </xf>
    <xf numFmtId="49" fontId="75" fillId="0" borderId="1" xfId="388" applyNumberFormat="1" applyFont="1" applyFill="1" applyBorder="1" applyAlignment="1">
      <alignment horizontal="center" vertical="center" wrapText="1"/>
    </xf>
    <xf numFmtId="170" fontId="68" fillId="0" borderId="1" xfId="0" applyNumberFormat="1" applyFont="1" applyBorder="1" applyAlignment="1">
      <alignment horizontal="center"/>
    </xf>
    <xf numFmtId="164" fontId="76" fillId="0" borderId="1" xfId="388" applyNumberFormat="1" applyFont="1" applyFill="1" applyBorder="1" applyAlignment="1">
      <alignment horizontal="center" vertical="center" wrapText="1"/>
    </xf>
    <xf numFmtId="164" fontId="76" fillId="0" borderId="21" xfId="388" applyNumberFormat="1" applyFont="1" applyFill="1" applyBorder="1" applyAlignment="1">
      <alignment horizontal="center" vertical="center"/>
    </xf>
    <xf numFmtId="164" fontId="16" fillId="0" borderId="21" xfId="388" applyNumberFormat="1" applyFont="1" applyFill="1" applyBorder="1" applyAlignment="1">
      <alignment horizontal="center" vertical="center"/>
    </xf>
    <xf numFmtId="164" fontId="16" fillId="3" borderId="21" xfId="388" applyNumberFormat="1" applyFont="1" applyFill="1" applyBorder="1" applyAlignment="1">
      <alignment horizontal="center" vertical="center"/>
    </xf>
    <xf numFmtId="164" fontId="16" fillId="0" borderId="1" xfId="388" applyNumberFormat="1" applyFont="1" applyFill="1" applyBorder="1" applyAlignment="1">
      <alignment horizontal="center" vertical="center"/>
    </xf>
    <xf numFmtId="164" fontId="84" fillId="3" borderId="1" xfId="388" applyNumberFormat="1" applyFont="1" applyFill="1" applyBorder="1" applyAlignment="1">
      <alignment horizontal="center"/>
    </xf>
    <xf numFmtId="0" fontId="74" fillId="0" borderId="0" xfId="388" applyNumberFormat="1" applyFont="1" applyFill="1" applyBorder="1" applyAlignment="1">
      <alignment horizontal="center" vertical="center" wrapText="1"/>
    </xf>
    <xf numFmtId="0" fontId="106" fillId="3" borderId="0" xfId="534" applyFont="1" applyFill="1"/>
    <xf numFmtId="0" fontId="107" fillId="72" borderId="0" xfId="534" applyFont="1" applyFill="1" applyAlignment="1">
      <alignment horizontal="center" vertical="top" wrapText="1"/>
    </xf>
    <xf numFmtId="0" fontId="101" fillId="72" borderId="0" xfId="534" applyFont="1" applyFill="1" applyAlignment="1">
      <alignment horizontal="right"/>
    </xf>
    <xf numFmtId="49" fontId="84" fillId="72" borderId="1" xfId="534" applyNumberFormat="1" applyFont="1" applyFill="1" applyBorder="1" applyAlignment="1">
      <alignment horizontal="center" vertical="center" wrapText="1"/>
    </xf>
    <xf numFmtId="49" fontId="84" fillId="72" borderId="1" xfId="534" applyNumberFormat="1" applyFont="1" applyFill="1" applyBorder="1" applyAlignment="1">
      <alignment vertical="center" wrapText="1"/>
    </xf>
    <xf numFmtId="173" fontId="84" fillId="3" borderId="1" xfId="534" applyNumberFormat="1" applyFont="1" applyFill="1" applyBorder="1" applyAlignment="1">
      <alignment horizontal="center"/>
    </xf>
    <xf numFmtId="0" fontId="84" fillId="3" borderId="1" xfId="534" applyFont="1" applyFill="1" applyBorder="1" applyAlignment="1">
      <alignment horizontal="center"/>
    </xf>
    <xf numFmtId="173" fontId="84" fillId="0" borderId="1" xfId="534" applyNumberFormat="1" applyFont="1" applyFill="1" applyBorder="1" applyAlignment="1">
      <alignment horizontal="center"/>
    </xf>
    <xf numFmtId="49" fontId="84" fillId="72" borderId="1" xfId="534" applyNumberFormat="1" applyFont="1" applyFill="1" applyBorder="1" applyAlignment="1">
      <alignment horizontal="center"/>
    </xf>
    <xf numFmtId="0" fontId="84" fillId="3" borderId="1" xfId="534" applyFont="1" applyFill="1" applyBorder="1"/>
    <xf numFmtId="0" fontId="84" fillId="3" borderId="1" xfId="534" applyFont="1" applyFill="1" applyBorder="1" applyAlignment="1">
      <alignment wrapText="1"/>
    </xf>
    <xf numFmtId="49" fontId="84" fillId="71" borderId="1" xfId="534" applyNumberFormat="1" applyFont="1" applyFill="1" applyBorder="1" applyAlignment="1">
      <alignment horizontal="center" vertical="center" wrapText="1"/>
    </xf>
    <xf numFmtId="49" fontId="84" fillId="71" borderId="1" xfId="534" applyNumberFormat="1" applyFont="1" applyFill="1" applyBorder="1" applyAlignment="1">
      <alignment vertical="center" wrapText="1"/>
    </xf>
    <xf numFmtId="173" fontId="84" fillId="71" borderId="1" xfId="534" applyNumberFormat="1" applyFont="1" applyFill="1" applyBorder="1" applyAlignment="1">
      <alignment horizontal="center"/>
    </xf>
    <xf numFmtId="0" fontId="84" fillId="71" borderId="1" xfId="534" applyFont="1" applyFill="1" applyBorder="1" applyAlignment="1">
      <alignment horizontal="center"/>
    </xf>
    <xf numFmtId="173" fontId="0" fillId="0" borderId="0" xfId="0" applyNumberFormat="1"/>
    <xf numFmtId="0" fontId="16" fillId="3" borderId="1" xfId="534" applyFont="1" applyFill="1" applyBorder="1"/>
    <xf numFmtId="49" fontId="16" fillId="72" borderId="1" xfId="534" applyNumberFormat="1" applyFont="1" applyFill="1" applyBorder="1" applyAlignment="1">
      <alignment vertical="center" wrapText="1"/>
    </xf>
    <xf numFmtId="4" fontId="16" fillId="3" borderId="1" xfId="534" applyNumberFormat="1" applyFont="1" applyFill="1" applyBorder="1" applyAlignment="1">
      <alignment horizontal="center"/>
    </xf>
    <xf numFmtId="0" fontId="101" fillId="72" borderId="0" xfId="534" applyFont="1" applyFill="1"/>
    <xf numFmtId="0" fontId="16" fillId="72" borderId="31" xfId="534" applyFont="1" applyFill="1" applyBorder="1" applyAlignment="1">
      <alignment horizontal="center" vertical="center" wrapText="1"/>
    </xf>
    <xf numFmtId="0" fontId="16" fillId="72" borderId="31" xfId="534" applyFont="1" applyFill="1" applyBorder="1" applyAlignment="1">
      <alignment vertical="center" wrapText="1"/>
    </xf>
    <xf numFmtId="173" fontId="84" fillId="72" borderId="1" xfId="534" applyNumberFormat="1" applyFont="1" applyFill="1" applyBorder="1" applyAlignment="1">
      <alignment horizontal="right"/>
    </xf>
    <xf numFmtId="173" fontId="16" fillId="72" borderId="1" xfId="534" applyNumberFormat="1" applyFont="1" applyFill="1" applyBorder="1" applyAlignment="1">
      <alignment horizontal="right"/>
    </xf>
    <xf numFmtId="173" fontId="16" fillId="72" borderId="1" xfId="534" applyNumberFormat="1" applyFont="1" applyFill="1" applyBorder="1" applyAlignment="1">
      <alignment horizontal="center"/>
    </xf>
    <xf numFmtId="0" fontId="16" fillId="3" borderId="1" xfId="534" applyFont="1" applyFill="1" applyBorder="1" applyAlignment="1">
      <alignment horizontal="center" vertical="center" wrapText="1"/>
    </xf>
    <xf numFmtId="0" fontId="16" fillId="72" borderId="1" xfId="534" applyFont="1" applyFill="1" applyBorder="1" applyAlignment="1">
      <alignment vertical="center" wrapText="1"/>
    </xf>
    <xf numFmtId="173" fontId="16" fillId="72" borderId="1" xfId="534" applyNumberFormat="1" applyFont="1" applyFill="1" applyBorder="1"/>
    <xf numFmtId="168" fontId="16" fillId="72" borderId="1" xfId="534" applyNumberFormat="1" applyFont="1" applyFill="1" applyBorder="1" applyAlignment="1">
      <alignment horizontal="center"/>
    </xf>
    <xf numFmtId="0" fontId="10" fillId="0" borderId="0" xfId="0" applyFont="1" applyAlignment="1"/>
    <xf numFmtId="0" fontId="16" fillId="0" borderId="0" xfId="1" applyFont="1" applyAlignment="1">
      <alignment horizontal="right"/>
    </xf>
    <xf numFmtId="49" fontId="5" fillId="74" borderId="1" xfId="1" applyNumberFormat="1" applyFont="1" applyFill="1" applyBorder="1" applyAlignment="1">
      <alignment horizontal="center" wrapText="1"/>
    </xf>
    <xf numFmtId="0" fontId="5" fillId="74" borderId="1" xfId="1" applyFont="1" applyFill="1" applyBorder="1" applyAlignment="1">
      <alignment wrapText="1"/>
    </xf>
    <xf numFmtId="164" fontId="5" fillId="74" borderId="1" xfId="1" applyNumberFormat="1" applyFont="1" applyFill="1" applyBorder="1" applyAlignment="1">
      <alignment horizontal="center" wrapText="1"/>
    </xf>
    <xf numFmtId="0" fontId="5" fillId="74" borderId="1" xfId="0" applyFont="1" applyFill="1" applyBorder="1" applyAlignment="1">
      <alignment wrapText="1"/>
    </xf>
    <xf numFmtId="0" fontId="3" fillId="74" borderId="1" xfId="0" applyFont="1" applyFill="1" applyBorder="1"/>
    <xf numFmtId="49" fontId="5" fillId="74" borderId="1" xfId="1" applyNumberFormat="1" applyFont="1" applyFill="1" applyBorder="1" applyAlignment="1">
      <alignment horizontal="center" vertical="top" wrapText="1"/>
    </xf>
    <xf numFmtId="0" fontId="5" fillId="74" borderId="1" xfId="0" applyFont="1" applyFill="1" applyBorder="1" applyAlignment="1">
      <alignment vertical="top" wrapText="1"/>
    </xf>
    <xf numFmtId="164" fontId="5" fillId="74" borderId="1" xfId="1" applyNumberFormat="1" applyFont="1" applyFill="1" applyBorder="1" applyAlignment="1">
      <alignment horizontal="center" vertical="top" wrapText="1"/>
    </xf>
    <xf numFmtId="49" fontId="6" fillId="74" borderId="1" xfId="1" applyNumberFormat="1" applyFont="1" applyFill="1" applyBorder="1" applyAlignment="1">
      <alignment horizontal="center" wrapText="1"/>
    </xf>
    <xf numFmtId="0" fontId="11" fillId="74" borderId="1" xfId="0" applyFont="1" applyFill="1" applyBorder="1"/>
    <xf numFmtId="0" fontId="5" fillId="74" borderId="1" xfId="1" applyNumberFormat="1" applyFont="1" applyFill="1" applyBorder="1" applyAlignment="1">
      <alignment horizontal="center" vertical="top" wrapText="1"/>
    </xf>
    <xf numFmtId="0" fontId="5" fillId="74" borderId="1" xfId="1" applyFont="1" applyFill="1" applyBorder="1" applyAlignment="1">
      <alignment vertical="top" wrapText="1"/>
    </xf>
    <xf numFmtId="0" fontId="5" fillId="74" borderId="2" xfId="1" applyFont="1" applyFill="1" applyBorder="1" applyAlignment="1">
      <alignment wrapText="1"/>
    </xf>
    <xf numFmtId="168" fontId="5" fillId="74" borderId="1" xfId="0" applyNumberFormat="1" applyFont="1" applyFill="1" applyBorder="1" applyAlignment="1">
      <alignment horizontal="center"/>
    </xf>
    <xf numFmtId="0" fontId="5" fillId="74" borderId="1" xfId="1" applyFont="1" applyFill="1" applyBorder="1" applyAlignment="1">
      <alignment horizontal="left" wrapText="1"/>
    </xf>
    <xf numFmtId="164" fontId="5" fillId="74" borderId="1" xfId="0" applyNumberFormat="1" applyFont="1" applyFill="1" applyBorder="1" applyAlignment="1">
      <alignment horizontal="center"/>
    </xf>
    <xf numFmtId="170" fontId="5" fillId="74" borderId="1" xfId="1" applyNumberFormat="1" applyFont="1" applyFill="1" applyBorder="1" applyAlignment="1">
      <alignment horizontal="center" wrapText="1"/>
    </xf>
    <xf numFmtId="170" fontId="11" fillId="74" borderId="1" xfId="0" applyNumberFormat="1" applyFont="1" applyFill="1" applyBorder="1" applyAlignment="1">
      <alignment horizontal="center"/>
    </xf>
    <xf numFmtId="0" fontId="5" fillId="74" borderId="1" xfId="1" applyFont="1" applyFill="1" applyBorder="1" applyAlignment="1">
      <alignment horizontal="justify" wrapText="1"/>
    </xf>
    <xf numFmtId="170" fontId="5" fillId="74" borderId="1" xfId="0" applyNumberFormat="1" applyFont="1" applyFill="1" applyBorder="1"/>
    <xf numFmtId="0" fontId="5" fillId="74" borderId="2" xfId="1" applyFont="1" applyFill="1" applyBorder="1" applyAlignment="1">
      <alignment vertical="top" wrapText="1"/>
    </xf>
    <xf numFmtId="170" fontId="5" fillId="74" borderId="1" xfId="1" applyNumberFormat="1" applyFont="1" applyFill="1" applyBorder="1" applyAlignment="1">
      <alignment wrapText="1"/>
    </xf>
    <xf numFmtId="49" fontId="5" fillId="74" borderId="1" xfId="1" applyNumberFormat="1" applyFont="1" applyFill="1" applyBorder="1" applyAlignment="1">
      <alignment horizontal="left" wrapText="1"/>
    </xf>
    <xf numFmtId="170" fontId="6" fillId="0" borderId="1" xfId="0" applyNumberFormat="1" applyFont="1" applyFill="1" applyBorder="1"/>
    <xf numFmtId="0" fontId="5" fillId="74" borderId="1" xfId="1" applyFont="1" applyFill="1" applyBorder="1" applyAlignment="1">
      <alignment horizontal="center" vertical="top" wrapText="1"/>
    </xf>
    <xf numFmtId="0" fontId="5" fillId="74" borderId="1" xfId="1" applyFont="1" applyFill="1" applyBorder="1" applyAlignment="1">
      <alignment horizontal="left" vertical="top" wrapText="1"/>
    </xf>
    <xf numFmtId="49" fontId="5" fillId="8" borderId="1" xfId="1" applyNumberFormat="1" applyFont="1" applyFill="1" applyBorder="1" applyAlignment="1">
      <alignment horizontal="center" wrapText="1"/>
    </xf>
    <xf numFmtId="49" fontId="5" fillId="8" borderId="1" xfId="1" applyNumberFormat="1" applyFont="1" applyFill="1" applyBorder="1" applyAlignment="1">
      <alignment wrapText="1"/>
    </xf>
    <xf numFmtId="170" fontId="5" fillId="8" borderId="1" xfId="0" applyNumberFormat="1" applyFont="1" applyFill="1" applyBorder="1"/>
    <xf numFmtId="0" fontId="5" fillId="8" borderId="2" xfId="1" applyFont="1" applyFill="1" applyBorder="1" applyAlignment="1">
      <alignment wrapText="1"/>
    </xf>
    <xf numFmtId="0" fontId="5" fillId="8" borderId="1" xfId="1" applyFont="1" applyFill="1" applyBorder="1" applyAlignment="1">
      <alignment wrapText="1"/>
    </xf>
    <xf numFmtId="49" fontId="6" fillId="8" borderId="1" xfId="1" applyNumberFormat="1" applyFont="1" applyFill="1" applyBorder="1" applyAlignment="1">
      <alignment horizontal="center" wrapText="1"/>
    </xf>
    <xf numFmtId="0" fontId="84" fillId="74" borderId="1" xfId="0" applyFont="1" applyFill="1" applyBorder="1" applyAlignment="1">
      <alignment horizontal="center" vertical="top" wrapText="1"/>
    </xf>
    <xf numFmtId="0" fontId="84" fillId="74" borderId="1" xfId="0" applyFont="1" applyFill="1" applyBorder="1" applyAlignment="1">
      <alignment vertical="top" wrapText="1"/>
    </xf>
    <xf numFmtId="164" fontId="84" fillId="74" borderId="1" xfId="0" applyNumberFormat="1" applyFont="1" applyFill="1" applyBorder="1" applyAlignment="1">
      <alignment horizontal="center" vertical="center" wrapText="1"/>
    </xf>
    <xf numFmtId="0" fontId="84" fillId="73" borderId="1" xfId="0" applyFont="1" applyFill="1" applyBorder="1" applyAlignment="1">
      <alignment horizontal="center" vertical="top" wrapText="1"/>
    </xf>
    <xf numFmtId="0" fontId="84" fillId="73" borderId="1" xfId="0" applyFont="1" applyFill="1" applyBorder="1" applyAlignment="1">
      <alignment vertical="top" wrapText="1"/>
    </xf>
    <xf numFmtId="164" fontId="84" fillId="73" borderId="1" xfId="0" applyNumberFormat="1" applyFont="1" applyFill="1" applyBorder="1" applyAlignment="1">
      <alignment horizontal="center" vertical="center" wrapText="1"/>
    </xf>
    <xf numFmtId="164" fontId="98" fillId="73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vertical="top" wrapText="1"/>
    </xf>
    <xf numFmtId="164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justify" wrapText="1"/>
    </xf>
    <xf numFmtId="164" fontId="97" fillId="5" borderId="1" xfId="0" applyNumberFormat="1" applyFont="1" applyFill="1" applyBorder="1" applyAlignment="1">
      <alignment horizontal="center" vertical="center"/>
    </xf>
    <xf numFmtId="164" fontId="84" fillId="5" borderId="1" xfId="0" applyNumberFormat="1" applyFont="1" applyFill="1" applyBorder="1" applyAlignment="1">
      <alignment horizontal="center" vertical="center" wrapText="1"/>
    </xf>
    <xf numFmtId="164" fontId="98" fillId="5" borderId="1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 wrapText="1"/>
    </xf>
    <xf numFmtId="171" fontId="72" fillId="0" borderId="0" xfId="388" applyNumberFormat="1" applyFont="1" applyAlignment="1">
      <alignment horizontal="left"/>
    </xf>
    <xf numFmtId="0" fontId="74" fillId="0" borderId="0" xfId="388" applyNumberFormat="1" applyFont="1" applyFill="1" applyBorder="1" applyAlignment="1">
      <alignment horizontal="center" vertical="center" wrapText="1"/>
    </xf>
    <xf numFmtId="171" fontId="72" fillId="0" borderId="0" xfId="388" applyNumberFormat="1" applyFont="1" applyAlignment="1">
      <alignment horizontal="right"/>
    </xf>
    <xf numFmtId="0" fontId="72" fillId="0" borderId="0" xfId="388" applyFont="1" applyAlignment="1">
      <alignment horizontal="left"/>
    </xf>
    <xf numFmtId="49" fontId="76" fillId="0" borderId="1" xfId="388" applyNumberFormat="1" applyFont="1" applyFill="1" applyBorder="1" applyAlignment="1">
      <alignment horizontal="center" vertical="center" wrapText="1"/>
    </xf>
    <xf numFmtId="3" fontId="72" fillId="0" borderId="1" xfId="388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87" fillId="0" borderId="1" xfId="0" applyFont="1" applyBorder="1" applyAlignment="1">
      <alignment horizontal="center" vertical="center"/>
    </xf>
    <xf numFmtId="0" fontId="84" fillId="0" borderId="1" xfId="0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wrapText="1"/>
    </xf>
    <xf numFmtId="0" fontId="84" fillId="0" borderId="0" xfId="561" applyFont="1" applyBorder="1" applyAlignment="1">
      <alignment horizontal="center" vertical="center"/>
    </xf>
    <xf numFmtId="0" fontId="84" fillId="0" borderId="31" xfId="0" applyFont="1" applyBorder="1" applyAlignment="1">
      <alignment horizontal="center" vertical="center" wrapText="1"/>
    </xf>
    <xf numFmtId="0" fontId="84" fillId="0" borderId="22" xfId="0" applyFont="1" applyBorder="1" applyAlignment="1">
      <alignment horizontal="center" vertical="center" wrapText="1"/>
    </xf>
    <xf numFmtId="0" fontId="84" fillId="0" borderId="34" xfId="0" applyFont="1" applyBorder="1" applyAlignment="1">
      <alignment horizontal="center" vertical="center" wrapText="1"/>
    </xf>
    <xf numFmtId="0" fontId="84" fillId="0" borderId="35" xfId="0" applyFont="1" applyBorder="1" applyAlignment="1">
      <alignment horizontal="center" vertical="center" wrapText="1"/>
    </xf>
    <xf numFmtId="0" fontId="84" fillId="0" borderId="36" xfId="0" applyFont="1" applyBorder="1" applyAlignment="1">
      <alignment horizontal="center" vertical="center" wrapText="1"/>
    </xf>
    <xf numFmtId="0" fontId="95" fillId="0" borderId="0" xfId="0" applyFont="1" applyBorder="1" applyAlignment="1">
      <alignment horizontal="center" vertical="center" wrapText="1"/>
    </xf>
    <xf numFmtId="0" fontId="84" fillId="0" borderId="2" xfId="0" applyFont="1" applyBorder="1" applyAlignment="1">
      <alignment horizontal="center" vertical="center" wrapText="1"/>
    </xf>
    <xf numFmtId="0" fontId="84" fillId="0" borderId="33" xfId="0" applyFont="1" applyBorder="1" applyAlignment="1">
      <alignment horizontal="center" vertical="center" wrapText="1"/>
    </xf>
    <xf numFmtId="0" fontId="84" fillId="0" borderId="21" xfId="0" applyFont="1" applyBorder="1" applyAlignment="1">
      <alignment horizontal="center" vertical="center" wrapText="1"/>
    </xf>
    <xf numFmtId="0" fontId="93" fillId="0" borderId="3" xfId="0" applyFont="1" applyBorder="1" applyAlignment="1">
      <alignment horizontal="right"/>
    </xf>
    <xf numFmtId="0" fontId="87" fillId="0" borderId="0" xfId="0" applyFont="1" applyAlignment="1">
      <alignment horizontal="center" vertical="center" wrapText="1"/>
    </xf>
    <xf numFmtId="0" fontId="79" fillId="0" borderId="0" xfId="534" applyFont="1" applyFill="1" applyAlignment="1">
      <alignment horizontal="center" wrapText="1"/>
    </xf>
    <xf numFmtId="0" fontId="16" fillId="0" borderId="0" xfId="534" applyFont="1" applyFill="1" applyBorder="1" applyAlignment="1">
      <alignment horizontal="right"/>
    </xf>
    <xf numFmtId="0" fontId="73" fillId="0" borderId="1" xfId="534" applyFont="1" applyFill="1" applyBorder="1" applyAlignment="1">
      <alignment horizontal="center" vertical="top" wrapText="1"/>
    </xf>
    <xf numFmtId="0" fontId="79" fillId="0" borderId="0" xfId="534" applyFont="1" applyFill="1" applyAlignment="1">
      <alignment horizontal="center"/>
    </xf>
    <xf numFmtId="0" fontId="6" fillId="0" borderId="3" xfId="534" applyFont="1" applyFill="1" applyBorder="1" applyAlignment="1">
      <alignment horizontal="right"/>
    </xf>
    <xf numFmtId="0" fontId="102" fillId="0" borderId="0" xfId="534" applyFont="1" applyFill="1" applyAlignment="1">
      <alignment horizontal="center"/>
    </xf>
    <xf numFmtId="0" fontId="101" fillId="0" borderId="3" xfId="534" applyFont="1" applyFill="1" applyBorder="1" applyAlignment="1">
      <alignment horizontal="right"/>
    </xf>
    <xf numFmtId="0" fontId="101" fillId="0" borderId="0" xfId="534" applyFont="1" applyFill="1" applyBorder="1" applyAlignment="1">
      <alignment horizontal="right"/>
    </xf>
    <xf numFmtId="0" fontId="16" fillId="0" borderId="3" xfId="534" applyFont="1" applyFill="1" applyBorder="1" applyAlignment="1">
      <alignment horizontal="right"/>
    </xf>
    <xf numFmtId="0" fontId="84" fillId="72" borderId="0" xfId="534" applyFont="1" applyFill="1" applyAlignment="1">
      <alignment horizontal="center" vertical="top" wrapText="1"/>
    </xf>
    <xf numFmtId="49" fontId="84" fillId="72" borderId="2" xfId="534" applyNumberFormat="1" applyFont="1" applyFill="1" applyBorder="1" applyAlignment="1">
      <alignment horizontal="center"/>
    </xf>
    <xf numFmtId="49" fontId="84" fillId="72" borderId="21" xfId="534" applyNumberFormat="1" applyFont="1" applyFill="1" applyBorder="1" applyAlignment="1">
      <alignment horizontal="center"/>
    </xf>
    <xf numFmtId="49" fontId="16" fillId="72" borderId="2" xfId="534" applyNumberFormat="1" applyFont="1" applyFill="1" applyBorder="1" applyAlignment="1">
      <alignment horizontal="center"/>
    </xf>
    <xf numFmtId="49" fontId="16" fillId="72" borderId="21" xfId="534" applyNumberFormat="1" applyFont="1" applyFill="1" applyBorder="1" applyAlignment="1">
      <alignment horizontal="center"/>
    </xf>
    <xf numFmtId="0" fontId="84" fillId="72" borderId="31" xfId="534" applyFont="1" applyFill="1" applyBorder="1" applyAlignment="1">
      <alignment horizontal="center" vertical="center" wrapText="1"/>
    </xf>
    <xf numFmtId="0" fontId="84" fillId="72" borderId="22" xfId="534" applyFont="1" applyFill="1" applyBorder="1" applyAlignment="1">
      <alignment horizontal="center" vertical="center" wrapText="1"/>
    </xf>
    <xf numFmtId="0" fontId="84" fillId="72" borderId="1" xfId="534" applyFont="1" applyFill="1" applyBorder="1" applyAlignment="1">
      <alignment horizontal="center" vertical="center" wrapText="1"/>
    </xf>
    <xf numFmtId="0" fontId="88" fillId="0" borderId="1" xfId="388" applyFont="1" applyBorder="1" applyAlignment="1">
      <alignment horizontal="center" vertical="center" wrapText="1"/>
    </xf>
    <xf numFmtId="0" fontId="16" fillId="0" borderId="0" xfId="388" applyFont="1" applyAlignment="1">
      <alignment horizontal="right"/>
    </xf>
    <xf numFmtId="0" fontId="16" fillId="3" borderId="0" xfId="1" applyFont="1" applyFill="1" applyAlignment="1">
      <alignment horizontal="right" vertical="center" wrapText="1"/>
    </xf>
    <xf numFmtId="0" fontId="16" fillId="0" borderId="0" xfId="1" applyFont="1" applyAlignment="1">
      <alignment horizontal="right"/>
    </xf>
    <xf numFmtId="0" fontId="16" fillId="3" borderId="0" xfId="1" applyFont="1" applyFill="1" applyAlignment="1">
      <alignment horizontal="center" vertical="center" wrapText="1"/>
    </xf>
    <xf numFmtId="0" fontId="92" fillId="0" borderId="1" xfId="0" applyFont="1" applyBorder="1" applyAlignment="1">
      <alignment horizontal="center" wrapText="1"/>
    </xf>
    <xf numFmtId="49" fontId="16" fillId="0" borderId="31" xfId="388" applyNumberFormat="1" applyFont="1" applyFill="1" applyBorder="1" applyAlignment="1">
      <alignment horizontal="center" vertical="center" wrapText="1"/>
    </xf>
    <xf numFmtId="49" fontId="16" fillId="0" borderId="22" xfId="388" applyNumberFormat="1" applyFont="1" applyFill="1" applyBorder="1" applyAlignment="1">
      <alignment horizontal="center" vertical="center" wrapText="1"/>
    </xf>
    <xf numFmtId="49" fontId="75" fillId="0" borderId="31" xfId="388" applyNumberFormat="1" applyFont="1" applyFill="1" applyBorder="1" applyAlignment="1">
      <alignment horizontal="center" vertical="center" wrapText="1"/>
    </xf>
    <xf numFmtId="49" fontId="75" fillId="0" borderId="32" xfId="388" applyNumberFormat="1" applyFont="1" applyFill="1" applyBorder="1" applyAlignment="1">
      <alignment horizontal="center" vertical="center" wrapText="1"/>
    </xf>
    <xf numFmtId="49" fontId="75" fillId="0" borderId="22" xfId="388" applyNumberFormat="1" applyFont="1" applyFill="1" applyBorder="1" applyAlignment="1">
      <alignment horizontal="center" vertical="center" wrapText="1"/>
    </xf>
    <xf numFmtId="49" fontId="16" fillId="0" borderId="32" xfId="388" applyNumberFormat="1" applyFont="1" applyFill="1" applyBorder="1" applyAlignment="1">
      <alignment horizontal="center" vertical="center" wrapText="1"/>
    </xf>
    <xf numFmtId="0" fontId="89" fillId="0" borderId="0" xfId="388" applyNumberFormat="1" applyFont="1" applyFill="1" applyBorder="1" applyAlignment="1">
      <alignment horizontal="center" vertical="center" wrapText="1"/>
    </xf>
    <xf numFmtId="0" fontId="88" fillId="0" borderId="0" xfId="388" applyFont="1" applyBorder="1" applyAlignment="1">
      <alignment horizontal="center"/>
    </xf>
    <xf numFmtId="0" fontId="71" fillId="0" borderId="1" xfId="388" applyFont="1" applyBorder="1" applyAlignment="1">
      <alignment horizontal="center" vertical="center" wrapText="1"/>
    </xf>
    <xf numFmtId="49" fontId="75" fillId="0" borderId="1" xfId="388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10" fillId="3" borderId="0" xfId="1" applyFont="1" applyFill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3" borderId="0" xfId="1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16" fillId="0" borderId="0" xfId="534" applyFont="1" applyFill="1" applyAlignment="1">
      <alignment horizontal="center"/>
    </xf>
    <xf numFmtId="0" fontId="101" fillId="0" borderId="0" xfId="534" applyFont="1" applyFill="1" applyAlignment="1">
      <alignment horizontal="center" wrapText="1"/>
    </xf>
    <xf numFmtId="0" fontId="16" fillId="0" borderId="0" xfId="1" applyFont="1" applyAlignment="1">
      <alignment horizontal="center"/>
    </xf>
  </cellXfs>
  <cellStyles count="66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2" xfId="10"/>
    <cellStyle name="20% - Акцент1 2 2" xfId="11"/>
    <cellStyle name="20% - Акцент2 2" xfId="12"/>
    <cellStyle name="20% - Акцент2 2 2" xfId="13"/>
    <cellStyle name="20% - Акцент3 2" xfId="14"/>
    <cellStyle name="20% - Акцент3 2 2" xfId="15"/>
    <cellStyle name="20% - Акцент4 2" xfId="16"/>
    <cellStyle name="20% - Акцент4 2 2" xfId="17"/>
    <cellStyle name="20% - Акцент5 2" xfId="18"/>
    <cellStyle name="20% - Акцент5 2 2" xfId="19"/>
    <cellStyle name="20% - Акцент6 2" xfId="20"/>
    <cellStyle name="20% - Акцент6 2 2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40% - Акцент1 2" xfId="28"/>
    <cellStyle name="40% - Акцент1 2 2" xfId="29"/>
    <cellStyle name="40% - Акцент2 2" xfId="30"/>
    <cellStyle name="40% - Акцент2 2 2" xfId="31"/>
    <cellStyle name="40% - Акцент3 2" xfId="32"/>
    <cellStyle name="40% - Акцент3 2 2" xfId="33"/>
    <cellStyle name="40% - Акцент4 2" xfId="34"/>
    <cellStyle name="40% - Акцент4 2 2" xfId="35"/>
    <cellStyle name="40% - Акцент5 2" xfId="36"/>
    <cellStyle name="40% - Акцент5 2 2" xfId="37"/>
    <cellStyle name="40% - Акцент6 2" xfId="38"/>
    <cellStyle name="40% - Акцент6 2 2" xfId="39"/>
    <cellStyle name="60% - Accent1" xfId="40"/>
    <cellStyle name="60% - Accent2" xfId="41"/>
    <cellStyle name="60% - Accent3" xfId="42"/>
    <cellStyle name="60% - Accent4" xfId="43"/>
    <cellStyle name="60% - Accent5" xfId="44"/>
    <cellStyle name="60% - Accent6" xfId="45"/>
    <cellStyle name="60% - Акцент1 2" xfId="46"/>
    <cellStyle name="60% - Акцент2 2" xfId="47"/>
    <cellStyle name="60% - Акцент3 2" xfId="48"/>
    <cellStyle name="60% - Акцент4 2" xfId="49"/>
    <cellStyle name="60% - Акцент5 2" xfId="50"/>
    <cellStyle name="60% - Акцент6 2" xfId="51"/>
    <cellStyle name="Accent1" xfId="52"/>
    <cellStyle name="Accent1 - 20%" xfId="53"/>
    <cellStyle name="Accent1 - 40%" xfId="54"/>
    <cellStyle name="Accent1 - 60%" xfId="55"/>
    <cellStyle name="Accent2" xfId="56"/>
    <cellStyle name="Accent2 - 20%" xfId="57"/>
    <cellStyle name="Accent2 - 40%" xfId="58"/>
    <cellStyle name="Accent2 - 60%" xfId="59"/>
    <cellStyle name="Accent3" xfId="60"/>
    <cellStyle name="Accent3 - 20%" xfId="61"/>
    <cellStyle name="Accent3 - 40%" xfId="62"/>
    <cellStyle name="Accent3 - 60%" xfId="63"/>
    <cellStyle name="Accent3_10" xfId="64"/>
    <cellStyle name="Accent4" xfId="65"/>
    <cellStyle name="Accent4 - 20%" xfId="66"/>
    <cellStyle name="Accent4 - 40%" xfId="67"/>
    <cellStyle name="Accent4 - 60%" xfId="68"/>
    <cellStyle name="Accent4_10" xfId="69"/>
    <cellStyle name="Accent5" xfId="70"/>
    <cellStyle name="Accent5 - 20%" xfId="71"/>
    <cellStyle name="Accent5 - 40%" xfId="72"/>
    <cellStyle name="Accent5 - 60%" xfId="73"/>
    <cellStyle name="Accent5_10" xfId="74"/>
    <cellStyle name="Accent6" xfId="75"/>
    <cellStyle name="Accent6 - 20%" xfId="76"/>
    <cellStyle name="Accent6 - 40%" xfId="77"/>
    <cellStyle name="Accent6 - 60%" xfId="78"/>
    <cellStyle name="Accent6_10" xfId="79"/>
    <cellStyle name="Bad" xfId="80"/>
    <cellStyle name="Calculation" xfId="81"/>
    <cellStyle name="Check Cell" xfId="82"/>
    <cellStyle name="Emphasis 1" xfId="83"/>
    <cellStyle name="Emphasis 2" xfId="84"/>
    <cellStyle name="Emphasis 3" xfId="85"/>
    <cellStyle name="Explanatory Text" xfId="86"/>
    <cellStyle name="Good" xfId="87"/>
    <cellStyle name="Heading 1" xfId="88"/>
    <cellStyle name="Heading 2" xfId="89"/>
    <cellStyle name="Heading 3" xfId="90"/>
    <cellStyle name="Heading 4" xfId="91"/>
    <cellStyle name="Input" xfId="92"/>
    <cellStyle name="Linked Cell" xfId="93"/>
    <cellStyle name="Neutral" xfId="94"/>
    <cellStyle name="Normal" xfId="95"/>
    <cellStyle name="Note" xfId="96"/>
    <cellStyle name="Output" xfId="97"/>
    <cellStyle name="SAPBEXaggData" xfId="98"/>
    <cellStyle name="SAPBEXaggData 2" xfId="99"/>
    <cellStyle name="SAPBEXaggData 3" xfId="100"/>
    <cellStyle name="SAPBEXaggData_Приложения к закону (поправки)" xfId="101"/>
    <cellStyle name="SAPBEXaggDataEmph" xfId="102"/>
    <cellStyle name="SAPBEXaggDataEmph 2" xfId="103"/>
    <cellStyle name="SAPBEXaggDataEmph 3" xfId="104"/>
    <cellStyle name="SAPBEXaggItem" xfId="105"/>
    <cellStyle name="SAPBEXaggItem 2" xfId="106"/>
    <cellStyle name="SAPBEXaggItem 3" xfId="107"/>
    <cellStyle name="SAPBEXaggItem_8" xfId="108"/>
    <cellStyle name="SAPBEXaggItemX" xfId="109"/>
    <cellStyle name="SAPBEXaggItemX 2" xfId="110"/>
    <cellStyle name="SAPBEXaggItemX 3" xfId="111"/>
    <cellStyle name="SAPBEXchaText" xfId="112"/>
    <cellStyle name="SAPBEXchaText 2" xfId="113"/>
    <cellStyle name="SAPBEXchaText 3" xfId="114"/>
    <cellStyle name="SAPBEXexcBad7" xfId="115"/>
    <cellStyle name="SAPBEXexcBad7 2" xfId="116"/>
    <cellStyle name="SAPBEXexcBad7 3" xfId="117"/>
    <cellStyle name="SAPBEXexcBad8" xfId="118"/>
    <cellStyle name="SAPBEXexcBad8 2" xfId="119"/>
    <cellStyle name="SAPBEXexcBad8 3" xfId="120"/>
    <cellStyle name="SAPBEXexcBad9" xfId="121"/>
    <cellStyle name="SAPBEXexcBad9 2" xfId="122"/>
    <cellStyle name="SAPBEXexcBad9 3" xfId="123"/>
    <cellStyle name="SAPBEXexcCritical4" xfId="124"/>
    <cellStyle name="SAPBEXexcCritical4 2" xfId="125"/>
    <cellStyle name="SAPBEXexcCritical4 3" xfId="126"/>
    <cellStyle name="SAPBEXexcCritical5" xfId="127"/>
    <cellStyle name="SAPBEXexcCritical5 2" xfId="128"/>
    <cellStyle name="SAPBEXexcCritical5 3" xfId="129"/>
    <cellStyle name="SAPBEXexcCritical6" xfId="130"/>
    <cellStyle name="SAPBEXexcCritical6 2" xfId="131"/>
    <cellStyle name="SAPBEXexcCritical6 3" xfId="132"/>
    <cellStyle name="SAPBEXexcGood1" xfId="133"/>
    <cellStyle name="SAPBEXexcGood1 2" xfId="134"/>
    <cellStyle name="SAPBEXexcGood1 3" xfId="135"/>
    <cellStyle name="SAPBEXexcGood2" xfId="136"/>
    <cellStyle name="SAPBEXexcGood2 2" xfId="137"/>
    <cellStyle name="SAPBEXexcGood2 3" xfId="138"/>
    <cellStyle name="SAPBEXexcGood3" xfId="139"/>
    <cellStyle name="SAPBEXexcGood3 2" xfId="140"/>
    <cellStyle name="SAPBEXexcGood3 3" xfId="141"/>
    <cellStyle name="SAPBEXfilterDrill" xfId="142"/>
    <cellStyle name="SAPBEXfilterDrill 2" xfId="143"/>
    <cellStyle name="SAPBEXfilterDrill 3" xfId="144"/>
    <cellStyle name="SAPBEXfilterItem" xfId="145"/>
    <cellStyle name="SAPBEXfilterItem 2" xfId="146"/>
    <cellStyle name="SAPBEXfilterItem 3" xfId="147"/>
    <cellStyle name="SAPBEXfilterText" xfId="148"/>
    <cellStyle name="SAPBEXfilterText 2" xfId="149"/>
    <cellStyle name="SAPBEXfilterText 3" xfId="150"/>
    <cellStyle name="SAPBEXformats" xfId="151"/>
    <cellStyle name="SAPBEXformats 2" xfId="152"/>
    <cellStyle name="SAPBEXformats 3" xfId="153"/>
    <cellStyle name="SAPBEXheaderItem" xfId="154"/>
    <cellStyle name="SAPBEXheaderItem 2" xfId="155"/>
    <cellStyle name="SAPBEXheaderItem 3" xfId="156"/>
    <cellStyle name="SAPBEXheaderText" xfId="157"/>
    <cellStyle name="SAPBEXheaderText 2" xfId="158"/>
    <cellStyle name="SAPBEXheaderText 3" xfId="159"/>
    <cellStyle name="SAPBEXHLevel0" xfId="160"/>
    <cellStyle name="SAPBEXHLevel0 2" xfId="161"/>
    <cellStyle name="SAPBEXHLevel0 2 2 3" xfId="162"/>
    <cellStyle name="SAPBEXHLevel0X" xfId="163"/>
    <cellStyle name="SAPBEXHLevel0X 2" xfId="164"/>
    <cellStyle name="SAPBEXHLevel0X 3" xfId="165"/>
    <cellStyle name="SAPBEXHLevel1" xfId="166"/>
    <cellStyle name="SAPBEXHLevel1 2" xfId="167"/>
    <cellStyle name="SAPBEXHLevel1X" xfId="168"/>
    <cellStyle name="SAPBEXHLevel1X 2" xfId="169"/>
    <cellStyle name="SAPBEXHLevel1X 3" xfId="170"/>
    <cellStyle name="SAPBEXHLevel2" xfId="171"/>
    <cellStyle name="SAPBEXHLevel2 2" xfId="172"/>
    <cellStyle name="SAPBEXHLevel2X" xfId="173"/>
    <cellStyle name="SAPBEXHLevel2X 2" xfId="174"/>
    <cellStyle name="SAPBEXHLevel2X 3" xfId="175"/>
    <cellStyle name="SAPBEXHLevel3" xfId="176"/>
    <cellStyle name="SAPBEXHLevel3 2" xfId="177"/>
    <cellStyle name="SAPBEXHLevel3 3" xfId="178"/>
    <cellStyle name="SAPBEXHLevel3X" xfId="179"/>
    <cellStyle name="SAPBEXHLevel3X 2" xfId="180"/>
    <cellStyle name="SAPBEXHLevel3X 3" xfId="181"/>
    <cellStyle name="SAPBEXinputData" xfId="182"/>
    <cellStyle name="SAPBEXinputData 2" xfId="183"/>
    <cellStyle name="SAPBEXinputData 3" xfId="184"/>
    <cellStyle name="SAPBEXItemHeader" xfId="185"/>
    <cellStyle name="SAPBEXresData" xfId="186"/>
    <cellStyle name="SAPBEXresData 2" xfId="187"/>
    <cellStyle name="SAPBEXresData 3" xfId="188"/>
    <cellStyle name="SAPBEXresDataEmph" xfId="189"/>
    <cellStyle name="SAPBEXresDataEmph 2" xfId="190"/>
    <cellStyle name="SAPBEXresDataEmph 3" xfId="191"/>
    <cellStyle name="SAPBEXresItem" xfId="192"/>
    <cellStyle name="SAPBEXresItem 2" xfId="193"/>
    <cellStyle name="SAPBEXresItem 3" xfId="194"/>
    <cellStyle name="SAPBEXresItemX" xfId="195"/>
    <cellStyle name="SAPBEXresItemX 2" xfId="196"/>
    <cellStyle name="SAPBEXresItemX 3" xfId="197"/>
    <cellStyle name="SAPBEXstdData" xfId="198"/>
    <cellStyle name="SAPBEXstdData 2" xfId="199"/>
    <cellStyle name="SAPBEXstdData_726-ПК (прил.)" xfId="200"/>
    <cellStyle name="SAPBEXstdDataEmph" xfId="201"/>
    <cellStyle name="SAPBEXstdDataEmph 2" xfId="202"/>
    <cellStyle name="SAPBEXstdDataEmph 3" xfId="203"/>
    <cellStyle name="SAPBEXstdItem" xfId="204"/>
    <cellStyle name="SAPBEXstdItem 2" xfId="205"/>
    <cellStyle name="SAPBEXstdItem 3" xfId="206"/>
    <cellStyle name="SAPBEXstdItem_726-ПК (прил.)" xfId="207"/>
    <cellStyle name="SAPBEXstdItemX" xfId="208"/>
    <cellStyle name="SAPBEXstdItemX 2" xfId="209"/>
    <cellStyle name="SAPBEXstdItemX 3" xfId="210"/>
    <cellStyle name="SAPBEXtitle" xfId="211"/>
    <cellStyle name="SAPBEXtitle 2" xfId="212"/>
    <cellStyle name="SAPBEXtitle 3" xfId="213"/>
    <cellStyle name="SAPBEXunassignedItem" xfId="214"/>
    <cellStyle name="SAPBEXundefined" xfId="215"/>
    <cellStyle name="SAPBEXundefined 2" xfId="216"/>
    <cellStyle name="SAPBEXundefined 3" xfId="217"/>
    <cellStyle name="Sheet Title" xfId="218"/>
    <cellStyle name="Title" xfId="219"/>
    <cellStyle name="Total" xfId="220"/>
    <cellStyle name="Warning Text" xfId="221"/>
    <cellStyle name="Акцент1 2" xfId="222"/>
    <cellStyle name="Акцент2 2" xfId="223"/>
    <cellStyle name="Акцент3 2" xfId="224"/>
    <cellStyle name="Акцент4 2" xfId="225"/>
    <cellStyle name="Акцент5 2" xfId="226"/>
    <cellStyle name="Акцент6 2" xfId="227"/>
    <cellStyle name="Ввод  2" xfId="228"/>
    <cellStyle name="Вывод 2" xfId="229"/>
    <cellStyle name="Вычисление 2" xfId="230"/>
    <cellStyle name="Заголовок 1 2" xfId="231"/>
    <cellStyle name="Заголовок 2 2" xfId="232"/>
    <cellStyle name="Заголовок 3 2" xfId="233"/>
    <cellStyle name="Заголовок 4 2" xfId="234"/>
    <cellStyle name="Итог 2" xfId="235"/>
    <cellStyle name="Контрольная ячейка 2" xfId="236"/>
    <cellStyle name="Название 2" xfId="237"/>
    <cellStyle name="Нейтральный 2" xfId="238"/>
    <cellStyle name="Обычный" xfId="0" builtinId="0"/>
    <cellStyle name="Обычный 10" xfId="239"/>
    <cellStyle name="Обычный 10 2" xfId="240"/>
    <cellStyle name="Обычный 10 2 2" xfId="241"/>
    <cellStyle name="Обычный 10 2 2 2" xfId="242"/>
    <cellStyle name="Обычный 10 2 2 2 2" xfId="243"/>
    <cellStyle name="Обычный 10 2 2 3" xfId="244"/>
    <cellStyle name="Обычный 10 2 3" xfId="245"/>
    <cellStyle name="Обычный 10 2 3 2" xfId="246"/>
    <cellStyle name="Обычный 10 2 4" xfId="247"/>
    <cellStyle name="Обычный 10 3" xfId="248"/>
    <cellStyle name="Обычный 10 3 2" xfId="249"/>
    <cellStyle name="Обычный 10 3 2 2" xfId="250"/>
    <cellStyle name="Обычный 10 3 3" xfId="251"/>
    <cellStyle name="Обычный 10 4" xfId="252"/>
    <cellStyle name="Обычный 10 4 2" xfId="253"/>
    <cellStyle name="Обычный 10 5" xfId="254"/>
    <cellStyle name="Обычный 11" xfId="255"/>
    <cellStyle name="Обычный 11 2" xfId="256"/>
    <cellStyle name="Обычный 11 2 2" xfId="257"/>
    <cellStyle name="Обычный 11 2 2 2" xfId="258"/>
    <cellStyle name="Обычный 11 2 2 2 2" xfId="259"/>
    <cellStyle name="Обычный 11 2 2 2 2 2" xfId="260"/>
    <cellStyle name="Обычный 11 2 2 2 3" xfId="261"/>
    <cellStyle name="Обычный 11 2 2 3" xfId="262"/>
    <cellStyle name="Обычный 11 2 2 3 2" xfId="263"/>
    <cellStyle name="Обычный 11 2 2 4" xfId="264"/>
    <cellStyle name="Обычный 11 2 3" xfId="265"/>
    <cellStyle name="Обычный 11 2 3 2" xfId="266"/>
    <cellStyle name="Обычный 11 2 3 2 2" xfId="267"/>
    <cellStyle name="Обычный 11 2 3 3" xfId="268"/>
    <cellStyle name="Обычный 11 2 4" xfId="269"/>
    <cellStyle name="Обычный 11 2 4 2" xfId="270"/>
    <cellStyle name="Обычный 11 2 5" xfId="271"/>
    <cellStyle name="Обычный 11 3" xfId="272"/>
    <cellStyle name="Обычный 11 4" xfId="273"/>
    <cellStyle name="Обычный 11 4 2" xfId="274"/>
    <cellStyle name="Обычный 11 4 2 2" xfId="275"/>
    <cellStyle name="Обычный 11 4 2 2 2" xfId="276"/>
    <cellStyle name="Обычный 11 4 2 3" xfId="277"/>
    <cellStyle name="Обычный 11 4 3" xfId="278"/>
    <cellStyle name="Обычный 11 4 3 2" xfId="279"/>
    <cellStyle name="Обычный 11 4 4" xfId="280"/>
    <cellStyle name="Обычный 11 5" xfId="281"/>
    <cellStyle name="Обычный 11 5 2" xfId="282"/>
    <cellStyle name="Обычный 11 5 2 2" xfId="283"/>
    <cellStyle name="Обычный 11 5 3" xfId="284"/>
    <cellStyle name="Обычный 11 6" xfId="285"/>
    <cellStyle name="Обычный 11 6 2" xfId="286"/>
    <cellStyle name="Обычный 11 7" xfId="287"/>
    <cellStyle name="Обычный 12" xfId="288"/>
    <cellStyle name="Обычный 13" xfId="2"/>
    <cellStyle name="Обычный 14" xfId="289"/>
    <cellStyle name="Обычный 15" xfId="290"/>
    <cellStyle name="Обычный 15 2" xfId="291"/>
    <cellStyle name="Обычный 15 2 2" xfId="292"/>
    <cellStyle name="Обычный 15 2 2 2" xfId="293"/>
    <cellStyle name="Обычный 15 2 2 2 2" xfId="294"/>
    <cellStyle name="Обычный 15 2 2 3" xfId="295"/>
    <cellStyle name="Обычный 15 2 3" xfId="296"/>
    <cellStyle name="Обычный 15 2 3 2" xfId="297"/>
    <cellStyle name="Обычный 15 2 4" xfId="298"/>
    <cellStyle name="Обычный 15 3" xfId="299"/>
    <cellStyle name="Обычный 15 3 2" xfId="300"/>
    <cellStyle name="Обычный 15 3 2 2" xfId="301"/>
    <cellStyle name="Обычный 15 3 3" xfId="302"/>
    <cellStyle name="Обычный 15 4" xfId="303"/>
    <cellStyle name="Обычный 15 4 2" xfId="304"/>
    <cellStyle name="Обычный 15 5" xfId="305"/>
    <cellStyle name="Обычный 16" xfId="306"/>
    <cellStyle name="Обычный 16 2" xfId="307"/>
    <cellStyle name="Обычный 16 2 2" xfId="308"/>
    <cellStyle name="Обычный 16 2 2 2" xfId="309"/>
    <cellStyle name="Обычный 16 2 2 2 2" xfId="310"/>
    <cellStyle name="Обычный 16 2 2 3" xfId="311"/>
    <cellStyle name="Обычный 16 2 3" xfId="312"/>
    <cellStyle name="Обычный 16 2 3 2" xfId="313"/>
    <cellStyle name="Обычный 16 2 4" xfId="314"/>
    <cellStyle name="Обычный 16 3" xfId="315"/>
    <cellStyle name="Обычный 16 3 2" xfId="316"/>
    <cellStyle name="Обычный 16 3 2 2" xfId="317"/>
    <cellStyle name="Обычный 16 3 3" xfId="318"/>
    <cellStyle name="Обычный 16 4" xfId="319"/>
    <cellStyle name="Обычный 16 4 2" xfId="320"/>
    <cellStyle name="Обычный 16 5" xfId="321"/>
    <cellStyle name="Обычный 16 6 2" xfId="322"/>
    <cellStyle name="Обычный 16 6 2 2" xfId="323"/>
    <cellStyle name="Обычный 16 6 2 2 2" xfId="324"/>
    <cellStyle name="Обычный 16 6 2 2 2 2" xfId="325"/>
    <cellStyle name="Обычный 16 6 2 2 2 2 2" xfId="326"/>
    <cellStyle name="Обычный 16 6 2 2 2 3" xfId="327"/>
    <cellStyle name="Обычный 16 6 2 2 3" xfId="328"/>
    <cellStyle name="Обычный 16 6 2 2 3 2" xfId="329"/>
    <cellStyle name="Обычный 16 6 2 2 4" xfId="330"/>
    <cellStyle name="Обычный 16 6 2 3" xfId="331"/>
    <cellStyle name="Обычный 16 6 2 3 2" xfId="332"/>
    <cellStyle name="Обычный 16 6 2 3 2 2" xfId="333"/>
    <cellStyle name="Обычный 16 6 2 3 3" xfId="334"/>
    <cellStyle name="Обычный 16 6 2 3 4" xfId="335"/>
    <cellStyle name="Обычный 16 6 2 4" xfId="336"/>
    <cellStyle name="Обычный 16 6 2 4 2" xfId="337"/>
    <cellStyle name="Обычный 16 6 2 5" xfId="338"/>
    <cellStyle name="Обычный 17" xfId="339"/>
    <cellStyle name="Обычный 17 2" xfId="340"/>
    <cellStyle name="Обычный 17 2 2" xfId="341"/>
    <cellStyle name="Обычный 17 2 2 2" xfId="342"/>
    <cellStyle name="Обычный 17 2 2 2 2" xfId="343"/>
    <cellStyle name="Обычный 17 2 2 3" xfId="344"/>
    <cellStyle name="Обычный 17 2 3" xfId="345"/>
    <cellStyle name="Обычный 17 2 3 2" xfId="346"/>
    <cellStyle name="Обычный 17 2 4" xfId="347"/>
    <cellStyle name="Обычный 17 3" xfId="348"/>
    <cellStyle name="Обычный 17 3 2" xfId="349"/>
    <cellStyle name="Обычный 17 3 2 2" xfId="350"/>
    <cellStyle name="Обычный 17 3 3" xfId="351"/>
    <cellStyle name="Обычный 17 4" xfId="352"/>
    <cellStyle name="Обычный 17 4 2" xfId="353"/>
    <cellStyle name="Обычный 17 5" xfId="354"/>
    <cellStyle name="Обычный 17 6" xfId="355"/>
    <cellStyle name="Обычный 18" xfId="356"/>
    <cellStyle name="Обычный 18 2" xfId="357"/>
    <cellStyle name="Обычный 18 2 2" xfId="358"/>
    <cellStyle name="Обычный 18 2 2 2" xfId="359"/>
    <cellStyle name="Обычный 18 2 2 2 2" xfId="360"/>
    <cellStyle name="Обычный 18 2 2 3" xfId="361"/>
    <cellStyle name="Обычный 18 2 3" xfId="362"/>
    <cellStyle name="Обычный 18 2 3 2" xfId="363"/>
    <cellStyle name="Обычный 18 2 4" xfId="364"/>
    <cellStyle name="Обычный 18 3" xfId="365"/>
    <cellStyle name="Обычный 18 3 2" xfId="366"/>
    <cellStyle name="Обычный 18 3 2 2" xfId="367"/>
    <cellStyle name="Обычный 18 3 3" xfId="368"/>
    <cellStyle name="Обычный 18 4" xfId="369"/>
    <cellStyle name="Обычный 18 4 2" xfId="370"/>
    <cellStyle name="Обычный 18 5" xfId="371"/>
    <cellStyle name="Обычный 19" xfId="372"/>
    <cellStyle name="Обычный 19 2" xfId="373"/>
    <cellStyle name="Обычный 19 2 2" xfId="374"/>
    <cellStyle name="Обычный 19 2 2 2" xfId="375"/>
    <cellStyle name="Обычный 19 2 2 2 2" xfId="376"/>
    <cellStyle name="Обычный 19 2 2 3" xfId="377"/>
    <cellStyle name="Обычный 19 2 3" xfId="378"/>
    <cellStyle name="Обычный 19 2 3 2" xfId="379"/>
    <cellStyle name="Обычный 19 2 4" xfId="380"/>
    <cellStyle name="Обычный 19 3" xfId="381"/>
    <cellStyle name="Обычный 19 3 2" xfId="382"/>
    <cellStyle name="Обычный 19 3 2 2" xfId="383"/>
    <cellStyle name="Обычный 19 3 3" xfId="384"/>
    <cellStyle name="Обычный 19 4" xfId="385"/>
    <cellStyle name="Обычный 19 4 2" xfId="386"/>
    <cellStyle name="Обычный 19 5" xfId="387"/>
    <cellStyle name="Обычный 2" xfId="388"/>
    <cellStyle name="Обычный 2 2" xfId="1"/>
    <cellStyle name="Обычный 2 2 2" xfId="389"/>
    <cellStyle name="Обычный 2 2 2 2" xfId="390"/>
    <cellStyle name="Обычный 2 2 2 2 2" xfId="391"/>
    <cellStyle name="Обычный 2 2 2 2 2 2" xfId="392"/>
    <cellStyle name="Обычный 2 2 2 2 3" xfId="393"/>
    <cellStyle name="Обычный 2 2 2 3" xfId="394"/>
    <cellStyle name="Обычный 2 2 2 3 2" xfId="395"/>
    <cellStyle name="Обычный 2 2 2 4" xfId="396"/>
    <cellStyle name="Обычный 2 2 3" xfId="397"/>
    <cellStyle name="Обычный 2 2 3 2" xfId="398"/>
    <cellStyle name="Обычный 2 2 3 2 2" xfId="399"/>
    <cellStyle name="Обычный 2 2 3 3" xfId="400"/>
    <cellStyle name="Обычный 2 2 4" xfId="401"/>
    <cellStyle name="Обычный 2 2 4 2" xfId="402"/>
    <cellStyle name="Обычный 2 2 5" xfId="403"/>
    <cellStyle name="Обычный 2 2 6" xfId="404"/>
    <cellStyle name="Обычный 2 3" xfId="405"/>
    <cellStyle name="Обычный 2 3 2" xfId="406"/>
    <cellStyle name="Обычный 2 3 3" xfId="407"/>
    <cellStyle name="Обычный 2 3 3 2" xfId="408"/>
    <cellStyle name="Обычный 2 3 3 2 2" xfId="409"/>
    <cellStyle name="Обычный 2 3 3 2 2 2" xfId="410"/>
    <cellStyle name="Обычный 2 3 3 2 3" xfId="411"/>
    <cellStyle name="Обычный 2 3 3 3" xfId="412"/>
    <cellStyle name="Обычный 2 3 3 3 2" xfId="413"/>
    <cellStyle name="Обычный 2 3 3 4" xfId="414"/>
    <cellStyle name="Обычный 2 3 4" xfId="415"/>
    <cellStyle name="Обычный 2 3 4 2" xfId="416"/>
    <cellStyle name="Обычный 2 3 4 2 2" xfId="417"/>
    <cellStyle name="Обычный 2 3 4 3" xfId="418"/>
    <cellStyle name="Обычный 2 3 5" xfId="419"/>
    <cellStyle name="Обычный 2 3 5 2" xfId="420"/>
    <cellStyle name="Обычный 2 3 6" xfId="421"/>
    <cellStyle name="Обычный 2 4" xfId="422"/>
    <cellStyle name="Обычный 2 4 2" xfId="423"/>
    <cellStyle name="Обычный 2 4 2 2" xfId="424"/>
    <cellStyle name="Обычный 2 4 2 2 2" xfId="425"/>
    <cellStyle name="Обычный 2 4 2 2 2 2" xfId="426"/>
    <cellStyle name="Обычный 2 4 2 2 3" xfId="427"/>
    <cellStyle name="Обычный 2 4 2 3" xfId="428"/>
    <cellStyle name="Обычный 2 4 2 3 2" xfId="429"/>
    <cellStyle name="Обычный 2 4 2 4" xfId="430"/>
    <cellStyle name="Обычный 2 4 3" xfId="431"/>
    <cellStyle name="Обычный 2 4 3 2" xfId="432"/>
    <cellStyle name="Обычный 2 4 3 2 2" xfId="433"/>
    <cellStyle name="Обычный 2 4 3 3" xfId="434"/>
    <cellStyle name="Обычный 2 4 4" xfId="435"/>
    <cellStyle name="Обычный 2 4 4 2" xfId="436"/>
    <cellStyle name="Обычный 2 4 5" xfId="437"/>
    <cellStyle name="Обычный 2 5" xfId="438"/>
    <cellStyle name="Обычный 2 5 2" xfId="439"/>
    <cellStyle name="Обычный 2 5 2 2" xfId="440"/>
    <cellStyle name="Обычный 2 5 2 2 2" xfId="441"/>
    <cellStyle name="Обычный 2 5 2 2 2 2" xfId="442"/>
    <cellStyle name="Обычный 2 5 2 2 3" xfId="443"/>
    <cellStyle name="Обычный 2 5 2 3" xfId="444"/>
    <cellStyle name="Обычный 2 5 2 3 2" xfId="445"/>
    <cellStyle name="Обычный 2 5 2 4" xfId="446"/>
    <cellStyle name="Обычный 2 5 3" xfId="447"/>
    <cellStyle name="Обычный 2 5 3 2" xfId="448"/>
    <cellStyle name="Обычный 2 5 3 2 2" xfId="449"/>
    <cellStyle name="Обычный 2 5 3 3" xfId="450"/>
    <cellStyle name="Обычный 2 5 4" xfId="451"/>
    <cellStyle name="Обычный 2 5 4 2" xfId="452"/>
    <cellStyle name="Обычный 2 5 5" xfId="453"/>
    <cellStyle name="Обычный 2 6" xfId="454"/>
    <cellStyle name="Обычный 2 6 2" xfId="455"/>
    <cellStyle name="Обычный 2 6 2 2" xfId="456"/>
    <cellStyle name="Обычный 2 6 2 2 2" xfId="457"/>
    <cellStyle name="Обычный 2 6 2 2 2 2" xfId="458"/>
    <cellStyle name="Обычный 2 6 2 2 3" xfId="459"/>
    <cellStyle name="Обычный 2 6 2 3" xfId="460"/>
    <cellStyle name="Обычный 2 6 2 3 2" xfId="461"/>
    <cellStyle name="Обычный 2 6 2 4" xfId="462"/>
    <cellStyle name="Обычный 2 6 3" xfId="463"/>
    <cellStyle name="Обычный 2 6 3 2" xfId="464"/>
    <cellStyle name="Обычный 2 6 3 2 2" xfId="465"/>
    <cellStyle name="Обычный 2 6 3 3" xfId="466"/>
    <cellStyle name="Обычный 2 6 4" xfId="467"/>
    <cellStyle name="Обычный 2 6 4 2" xfId="468"/>
    <cellStyle name="Обычный 2 6 5" xfId="469"/>
    <cellStyle name="Обычный 2 7" xfId="470"/>
    <cellStyle name="Обычный 20" xfId="3"/>
    <cellStyle name="Обычный 20 2" xfId="471"/>
    <cellStyle name="Обычный 20 2 2" xfId="472"/>
    <cellStyle name="Обычный 20 2 2 2" xfId="473"/>
    <cellStyle name="Обычный 20 2 2 2 2" xfId="474"/>
    <cellStyle name="Обычный 20 2 2 3" xfId="475"/>
    <cellStyle name="Обычный 20 2 3" xfId="476"/>
    <cellStyle name="Обычный 20 2 3 2" xfId="477"/>
    <cellStyle name="Обычный 20 2 4" xfId="478"/>
    <cellStyle name="Обычный 20 3" xfId="479"/>
    <cellStyle name="Обычный 20 3 2" xfId="480"/>
    <cellStyle name="Обычный 20 3 2 2" xfId="481"/>
    <cellStyle name="Обычный 20 3 3" xfId="482"/>
    <cellStyle name="Обычный 20 4" xfId="483"/>
    <cellStyle name="Обычный 20 4 2" xfId="484"/>
    <cellStyle name="Обычный 20 5" xfId="485"/>
    <cellStyle name="Обычный 21" xfId="486"/>
    <cellStyle name="Обычный 21 2" xfId="487"/>
    <cellStyle name="Обычный 21 2 2" xfId="488"/>
    <cellStyle name="Обычный 21 2 2 2" xfId="489"/>
    <cellStyle name="Обычный 21 2 2 2 2" xfId="490"/>
    <cellStyle name="Обычный 21 2 2 3" xfId="491"/>
    <cellStyle name="Обычный 21 2 3" xfId="492"/>
    <cellStyle name="Обычный 21 2 3 2" xfId="493"/>
    <cellStyle name="Обычный 21 2 4" xfId="494"/>
    <cellStyle name="Обычный 21 3" xfId="495"/>
    <cellStyle name="Обычный 21 3 2" xfId="496"/>
    <cellStyle name="Обычный 21 3 2 2" xfId="497"/>
    <cellStyle name="Обычный 21 3 3" xfId="498"/>
    <cellStyle name="Обычный 21 4" xfId="499"/>
    <cellStyle name="Обычный 21 4 2" xfId="500"/>
    <cellStyle name="Обычный 21 5" xfId="501"/>
    <cellStyle name="Обычный 22" xfId="502"/>
    <cellStyle name="Обычный 22 2" xfId="503"/>
    <cellStyle name="Обычный 22 2 2" xfId="504"/>
    <cellStyle name="Обычный 22 2 2 2" xfId="505"/>
    <cellStyle name="Обычный 22 2 2 2 2" xfId="506"/>
    <cellStyle name="Обычный 22 2 2 3" xfId="507"/>
    <cellStyle name="Обычный 22 2 3" xfId="508"/>
    <cellStyle name="Обычный 22 2 3 2" xfId="509"/>
    <cellStyle name="Обычный 22 2 4" xfId="510"/>
    <cellStyle name="Обычный 22 3" xfId="511"/>
    <cellStyle name="Обычный 22 3 2" xfId="512"/>
    <cellStyle name="Обычный 22 3 2 2" xfId="513"/>
    <cellStyle name="Обычный 22 3 3" xfId="514"/>
    <cellStyle name="Обычный 22 4" xfId="515"/>
    <cellStyle name="Обычный 22 4 2" xfId="516"/>
    <cellStyle name="Обычный 22 5" xfId="517"/>
    <cellStyle name="Обычный 23" xfId="518"/>
    <cellStyle name="Обычный 23 2" xfId="519"/>
    <cellStyle name="Обычный 23 2 2" xfId="520"/>
    <cellStyle name="Обычный 23 2 2 2" xfId="521"/>
    <cellStyle name="Обычный 23 2 2 2 2" xfId="522"/>
    <cellStyle name="Обычный 23 2 2 3" xfId="523"/>
    <cellStyle name="Обычный 23 2 3" xfId="524"/>
    <cellStyle name="Обычный 23 2 3 2" xfId="525"/>
    <cellStyle name="Обычный 23 2 4" xfId="526"/>
    <cellStyle name="Обычный 23 3" xfId="527"/>
    <cellStyle name="Обычный 23 3 2" xfId="528"/>
    <cellStyle name="Обычный 23 3 2 2" xfId="529"/>
    <cellStyle name="Обычный 23 3 3" xfId="530"/>
    <cellStyle name="Обычный 23 4" xfId="531"/>
    <cellStyle name="Обычный 23 4 2" xfId="532"/>
    <cellStyle name="Обычный 23 5" xfId="533"/>
    <cellStyle name="Обычный 24" xfId="534"/>
    <cellStyle name="Обычный 25" xfId="535"/>
    <cellStyle name="Обычный 25 2" xfId="536"/>
    <cellStyle name="Обычный 25 2 2" xfId="537"/>
    <cellStyle name="Обычный 25 2 2 2" xfId="538"/>
    <cellStyle name="Обычный 25 2 2 2 2" xfId="539"/>
    <cellStyle name="Обычный 25 2 2 3" xfId="540"/>
    <cellStyle name="Обычный 25 2 3" xfId="541"/>
    <cellStyle name="Обычный 25 2 3 2" xfId="542"/>
    <cellStyle name="Обычный 25 2 4" xfId="543"/>
    <cellStyle name="Обычный 25 3" xfId="544"/>
    <cellStyle name="Обычный 25 3 2" xfId="545"/>
    <cellStyle name="Обычный 25 3 2 2" xfId="546"/>
    <cellStyle name="Обычный 25 3 3" xfId="547"/>
    <cellStyle name="Обычный 25 4" xfId="548"/>
    <cellStyle name="Обычный 25 4 2" xfId="549"/>
    <cellStyle name="Обычный 25 5" xfId="550"/>
    <cellStyle name="Обычный 26" xfId="551"/>
    <cellStyle name="Обычный 26 2" xfId="552"/>
    <cellStyle name="Обычный 27" xfId="553"/>
    <cellStyle name="Обычный 27 2" xfId="554"/>
    <cellStyle name="Обычный 28" xfId="555"/>
    <cellStyle name="Обычный 28 2" xfId="556"/>
    <cellStyle name="Обычный 29" xfId="557"/>
    <cellStyle name="Обычный 29 2" xfId="558"/>
    <cellStyle name="Обычный 3" xfId="559"/>
    <cellStyle name="Обычный 3 2" xfId="560"/>
    <cellStyle name="Обычный 3 3" xfId="561"/>
    <cellStyle name="Обычный 30" xfId="562"/>
    <cellStyle name="Обычный 30 2" xfId="563"/>
    <cellStyle name="Обычный 31" xfId="564"/>
    <cellStyle name="Обычный 32" xfId="565"/>
    <cellStyle name="Обычный 4" xfId="566"/>
    <cellStyle name="Обычный 4 2" xfId="567"/>
    <cellStyle name="Обычный 4 3" xfId="568"/>
    <cellStyle name="Обычный 4 3 2" xfId="569"/>
    <cellStyle name="Обычный 4 3 2 2" xfId="570"/>
    <cellStyle name="Обычный 4 3 2 2 2" xfId="571"/>
    <cellStyle name="Обычный 4 3 2 2 2 2" xfId="572"/>
    <cellStyle name="Обычный 4 3 2 2 2 2 2" xfId="573"/>
    <cellStyle name="Обычный 4 3 2 2 2 2 2 2" xfId="574"/>
    <cellStyle name="Обычный 4 3 2 2 2 2 3" xfId="575"/>
    <cellStyle name="Обычный 4 3 2 2 2 3" xfId="576"/>
    <cellStyle name="Обычный 4 3 2 2 2 3 2" xfId="577"/>
    <cellStyle name="Обычный 4 3 2 2 2 4" xfId="578"/>
    <cellStyle name="Обычный 4 3 2 2 3" xfId="579"/>
    <cellStyle name="Обычный 4 3 2 2 3 2" xfId="580"/>
    <cellStyle name="Обычный 4 3 2 2 3 2 2" xfId="581"/>
    <cellStyle name="Обычный 4 3 2 2 3 3" xfId="582"/>
    <cellStyle name="Обычный 4 3 2 2 4" xfId="583"/>
    <cellStyle name="Обычный 4 3 2 2 4 2" xfId="584"/>
    <cellStyle name="Обычный 4 3 2 2 5" xfId="585"/>
    <cellStyle name="Обычный 4 3 2 2 5 2" xfId="586"/>
    <cellStyle name="Обычный 4 3 2 2 6" xfId="587"/>
    <cellStyle name="Обычный 4 3 2 3" xfId="588"/>
    <cellStyle name="Обычный 4 3 2 3 2" xfId="589"/>
    <cellStyle name="Обычный 4 3 2 3 2 2" xfId="590"/>
    <cellStyle name="Обычный 4 3 2 3 2 2 2" xfId="591"/>
    <cellStyle name="Обычный 4 3 2 3 2 3" xfId="592"/>
    <cellStyle name="Обычный 4 3 2 3 3" xfId="593"/>
    <cellStyle name="Обычный 4 3 2 3 3 2" xfId="594"/>
    <cellStyle name="Обычный 4 3 2 3 4" xfId="595"/>
    <cellStyle name="Обычный 4 3 2 4" xfId="596"/>
    <cellStyle name="Обычный 4 3 2 4 2" xfId="597"/>
    <cellStyle name="Обычный 4 3 2 4 2 2" xfId="598"/>
    <cellStyle name="Обычный 4 3 2 4 3" xfId="599"/>
    <cellStyle name="Обычный 4 3 2 5" xfId="600"/>
    <cellStyle name="Обычный 4 3 2 5 2" xfId="601"/>
    <cellStyle name="Обычный 4 3 2 6" xfId="602"/>
    <cellStyle name="Обычный 4 3 3" xfId="603"/>
    <cellStyle name="Обычный 4 3 3 2" xfId="604"/>
    <cellStyle name="Обычный 4 3 3 2 2" xfId="605"/>
    <cellStyle name="Обычный 4 3 3 2 2 2" xfId="606"/>
    <cellStyle name="Обычный 4 3 3 2 3" xfId="607"/>
    <cellStyle name="Обычный 4 3 3 3" xfId="608"/>
    <cellStyle name="Обычный 4 3 3 3 2" xfId="609"/>
    <cellStyle name="Обычный 4 3 3 4" xfId="610"/>
    <cellStyle name="Обычный 4 3 4" xfId="611"/>
    <cellStyle name="Обычный 4 3 4 2" xfId="612"/>
    <cellStyle name="Обычный 4 3 4 2 2" xfId="613"/>
    <cellStyle name="Обычный 4 3 4 3" xfId="614"/>
    <cellStyle name="Обычный 4 3 5" xfId="615"/>
    <cellStyle name="Обычный 4 3 5 2" xfId="616"/>
    <cellStyle name="Обычный 4 3 6" xfId="617"/>
    <cellStyle name="Обычный 5" xfId="618"/>
    <cellStyle name="Обычный 5 2" xfId="619"/>
    <cellStyle name="Обычный 6" xfId="620"/>
    <cellStyle name="Обычный 7" xfId="621"/>
    <cellStyle name="Обычный 7 2" xfId="622"/>
    <cellStyle name="Обычный 7 2 2" xfId="623"/>
    <cellStyle name="Обычный 7 2 2 2" xfId="624"/>
    <cellStyle name="Обычный 7 2 2 2 2" xfId="625"/>
    <cellStyle name="Обычный 7 2 2 2 2 2" xfId="626"/>
    <cellStyle name="Обычный 7 2 2 2 3" xfId="627"/>
    <cellStyle name="Обычный 7 2 2 3" xfId="628"/>
    <cellStyle name="Обычный 7 2 2 3 2" xfId="629"/>
    <cellStyle name="Обычный 7 2 2 4" xfId="630"/>
    <cellStyle name="Обычный 7 2 3" xfId="631"/>
    <cellStyle name="Обычный 7 2 3 2" xfId="632"/>
    <cellStyle name="Обычный 7 2 3 2 2" xfId="633"/>
    <cellStyle name="Обычный 7 2 3 3" xfId="634"/>
    <cellStyle name="Обычный 7 2 4" xfId="635"/>
    <cellStyle name="Обычный 7 2 4 2" xfId="636"/>
    <cellStyle name="Обычный 7 2 5" xfId="637"/>
    <cellStyle name="Обычный 7 3" xfId="638"/>
    <cellStyle name="Обычный 8" xfId="639"/>
    <cellStyle name="Обычный 8 2" xfId="640"/>
    <cellStyle name="Обычный 9" xfId="641"/>
    <cellStyle name="Обычный 9 2" xfId="642"/>
    <cellStyle name="Плохой 2" xfId="643"/>
    <cellStyle name="Пояснение 2" xfId="644"/>
    <cellStyle name="Примечание 2" xfId="645"/>
    <cellStyle name="Процентный 2" xfId="646"/>
    <cellStyle name="Процентный 2 2" xfId="647"/>
    <cellStyle name="Процентный 3" xfId="648"/>
    <cellStyle name="Процентный 3 2" xfId="649"/>
    <cellStyle name="Процентный 3 3" xfId="650"/>
    <cellStyle name="Процентный 4" xfId="651"/>
    <cellStyle name="Процентный 5" xfId="652"/>
    <cellStyle name="Процентный 6" xfId="653"/>
    <cellStyle name="Связанная ячейка 2" xfId="654"/>
    <cellStyle name="Стиль 1" xfId="655"/>
    <cellStyle name="Текст предупреждения 2" xfId="656"/>
    <cellStyle name="Финансовый 2" xfId="657"/>
    <cellStyle name="Финансовый 3" xfId="658"/>
    <cellStyle name="Финансовый 4" xfId="659"/>
    <cellStyle name="Финансовый 5" xfId="660"/>
    <cellStyle name="Финансовый 5 2" xfId="661"/>
    <cellStyle name="Финансовый 6" xfId="662"/>
    <cellStyle name="Хороший 2" xfId="663"/>
  </cellStyles>
  <dxfs count="0"/>
  <tableStyles count="0" defaultTableStyle="TableStyleMedium9" defaultPivotStyle="PivotStyleLight16"/>
  <colors>
    <mruColors>
      <color rgb="FFF0FC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93;&#1086;&#1076;&#1099;/&#1055;&#1088;&#1080;&#1083;&#1086;&#1078;&#1077;&#1085;&#1080;&#1077;_&#1044;&#1086;&#1093;&#1086;&#1076;&#1099;%20&#1085;&#1072;%202025-2027%20(&#1082;%201%20&#1095;&#1090;&#1077;&#1085;&#1080;&#110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0;&#1085;&#1072;&#1085;&#1089;&#1086;&#1074;&#1086;&#1077;%20&#1091;&#1087;&#1088;&#1072;&#1074;&#1083;&#1077;&#1085;&#1080;&#1077;/&#1041;&#1070;&#1044;&#1046;&#1045;&#1058;%20&#1070;&#1052;&#1054;%20&#1085;&#1072;%202021-2023%20&#1075;&#1086;&#1076;&#1099;/&#1087;&#1088;&#1086;&#1077;&#1082;&#1090;%20&#1088;&#1077;&#1096;&#1077;&#1085;&#1080;&#1103;/&#1055;&#1088;&#1080;&#1083;&#1086;&#1078;&#1077;&#1085;&#1080;&#1077;%20&#1082;%20&#1073;&#1102;&#1076;&#1078;&#1077;&#1090;&#1091;%20&#1085;&#1072;%202021-2023%20&#1075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Доходы"/>
      <sheetName val="Ожидаемое"/>
      <sheetName val="реестр источников доходов"/>
    </sheetNames>
    <sheetDataSet>
      <sheetData sheetId="0">
        <row r="58">
          <cell r="C58">
            <v>0</v>
          </cell>
          <cell r="D58">
            <v>0</v>
          </cell>
          <cell r="E58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иложений"/>
      <sheetName val="приложение 1"/>
      <sheetName val="приложение 2"/>
      <sheetName val="Приложение 3"/>
      <sheetName val="Приложение 4"/>
      <sheetName val="Приложение 5 "/>
      <sheetName val="Приложение 6"/>
      <sheetName val="Приложение 7"/>
      <sheetName val="приложение 8 "/>
      <sheetName val="приложение 9"/>
      <sheetName val="СПРАВОЧНО 1"/>
      <sheetName val="СПРАВОЧНО 2"/>
      <sheetName val="СПРАВОЧНО 3 (МП)"/>
      <sheetName val="реестр источников доходов"/>
    </sheetNames>
    <sheetDataSet>
      <sheetData sheetId="0" refreshError="1"/>
      <sheetData sheetId="1" refreshError="1"/>
      <sheetData sheetId="2" refreshError="1"/>
      <sheetData sheetId="3">
        <row r="15">
          <cell r="C15">
            <v>31300.9</v>
          </cell>
        </row>
        <row r="67">
          <cell r="C67">
            <v>0</v>
          </cell>
          <cell r="D67">
            <v>0</v>
          </cell>
          <cell r="E6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BreakPreview" zoomScale="60" zoomScaleNormal="100" workbookViewId="0">
      <selection activeCell="B10" sqref="B10"/>
    </sheetView>
  </sheetViews>
  <sheetFormatPr defaultColWidth="9.140625" defaultRowHeight="15" x14ac:dyDescent="0.25"/>
  <cols>
    <col min="1" max="1" width="17.28515625" style="346" customWidth="1"/>
    <col min="2" max="2" width="64.5703125" style="346" customWidth="1"/>
    <col min="3" max="16384" width="9.140625" style="346"/>
  </cols>
  <sheetData>
    <row r="1" spans="1:2" ht="61.15" customHeight="1" x14ac:dyDescent="0.25">
      <c r="A1" s="570" t="s">
        <v>1249</v>
      </c>
      <c r="B1" s="570"/>
    </row>
    <row r="3" spans="1:2" ht="60" x14ac:dyDescent="0.25">
      <c r="A3" s="347" t="s">
        <v>1122</v>
      </c>
      <c r="B3" s="348" t="s">
        <v>1271</v>
      </c>
    </row>
    <row r="4" spans="1:2" ht="45" x14ac:dyDescent="0.25">
      <c r="A4" s="347" t="s">
        <v>619</v>
      </c>
      <c r="B4" s="348" t="s">
        <v>1272</v>
      </c>
    </row>
    <row r="5" spans="1:2" ht="30" x14ac:dyDescent="0.25">
      <c r="A5" s="347" t="s">
        <v>1123</v>
      </c>
      <c r="B5" s="348" t="s">
        <v>1273</v>
      </c>
    </row>
    <row r="6" spans="1:2" ht="45" x14ac:dyDescent="0.25">
      <c r="A6" s="349" t="s">
        <v>1124</v>
      </c>
      <c r="B6" s="348" t="s">
        <v>1274</v>
      </c>
    </row>
    <row r="7" spans="1:2" ht="45" x14ac:dyDescent="0.25">
      <c r="A7" s="349" t="s">
        <v>1125</v>
      </c>
      <c r="B7" s="348" t="s">
        <v>1277</v>
      </c>
    </row>
    <row r="8" spans="1:2" ht="45" x14ac:dyDescent="0.25">
      <c r="A8" s="347" t="s">
        <v>1126</v>
      </c>
      <c r="B8" s="348" t="s">
        <v>1275</v>
      </c>
    </row>
    <row r="9" spans="1:2" ht="45" x14ac:dyDescent="0.25">
      <c r="A9" s="347" t="s">
        <v>1127</v>
      </c>
      <c r="B9" s="348" t="s">
        <v>1276</v>
      </c>
    </row>
    <row r="10" spans="1:2" ht="30" x14ac:dyDescent="0.25">
      <c r="A10" s="347" t="s">
        <v>1128</v>
      </c>
      <c r="B10" s="350" t="s">
        <v>1129</v>
      </c>
    </row>
    <row r="11" spans="1:2" x14ac:dyDescent="0.25">
      <c r="A11" s="351" t="s">
        <v>1130</v>
      </c>
      <c r="B11" s="350" t="s">
        <v>1131</v>
      </c>
    </row>
    <row r="12" spans="1:2" ht="30" x14ac:dyDescent="0.25">
      <c r="A12" s="347" t="s">
        <v>1132</v>
      </c>
      <c r="B12" s="348" t="s">
        <v>1133</v>
      </c>
    </row>
    <row r="13" spans="1:2" ht="30" x14ac:dyDescent="0.25">
      <c r="A13" s="347" t="s">
        <v>1134</v>
      </c>
      <c r="B13" s="350" t="s">
        <v>1135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BreakPreview" zoomScale="60" workbookViewId="0">
      <selection activeCell="C4" sqref="C4:E4"/>
    </sheetView>
  </sheetViews>
  <sheetFormatPr defaultColWidth="9.140625" defaultRowHeight="12.75" x14ac:dyDescent="0.2"/>
  <cols>
    <col min="1" max="1" width="4.7109375" style="411" customWidth="1"/>
    <col min="2" max="2" width="55" style="411" customWidth="1"/>
    <col min="3" max="5" width="14.140625" style="411" customWidth="1"/>
    <col min="6" max="16384" width="9.140625" style="411"/>
  </cols>
  <sheetData>
    <row r="1" spans="1:5" ht="15.75" x14ac:dyDescent="0.25">
      <c r="A1" s="422"/>
      <c r="B1" s="437"/>
      <c r="C1" s="636" t="s">
        <v>1218</v>
      </c>
      <c r="D1" s="636"/>
      <c r="E1" s="636"/>
    </row>
    <row r="2" spans="1:5" ht="15.75" x14ac:dyDescent="0.25">
      <c r="A2" s="422"/>
      <c r="B2" s="437"/>
      <c r="C2" s="636" t="s">
        <v>1212</v>
      </c>
      <c r="D2" s="636"/>
      <c r="E2" s="636"/>
    </row>
    <row r="3" spans="1:5" ht="15.75" x14ac:dyDescent="0.25">
      <c r="A3" s="422"/>
      <c r="C3" s="635" t="s">
        <v>1180</v>
      </c>
      <c r="D3" s="635"/>
      <c r="E3" s="635"/>
    </row>
    <row r="4" spans="1:5" ht="15.75" x14ac:dyDescent="0.25">
      <c r="A4" s="422"/>
      <c r="C4" s="635" t="s">
        <v>615</v>
      </c>
      <c r="D4" s="635"/>
      <c r="E4" s="635"/>
    </row>
    <row r="5" spans="1:5" ht="15.75" x14ac:dyDescent="0.25">
      <c r="A5" s="422"/>
      <c r="E5" s="423"/>
    </row>
    <row r="6" spans="1:5" ht="18.75" x14ac:dyDescent="0.3">
      <c r="A6" s="599" t="s">
        <v>1219</v>
      </c>
      <c r="B6" s="599"/>
      <c r="C6" s="599"/>
      <c r="D6" s="599"/>
      <c r="E6" s="599"/>
    </row>
    <row r="7" spans="1:5" ht="18.75" x14ac:dyDescent="0.3">
      <c r="A7" s="599" t="s">
        <v>1220</v>
      </c>
      <c r="B7" s="599"/>
      <c r="C7" s="599"/>
      <c r="D7" s="599"/>
      <c r="E7" s="599"/>
    </row>
    <row r="8" spans="1:5" ht="15.75" x14ac:dyDescent="0.25">
      <c r="A8" s="600" t="s">
        <v>1204</v>
      </c>
      <c r="B8" s="601"/>
      <c r="C8" s="602" t="s">
        <v>614</v>
      </c>
      <c r="D8" s="602"/>
      <c r="E8" s="602"/>
    </row>
    <row r="9" spans="1:5" ht="31.5" x14ac:dyDescent="0.25">
      <c r="A9" s="424" t="s">
        <v>1138</v>
      </c>
      <c r="B9" s="425" t="s">
        <v>1221</v>
      </c>
      <c r="C9" s="426" t="s">
        <v>1222</v>
      </c>
      <c r="D9" s="426" t="s">
        <v>1223</v>
      </c>
      <c r="E9" s="426" t="s">
        <v>1248</v>
      </c>
    </row>
    <row r="10" spans="1:5" ht="15.75" x14ac:dyDescent="0.2">
      <c r="A10" s="427" t="s">
        <v>1150</v>
      </c>
      <c r="B10" s="428" t="s">
        <v>1224</v>
      </c>
      <c r="C10" s="429">
        <v>0</v>
      </c>
      <c r="D10" s="429">
        <v>0</v>
      </c>
      <c r="E10" s="429">
        <v>0</v>
      </c>
    </row>
    <row r="11" spans="1:5" ht="15.75" x14ac:dyDescent="0.2">
      <c r="A11" s="427">
        <v>2</v>
      </c>
      <c r="B11" s="428" t="s">
        <v>1225</v>
      </c>
      <c r="C11" s="429">
        <v>0</v>
      </c>
      <c r="D11" s="429">
        <v>0</v>
      </c>
      <c r="E11" s="429">
        <v>0</v>
      </c>
    </row>
    <row r="12" spans="1:5" ht="15.75" x14ac:dyDescent="0.2">
      <c r="A12" s="430"/>
      <c r="B12" s="431" t="s">
        <v>1226</v>
      </c>
      <c r="C12" s="432">
        <f>C10</f>
        <v>0</v>
      </c>
      <c r="D12" s="432">
        <f>D10</f>
        <v>0</v>
      </c>
      <c r="E12" s="432">
        <f>E10</f>
        <v>0</v>
      </c>
    </row>
    <row r="13" spans="1:5" ht="15.75" x14ac:dyDescent="0.25">
      <c r="A13" s="433"/>
    </row>
  </sheetData>
  <mergeCells count="8">
    <mergeCell ref="A6:E6"/>
    <mergeCell ref="A7:E7"/>
    <mergeCell ref="A8:B8"/>
    <mergeCell ref="C8:E8"/>
    <mergeCell ref="C1:E1"/>
    <mergeCell ref="C2:E2"/>
    <mergeCell ref="C3:E3"/>
    <mergeCell ref="C4:E4"/>
  </mergeCells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view="pageBreakPreview" topLeftCell="A4" zoomScale="60" workbookViewId="0">
      <pane ySplit="10" topLeftCell="A14" activePane="bottomLeft" state="frozen"/>
      <selection activeCell="A4" sqref="A4"/>
      <selection pane="bottomLeft" activeCell="C4" sqref="C4:E7"/>
    </sheetView>
  </sheetViews>
  <sheetFormatPr defaultRowHeight="15" x14ac:dyDescent="0.25"/>
  <cols>
    <col min="1" max="1" width="30.85546875" style="172" customWidth="1"/>
    <col min="2" max="2" width="104.42578125" style="172" customWidth="1"/>
    <col min="3" max="3" width="19" style="172" customWidth="1"/>
    <col min="4" max="4" width="20.140625" style="172" customWidth="1"/>
    <col min="5" max="5" width="17.85546875" customWidth="1"/>
    <col min="6" max="6" width="42.7109375" hidden="1" customWidth="1"/>
    <col min="7" max="7" width="16.42578125" customWidth="1"/>
    <col min="8" max="8" width="0.5703125" hidden="1" customWidth="1"/>
    <col min="9" max="9" width="17.7109375" hidden="1" customWidth="1"/>
    <col min="10" max="10" width="12.85546875" hidden="1" customWidth="1"/>
    <col min="11" max="11" width="12" hidden="1" customWidth="1"/>
    <col min="12" max="12" width="11.28515625" customWidth="1"/>
  </cols>
  <sheetData>
    <row r="1" spans="1:8" ht="18.75" hidden="1" x14ac:dyDescent="0.25">
      <c r="A1" s="164"/>
      <c r="B1" s="165"/>
      <c r="C1" s="612" t="s">
        <v>947</v>
      </c>
      <c r="D1" s="612"/>
      <c r="E1" s="612"/>
      <c r="F1" s="612"/>
      <c r="G1" s="167"/>
      <c r="H1" s="167"/>
    </row>
    <row r="2" spans="1:8" ht="18.75" hidden="1" customHeight="1" x14ac:dyDescent="0.3">
      <c r="A2" s="164"/>
      <c r="B2" s="278"/>
      <c r="C2" s="613" t="s">
        <v>948</v>
      </c>
      <c r="D2" s="613"/>
      <c r="E2" s="613"/>
      <c r="F2" s="613"/>
      <c r="G2" s="168"/>
      <c r="H2" s="168"/>
    </row>
    <row r="3" spans="1:8" s="169" customFormat="1" ht="13.5" hidden="1" customHeight="1" x14ac:dyDescent="0.25">
      <c r="C3" s="614" t="s">
        <v>949</v>
      </c>
      <c r="D3" s="614"/>
      <c r="E3" s="614"/>
      <c r="F3" s="614"/>
      <c r="G3" s="170"/>
      <c r="H3" s="170"/>
    </row>
    <row r="4" spans="1:8" s="169" customFormat="1" ht="18.75" customHeight="1" x14ac:dyDescent="0.25">
      <c r="C4" s="637" t="s">
        <v>1218</v>
      </c>
      <c r="D4" s="637"/>
      <c r="E4" s="637"/>
      <c r="F4" s="523"/>
      <c r="G4" s="170"/>
      <c r="H4" s="170"/>
    </row>
    <row r="5" spans="1:8" s="169" customFormat="1" ht="15" customHeight="1" x14ac:dyDescent="0.25">
      <c r="C5" s="637" t="s">
        <v>1212</v>
      </c>
      <c r="D5" s="637"/>
      <c r="E5" s="637"/>
      <c r="F5" s="523"/>
      <c r="G5" s="170"/>
      <c r="H5" s="170"/>
    </row>
    <row r="6" spans="1:8" s="169" customFormat="1" ht="15" customHeight="1" x14ac:dyDescent="0.25">
      <c r="C6" s="637" t="s">
        <v>1180</v>
      </c>
      <c r="D6" s="637"/>
      <c r="E6" s="637"/>
      <c r="F6" s="523"/>
      <c r="G6" s="170"/>
      <c r="H6" s="170"/>
    </row>
    <row r="7" spans="1:8" s="169" customFormat="1" ht="15" customHeight="1" x14ac:dyDescent="0.25">
      <c r="C7" s="637" t="s">
        <v>615</v>
      </c>
      <c r="D7" s="637"/>
      <c r="E7" s="637"/>
      <c r="F7" s="523"/>
      <c r="G7" s="170"/>
      <c r="H7" s="170"/>
    </row>
    <row r="8" spans="1:8" ht="11.25" customHeight="1" x14ac:dyDescent="0.25">
      <c r="A8" s="164"/>
      <c r="B8" s="164"/>
      <c r="C8" s="615"/>
      <c r="D8" s="615"/>
      <c r="E8" s="615"/>
      <c r="F8" s="615"/>
      <c r="G8" s="168"/>
      <c r="H8" s="168"/>
    </row>
    <row r="9" spans="1:8" ht="32.25" customHeight="1" x14ac:dyDescent="0.25">
      <c r="A9" s="572" t="s">
        <v>950</v>
      </c>
      <c r="B9" s="572"/>
      <c r="C9" s="572"/>
      <c r="D9" s="572"/>
      <c r="E9" s="572"/>
      <c r="F9" s="572"/>
      <c r="G9" s="492"/>
      <c r="H9" s="492"/>
    </row>
    <row r="10" spans="1:8" ht="15.75" x14ac:dyDescent="0.25">
      <c r="D10" s="279"/>
    </row>
    <row r="11" spans="1:8" ht="31.5" customHeight="1" x14ac:dyDescent="0.25">
      <c r="A11" s="575" t="s">
        <v>699</v>
      </c>
      <c r="B11" s="575" t="s">
        <v>700</v>
      </c>
      <c r="C11" s="611" t="s">
        <v>951</v>
      </c>
      <c r="D11" s="611" t="s">
        <v>952</v>
      </c>
      <c r="E11" s="611" t="s">
        <v>953</v>
      </c>
      <c r="F11" s="611" t="s">
        <v>954</v>
      </c>
      <c r="G11" s="178"/>
      <c r="H11" s="178"/>
    </row>
    <row r="12" spans="1:8" ht="27.75" customHeight="1" x14ac:dyDescent="0.25">
      <c r="A12" s="575"/>
      <c r="B12" s="575"/>
      <c r="C12" s="611"/>
      <c r="D12" s="611"/>
      <c r="E12" s="611"/>
      <c r="F12" s="611"/>
      <c r="G12" s="179"/>
      <c r="H12" s="179"/>
    </row>
    <row r="13" spans="1:8" ht="15" customHeight="1" x14ac:dyDescent="0.25">
      <c r="A13" s="575"/>
      <c r="B13" s="575"/>
      <c r="C13" s="611"/>
      <c r="D13" s="611"/>
      <c r="E13" s="611"/>
      <c r="F13" s="611"/>
      <c r="G13" s="179"/>
      <c r="H13" s="179"/>
    </row>
    <row r="14" spans="1:8" x14ac:dyDescent="0.25">
      <c r="A14" s="280" t="s">
        <v>704</v>
      </c>
      <c r="B14" s="281" t="s">
        <v>705</v>
      </c>
      <c r="C14" s="282">
        <v>3</v>
      </c>
      <c r="D14" s="282">
        <v>4</v>
      </c>
      <c r="E14" s="282">
        <v>5</v>
      </c>
      <c r="F14" s="282">
        <v>7</v>
      </c>
      <c r="G14" s="182"/>
      <c r="H14" s="182"/>
    </row>
    <row r="15" spans="1:8" ht="18.75" x14ac:dyDescent="0.3">
      <c r="A15" s="283" t="s">
        <v>706</v>
      </c>
      <c r="B15" s="284" t="s">
        <v>707</v>
      </c>
      <c r="C15" s="285">
        <f>C16+C32</f>
        <v>109117.30000000002</v>
      </c>
      <c r="D15" s="285">
        <f>D16+D32</f>
        <v>118840.8</v>
      </c>
      <c r="E15" s="285">
        <f t="shared" ref="E15:E20" si="0">D15/C15*100</f>
        <v>108.91105260119154</v>
      </c>
      <c r="F15" s="285"/>
      <c r="G15" s="186"/>
      <c r="H15" s="186"/>
    </row>
    <row r="16" spans="1:8" ht="18.75" x14ac:dyDescent="0.3">
      <c r="A16" s="286"/>
      <c r="B16" s="287" t="s">
        <v>708</v>
      </c>
      <c r="C16" s="288">
        <f>C17+C19+C21+C26+C29</f>
        <v>83355.400000000009</v>
      </c>
      <c r="D16" s="288">
        <f>D17+D19+D21+D26+D29</f>
        <v>83355.400000000009</v>
      </c>
      <c r="E16" s="288">
        <f t="shared" si="0"/>
        <v>100</v>
      </c>
      <c r="F16" s="288"/>
      <c r="G16" s="190"/>
      <c r="H16" s="190"/>
    </row>
    <row r="17" spans="1:8" ht="33" customHeight="1" x14ac:dyDescent="0.3">
      <c r="A17" s="289" t="s">
        <v>709</v>
      </c>
      <c r="B17" s="290" t="s">
        <v>710</v>
      </c>
      <c r="C17" s="291">
        <f>C18</f>
        <v>48771</v>
      </c>
      <c r="D17" s="291">
        <f>D18</f>
        <v>48771</v>
      </c>
      <c r="E17" s="291">
        <f t="shared" si="0"/>
        <v>100</v>
      </c>
      <c r="F17" s="291"/>
      <c r="G17" s="194"/>
      <c r="H17" s="194"/>
    </row>
    <row r="18" spans="1:8" ht="18.75" x14ac:dyDescent="0.3">
      <c r="A18" s="292" t="s">
        <v>711</v>
      </c>
      <c r="B18" s="293" t="s">
        <v>712</v>
      </c>
      <c r="C18" s="294">
        <v>48771</v>
      </c>
      <c r="D18" s="294">
        <v>48771</v>
      </c>
      <c r="E18" s="294">
        <f t="shared" si="0"/>
        <v>100</v>
      </c>
      <c r="F18" s="295"/>
      <c r="G18" s="203"/>
      <c r="H18" s="203"/>
    </row>
    <row r="19" spans="1:8" ht="37.5" x14ac:dyDescent="0.3">
      <c r="A19" s="289" t="s">
        <v>723</v>
      </c>
      <c r="B19" s="290" t="s">
        <v>724</v>
      </c>
      <c r="C19" s="296">
        <f>C20</f>
        <v>24920.3</v>
      </c>
      <c r="D19" s="296">
        <f>D20</f>
        <v>24920.3</v>
      </c>
      <c r="E19" s="296">
        <f t="shared" si="0"/>
        <v>100</v>
      </c>
      <c r="F19" s="296"/>
      <c r="G19" s="194"/>
      <c r="H19" s="194"/>
    </row>
    <row r="20" spans="1:8" ht="37.5" x14ac:dyDescent="0.3">
      <c r="A20" s="204" t="s">
        <v>725</v>
      </c>
      <c r="B20" s="205" t="s">
        <v>726</v>
      </c>
      <c r="C20" s="294">
        <v>24920.3</v>
      </c>
      <c r="D20" s="294">
        <v>24920.3</v>
      </c>
      <c r="E20" s="294">
        <f t="shared" si="0"/>
        <v>100</v>
      </c>
      <c r="F20" s="294"/>
      <c r="G20" s="203"/>
      <c r="H20" s="203"/>
    </row>
    <row r="21" spans="1:8" ht="18.75" x14ac:dyDescent="0.3">
      <c r="A21" s="289" t="s">
        <v>735</v>
      </c>
      <c r="B21" s="290" t="s">
        <v>736</v>
      </c>
      <c r="C21" s="291">
        <f>C24+C25+C23+C22</f>
        <v>2270</v>
      </c>
      <c r="D21" s="291">
        <f>D24+D25+D23+D22</f>
        <v>2270</v>
      </c>
      <c r="E21" s="291">
        <f>D21/C21*100</f>
        <v>100</v>
      </c>
      <c r="F21" s="291"/>
      <c r="G21" s="194"/>
      <c r="H21" s="194"/>
    </row>
    <row r="22" spans="1:8" ht="18.75" x14ac:dyDescent="0.3">
      <c r="A22" s="204" t="s">
        <v>955</v>
      </c>
      <c r="B22" s="297" t="s">
        <v>738</v>
      </c>
      <c r="C22" s="294">
        <v>1421</v>
      </c>
      <c r="D22" s="294">
        <v>1421</v>
      </c>
      <c r="E22" s="295">
        <f t="shared" ref="E22:E42" si="1">D22/C22*100</f>
        <v>100</v>
      </c>
      <c r="F22" s="291"/>
      <c r="G22" s="194"/>
      <c r="H22" s="194"/>
    </row>
    <row r="23" spans="1:8" ht="18.75" x14ac:dyDescent="0.3">
      <c r="A23" s="204" t="s">
        <v>956</v>
      </c>
      <c r="B23" s="297" t="s">
        <v>957</v>
      </c>
      <c r="C23" s="294">
        <v>0</v>
      </c>
      <c r="D23" s="294">
        <v>0</v>
      </c>
      <c r="E23" s="295">
        <v>0</v>
      </c>
      <c r="F23" s="295"/>
      <c r="G23" s="194"/>
      <c r="H23" s="194"/>
    </row>
    <row r="24" spans="1:8" ht="18.75" x14ac:dyDescent="0.3">
      <c r="A24" s="204" t="s">
        <v>743</v>
      </c>
      <c r="B24" s="205" t="s">
        <v>744</v>
      </c>
      <c r="C24" s="295">
        <v>60</v>
      </c>
      <c r="D24" s="295">
        <v>60</v>
      </c>
      <c r="E24" s="295">
        <f t="shared" si="1"/>
        <v>100</v>
      </c>
      <c r="F24" s="295"/>
      <c r="G24" s="203"/>
      <c r="H24" s="203"/>
    </row>
    <row r="25" spans="1:8" ht="18.75" x14ac:dyDescent="0.3">
      <c r="A25" s="204" t="s">
        <v>746</v>
      </c>
      <c r="B25" s="205" t="s">
        <v>747</v>
      </c>
      <c r="C25" s="295">
        <v>789</v>
      </c>
      <c r="D25" s="295">
        <v>789</v>
      </c>
      <c r="E25" s="295">
        <f t="shared" si="1"/>
        <v>100</v>
      </c>
      <c r="F25" s="295"/>
      <c r="G25" s="203"/>
      <c r="H25" s="203"/>
    </row>
    <row r="26" spans="1:8" ht="18.75" x14ac:dyDescent="0.3">
      <c r="A26" s="289" t="s">
        <v>750</v>
      </c>
      <c r="B26" s="290" t="s">
        <v>751</v>
      </c>
      <c r="C26" s="291">
        <f>C27+C28</f>
        <v>5760</v>
      </c>
      <c r="D26" s="291">
        <f>D27+D28</f>
        <v>5760</v>
      </c>
      <c r="E26" s="291">
        <f t="shared" si="1"/>
        <v>100</v>
      </c>
      <c r="F26" s="291"/>
      <c r="G26" s="194"/>
      <c r="H26" s="194"/>
    </row>
    <row r="27" spans="1:8" ht="18.75" x14ac:dyDescent="0.3">
      <c r="A27" s="292" t="s">
        <v>958</v>
      </c>
      <c r="B27" s="293" t="s">
        <v>753</v>
      </c>
      <c r="C27" s="294">
        <v>1680</v>
      </c>
      <c r="D27" s="294">
        <v>1680</v>
      </c>
      <c r="E27" s="294">
        <f t="shared" si="1"/>
        <v>100</v>
      </c>
      <c r="F27" s="294"/>
      <c r="G27" s="213"/>
      <c r="H27" s="213"/>
    </row>
    <row r="28" spans="1:8" ht="18.75" x14ac:dyDescent="0.3">
      <c r="A28" s="204" t="s">
        <v>959</v>
      </c>
      <c r="B28" s="205" t="s">
        <v>757</v>
      </c>
      <c r="C28" s="295">
        <v>4080</v>
      </c>
      <c r="D28" s="295">
        <v>4080</v>
      </c>
      <c r="E28" s="294">
        <f t="shared" si="1"/>
        <v>100</v>
      </c>
      <c r="F28" s="295"/>
      <c r="G28" s="203"/>
      <c r="H28" s="203"/>
    </row>
    <row r="29" spans="1:8" ht="21" customHeight="1" x14ac:dyDescent="0.3">
      <c r="A29" s="289" t="s">
        <v>762</v>
      </c>
      <c r="B29" s="290" t="s">
        <v>763</v>
      </c>
      <c r="C29" s="291">
        <f>C30+C31</f>
        <v>1634.1</v>
      </c>
      <c r="D29" s="291">
        <f>D30+D31</f>
        <v>1634.1</v>
      </c>
      <c r="E29" s="291">
        <f t="shared" si="1"/>
        <v>100</v>
      </c>
      <c r="F29" s="291"/>
      <c r="G29" s="194"/>
      <c r="H29" s="194"/>
    </row>
    <row r="30" spans="1:8" ht="37.5" x14ac:dyDescent="0.3">
      <c r="A30" s="204" t="s">
        <v>764</v>
      </c>
      <c r="B30" s="205" t="s">
        <v>765</v>
      </c>
      <c r="C30" s="295">
        <v>1605</v>
      </c>
      <c r="D30" s="295">
        <v>1605</v>
      </c>
      <c r="E30" s="295">
        <f t="shared" si="1"/>
        <v>100</v>
      </c>
      <c r="F30" s="295"/>
      <c r="G30" s="203"/>
      <c r="H30" s="203"/>
    </row>
    <row r="31" spans="1:8" ht="37.5" x14ac:dyDescent="0.3">
      <c r="A31" s="204" t="s">
        <v>768</v>
      </c>
      <c r="B31" s="205" t="s">
        <v>769</v>
      </c>
      <c r="C31" s="295">
        <v>29.1</v>
      </c>
      <c r="D31" s="295">
        <v>29.1</v>
      </c>
      <c r="E31" s="295">
        <f t="shared" si="1"/>
        <v>100</v>
      </c>
      <c r="F31" s="295"/>
      <c r="G31" s="203"/>
      <c r="H31" s="203"/>
    </row>
    <row r="32" spans="1:8" ht="18.75" x14ac:dyDescent="0.3">
      <c r="A32" s="286"/>
      <c r="B32" s="287" t="s">
        <v>772</v>
      </c>
      <c r="C32" s="288">
        <f>C33+C36+C38+C41+C42+C45</f>
        <v>25761.9</v>
      </c>
      <c r="D32" s="288">
        <f>D33+D36+D38+D41+D42+D45</f>
        <v>35485.399999999994</v>
      </c>
      <c r="E32" s="288">
        <f t="shared" si="1"/>
        <v>137.74372231861778</v>
      </c>
      <c r="F32" s="288"/>
      <c r="G32" s="190"/>
      <c r="H32" s="190"/>
    </row>
    <row r="33" spans="1:8" ht="37.5" x14ac:dyDescent="0.3">
      <c r="A33" s="289" t="s">
        <v>773</v>
      </c>
      <c r="B33" s="290" t="s">
        <v>774</v>
      </c>
      <c r="C33" s="291">
        <f>C34+C35</f>
        <v>7224.2000000000007</v>
      </c>
      <c r="D33" s="291">
        <f>D34+D35</f>
        <v>7224.2000000000007</v>
      </c>
      <c r="E33" s="291">
        <f t="shared" si="1"/>
        <v>100</v>
      </c>
      <c r="F33" s="291"/>
      <c r="G33" s="194"/>
      <c r="H33" s="194"/>
    </row>
    <row r="34" spans="1:8" ht="75" x14ac:dyDescent="0.3">
      <c r="A34" s="204" t="s">
        <v>775</v>
      </c>
      <c r="B34" s="205" t="s">
        <v>776</v>
      </c>
      <c r="C34" s="295">
        <v>5881.3</v>
      </c>
      <c r="D34" s="295">
        <v>5881.3</v>
      </c>
      <c r="E34" s="295">
        <f t="shared" si="1"/>
        <v>100</v>
      </c>
      <c r="F34" s="295"/>
      <c r="G34" s="203"/>
      <c r="H34" s="203"/>
    </row>
    <row r="35" spans="1:8" ht="78.75" customHeight="1" x14ac:dyDescent="0.3">
      <c r="A35" s="204" t="s">
        <v>960</v>
      </c>
      <c r="B35" s="205" t="s">
        <v>961</v>
      </c>
      <c r="C35" s="294">
        <v>1342.9</v>
      </c>
      <c r="D35" s="294">
        <v>1342.9</v>
      </c>
      <c r="E35" s="295">
        <f t="shared" si="1"/>
        <v>100</v>
      </c>
      <c r="F35" s="295"/>
      <c r="G35" s="203"/>
      <c r="H35" s="203"/>
    </row>
    <row r="36" spans="1:8" ht="31.5" customHeight="1" x14ac:dyDescent="0.3">
      <c r="A36" s="289" t="s">
        <v>789</v>
      </c>
      <c r="B36" s="290" t="s">
        <v>790</v>
      </c>
      <c r="C36" s="291">
        <f>C37</f>
        <v>194.9</v>
      </c>
      <c r="D36" s="291">
        <f>D37</f>
        <v>194.9</v>
      </c>
      <c r="E36" s="291">
        <f t="shared" si="1"/>
        <v>100</v>
      </c>
      <c r="F36" s="291"/>
      <c r="G36" s="194"/>
      <c r="H36" s="194"/>
    </row>
    <row r="37" spans="1:8" ht="18.75" x14ac:dyDescent="0.3">
      <c r="A37" s="204" t="s">
        <v>791</v>
      </c>
      <c r="B37" s="205" t="s">
        <v>792</v>
      </c>
      <c r="C37" s="295">
        <v>194.9</v>
      </c>
      <c r="D37" s="295">
        <v>194.9</v>
      </c>
      <c r="E37" s="295">
        <f t="shared" si="1"/>
        <v>100</v>
      </c>
      <c r="F37" s="295"/>
      <c r="G37" s="203"/>
      <c r="H37" s="203"/>
    </row>
    <row r="38" spans="1:8" ht="37.5" x14ac:dyDescent="0.3">
      <c r="A38" s="289" t="s">
        <v>799</v>
      </c>
      <c r="B38" s="290" t="s">
        <v>800</v>
      </c>
      <c r="C38" s="291">
        <f>C39+C40</f>
        <v>15835.1</v>
      </c>
      <c r="D38" s="291">
        <f>D39+D40</f>
        <v>15835.1</v>
      </c>
      <c r="E38" s="291">
        <f t="shared" si="1"/>
        <v>100</v>
      </c>
      <c r="F38" s="291"/>
      <c r="G38" s="194"/>
      <c r="H38" s="194"/>
    </row>
    <row r="39" spans="1:8" ht="18.75" x14ac:dyDescent="0.3">
      <c r="A39" s="204" t="s">
        <v>801</v>
      </c>
      <c r="B39" s="205" t="s">
        <v>802</v>
      </c>
      <c r="C39" s="295">
        <v>14478.2</v>
      </c>
      <c r="D39" s="295">
        <v>14478.2</v>
      </c>
      <c r="E39" s="295">
        <f t="shared" si="1"/>
        <v>100</v>
      </c>
      <c r="F39" s="295"/>
      <c r="G39" s="203"/>
      <c r="H39" s="203"/>
    </row>
    <row r="40" spans="1:8" ht="18.75" x14ac:dyDescent="0.3">
      <c r="A40" s="204" t="s">
        <v>805</v>
      </c>
      <c r="B40" s="205" t="s">
        <v>806</v>
      </c>
      <c r="C40" s="295">
        <v>1356.9</v>
      </c>
      <c r="D40" s="295">
        <v>1356.9</v>
      </c>
      <c r="E40" s="295">
        <f t="shared" si="1"/>
        <v>100</v>
      </c>
      <c r="F40" s="295"/>
      <c r="G40" s="203"/>
      <c r="H40" s="203"/>
    </row>
    <row r="41" spans="1:8" ht="37.5" x14ac:dyDescent="0.3">
      <c r="A41" s="289" t="s">
        <v>809</v>
      </c>
      <c r="B41" s="290" t="s">
        <v>810</v>
      </c>
      <c r="C41" s="296">
        <v>763.8</v>
      </c>
      <c r="D41" s="296">
        <f>763.8+9723.5</f>
        <v>10487.3</v>
      </c>
      <c r="E41" s="291">
        <f t="shared" si="1"/>
        <v>1373.042681330191</v>
      </c>
      <c r="F41" s="291"/>
      <c r="G41" s="194"/>
      <c r="H41" s="194"/>
    </row>
    <row r="42" spans="1:8" ht="24" customHeight="1" x14ac:dyDescent="0.3">
      <c r="A42" s="289" t="s">
        <v>821</v>
      </c>
      <c r="B42" s="290" t="s">
        <v>822</v>
      </c>
      <c r="C42" s="291">
        <v>1018.7</v>
      </c>
      <c r="D42" s="291">
        <v>1018.7</v>
      </c>
      <c r="E42" s="291">
        <f t="shared" si="1"/>
        <v>100</v>
      </c>
      <c r="F42" s="291"/>
      <c r="G42" s="194"/>
      <c r="H42" s="194"/>
    </row>
    <row r="43" spans="1:8" s="248" customFormat="1" ht="18.75" x14ac:dyDescent="0.3">
      <c r="A43" s="289" t="s">
        <v>962</v>
      </c>
      <c r="B43" s="290" t="s">
        <v>963</v>
      </c>
      <c r="C43" s="291">
        <f>C44</f>
        <v>0</v>
      </c>
      <c r="D43" s="291">
        <f>D44</f>
        <v>0</v>
      </c>
      <c r="E43" s="295">
        <v>0</v>
      </c>
      <c r="F43" s="291"/>
      <c r="G43" s="194"/>
      <c r="H43" s="194"/>
    </row>
    <row r="44" spans="1:8" ht="18.75" x14ac:dyDescent="0.3">
      <c r="A44" s="204" t="s">
        <v>964</v>
      </c>
      <c r="B44" s="205" t="s">
        <v>965</v>
      </c>
      <c r="C44" s="295">
        <v>0</v>
      </c>
      <c r="D44" s="295">
        <v>0</v>
      </c>
      <c r="E44" s="295">
        <v>0</v>
      </c>
      <c r="F44" s="295"/>
      <c r="G44" s="203"/>
      <c r="H44" s="203"/>
    </row>
    <row r="45" spans="1:8" ht="27" customHeight="1" x14ac:dyDescent="0.3">
      <c r="A45" s="216" t="s">
        <v>843</v>
      </c>
      <c r="B45" s="217" t="s">
        <v>844</v>
      </c>
      <c r="C45" s="298">
        <f>C46</f>
        <v>725.2</v>
      </c>
      <c r="D45" s="298">
        <f>D46</f>
        <v>725.2</v>
      </c>
      <c r="E45" s="296">
        <f t="shared" ref="E45:E46" si="2">D45/C45*100</f>
        <v>100</v>
      </c>
      <c r="F45" s="299"/>
      <c r="G45" s="203"/>
      <c r="H45" s="203"/>
    </row>
    <row r="46" spans="1:8" ht="18.75" x14ac:dyDescent="0.3">
      <c r="A46" s="200" t="s">
        <v>845</v>
      </c>
      <c r="B46" s="201" t="s">
        <v>846</v>
      </c>
      <c r="C46" s="299">
        <v>725.2</v>
      </c>
      <c r="D46" s="299">
        <v>725.2</v>
      </c>
      <c r="E46" s="295">
        <f t="shared" si="2"/>
        <v>100</v>
      </c>
      <c r="F46" s="299"/>
      <c r="G46" s="203"/>
      <c r="H46" s="203"/>
    </row>
    <row r="47" spans="1:8" ht="25.5" customHeight="1" x14ac:dyDescent="0.3">
      <c r="A47" s="300" t="s">
        <v>847</v>
      </c>
      <c r="B47" s="284" t="s">
        <v>848</v>
      </c>
      <c r="C47" s="301">
        <f>C48+C54+C53</f>
        <v>930701.8</v>
      </c>
      <c r="D47" s="301">
        <f>D48+D54+D53</f>
        <v>935375.5</v>
      </c>
      <c r="E47" s="301">
        <f>D47/C47*100</f>
        <v>100.50216943815946</v>
      </c>
      <c r="F47" s="302"/>
    </row>
    <row r="48" spans="1:8" ht="37.5" x14ac:dyDescent="0.3">
      <c r="A48" s="303" t="s">
        <v>849</v>
      </c>
      <c r="B48" s="304" t="s">
        <v>850</v>
      </c>
      <c r="C48" s="305">
        <f>C49+C50+C51+C52</f>
        <v>936190.4</v>
      </c>
      <c r="D48" s="305">
        <f>D49+D50+D51+D52</f>
        <v>940864.1</v>
      </c>
      <c r="E48" s="305">
        <f>D48/C48*100</f>
        <v>100.49922537124927</v>
      </c>
      <c r="F48" s="306"/>
    </row>
    <row r="49" spans="1:7" ht="18.75" x14ac:dyDescent="0.25">
      <c r="A49" s="307" t="s">
        <v>851</v>
      </c>
      <c r="B49" s="290" t="s">
        <v>852</v>
      </c>
      <c r="C49" s="308">
        <v>353064.5</v>
      </c>
      <c r="D49" s="308">
        <v>357738.3</v>
      </c>
      <c r="E49" s="298">
        <f>D49/C49*100</f>
        <v>101.32378078226498</v>
      </c>
      <c r="F49" s="309"/>
    </row>
    <row r="50" spans="1:7" s="248" customFormat="1" ht="37.5" x14ac:dyDescent="0.25">
      <c r="A50" s="289" t="s">
        <v>858</v>
      </c>
      <c r="B50" s="290" t="s">
        <v>859</v>
      </c>
      <c r="C50" s="310">
        <v>186431.3</v>
      </c>
      <c r="D50" s="310">
        <v>186431.2</v>
      </c>
      <c r="E50" s="298">
        <f t="shared" ref="E50:E55" si="3">D50/C50*100</f>
        <v>99.999946360938324</v>
      </c>
      <c r="F50" s="311"/>
    </row>
    <row r="51" spans="1:7" ht="18.75" x14ac:dyDescent="0.25">
      <c r="A51" s="289" t="s">
        <v>898</v>
      </c>
      <c r="B51" s="312" t="s">
        <v>899</v>
      </c>
      <c r="C51" s="310">
        <v>353242.5</v>
      </c>
      <c r="D51" s="310">
        <v>353242.5</v>
      </c>
      <c r="E51" s="298">
        <f t="shared" si="3"/>
        <v>100</v>
      </c>
      <c r="F51" s="309"/>
    </row>
    <row r="52" spans="1:7" ht="18.75" x14ac:dyDescent="0.25">
      <c r="A52" s="289" t="s">
        <v>927</v>
      </c>
      <c r="B52" s="313" t="s">
        <v>928</v>
      </c>
      <c r="C52" s="310">
        <v>43452.1</v>
      </c>
      <c r="D52" s="310">
        <v>43452.1</v>
      </c>
      <c r="E52" s="298">
        <f t="shared" si="3"/>
        <v>100</v>
      </c>
      <c r="F52" s="309"/>
    </row>
    <row r="53" spans="1:7" ht="85.5" customHeight="1" x14ac:dyDescent="0.25">
      <c r="A53" s="191" t="s">
        <v>966</v>
      </c>
      <c r="B53" s="314" t="s">
        <v>967</v>
      </c>
      <c r="C53" s="315">
        <v>579.79999999999995</v>
      </c>
      <c r="D53" s="315">
        <v>579.79999999999995</v>
      </c>
      <c r="E53" s="298">
        <f t="shared" si="3"/>
        <v>100</v>
      </c>
      <c r="F53" s="309"/>
    </row>
    <row r="54" spans="1:7" ht="37.5" x14ac:dyDescent="0.25">
      <c r="A54" s="191" t="s">
        <v>942</v>
      </c>
      <c r="B54" s="192" t="s">
        <v>943</v>
      </c>
      <c r="C54" s="315">
        <v>-6068.4</v>
      </c>
      <c r="D54" s="315">
        <v>-6068.4</v>
      </c>
      <c r="E54" s="298">
        <f t="shared" si="3"/>
        <v>100</v>
      </c>
      <c r="F54" s="309"/>
    </row>
    <row r="55" spans="1:7" ht="37.5" hidden="1" x14ac:dyDescent="0.3">
      <c r="A55" s="275" t="s">
        <v>944</v>
      </c>
      <c r="B55" s="276" t="s">
        <v>945</v>
      </c>
      <c r="C55" s="316">
        <v>-8233.9</v>
      </c>
      <c r="D55" s="316"/>
      <c r="E55" s="298">
        <f t="shared" si="3"/>
        <v>0</v>
      </c>
      <c r="F55" s="309"/>
    </row>
    <row r="56" spans="1:7" ht="19.5" thickBot="1" x14ac:dyDescent="0.3">
      <c r="A56" s="317"/>
      <c r="B56" s="318" t="s">
        <v>946</v>
      </c>
      <c r="C56" s="319">
        <f>C15+C47</f>
        <v>1039819.1000000001</v>
      </c>
      <c r="D56" s="319">
        <f>D15+D47</f>
        <v>1054216.3</v>
      </c>
      <c r="E56" s="298">
        <f>D56/C56*100</f>
        <v>101.38458699210275</v>
      </c>
      <c r="F56" s="309"/>
    </row>
    <row r="58" spans="1:7" ht="15.75" x14ac:dyDescent="0.25">
      <c r="A58" s="603" t="s">
        <v>1332</v>
      </c>
      <c r="B58" s="603"/>
      <c r="C58" s="603"/>
      <c r="D58" s="603"/>
      <c r="E58" s="603"/>
    </row>
    <row r="59" spans="1:7" ht="15.75" x14ac:dyDescent="0.25">
      <c r="A59" s="493"/>
      <c r="B59" s="494"/>
      <c r="C59" s="494"/>
      <c r="D59" s="494"/>
      <c r="E59" s="493"/>
    </row>
    <row r="60" spans="1:7" ht="15.75" x14ac:dyDescent="0.25">
      <c r="A60" s="493"/>
      <c r="B60" s="494"/>
      <c r="C60" s="494"/>
      <c r="D60" s="494"/>
      <c r="E60" s="495" t="s">
        <v>614</v>
      </c>
    </row>
    <row r="61" spans="1:7" x14ac:dyDescent="0.25">
      <c r="A61" s="608" t="s">
        <v>612</v>
      </c>
      <c r="B61" s="610" t="s">
        <v>1333</v>
      </c>
      <c r="C61" s="608" t="s">
        <v>1334</v>
      </c>
      <c r="D61" s="608" t="s">
        <v>1335</v>
      </c>
      <c r="E61" s="608" t="s">
        <v>1336</v>
      </c>
    </row>
    <row r="62" spans="1:7" ht="41.45" customHeight="1" x14ac:dyDescent="0.25">
      <c r="A62" s="609"/>
      <c r="B62" s="610"/>
      <c r="C62" s="609"/>
      <c r="D62" s="609"/>
      <c r="E62" s="609"/>
    </row>
    <row r="63" spans="1:7" ht="15.75" x14ac:dyDescent="0.25">
      <c r="A63" s="496" t="s">
        <v>40</v>
      </c>
      <c r="B63" s="497" t="s">
        <v>1337</v>
      </c>
      <c r="C63" s="498">
        <v>130142.39999999999</v>
      </c>
      <c r="D63" s="498">
        <f>C63-71.2</f>
        <v>130071.2</v>
      </c>
      <c r="E63" s="499">
        <f>ROUND(D63/C63*100,1)</f>
        <v>99.9</v>
      </c>
      <c r="G63" s="508">
        <f>C63-D63</f>
        <v>71.19999999999709</v>
      </c>
    </row>
    <row r="64" spans="1:7" ht="15.75" x14ac:dyDescent="0.25">
      <c r="A64" s="496" t="s">
        <v>551</v>
      </c>
      <c r="B64" s="497" t="s">
        <v>550</v>
      </c>
      <c r="C64" s="500">
        <v>1291.5</v>
      </c>
      <c r="D64" s="498">
        <v>1291.5</v>
      </c>
      <c r="E64" s="499">
        <f t="shared" ref="E64:E76" si="4">ROUND(D64/C64*100,1)</f>
        <v>100</v>
      </c>
    </row>
    <row r="65" spans="1:7" ht="15.75" x14ac:dyDescent="0.25">
      <c r="A65" s="496" t="s">
        <v>541</v>
      </c>
      <c r="B65" s="497" t="s">
        <v>540</v>
      </c>
      <c r="C65" s="500">
        <v>22402.1</v>
      </c>
      <c r="D65" s="500">
        <v>22402.1</v>
      </c>
      <c r="E65" s="499">
        <f t="shared" si="4"/>
        <v>100</v>
      </c>
    </row>
    <row r="66" spans="1:7" ht="15.75" x14ac:dyDescent="0.25">
      <c r="A66" s="496" t="s">
        <v>496</v>
      </c>
      <c r="B66" s="497" t="s">
        <v>495</v>
      </c>
      <c r="C66" s="500">
        <v>123687.4</v>
      </c>
      <c r="D66" s="498">
        <f>C66-188.5</f>
        <v>123498.9</v>
      </c>
      <c r="E66" s="499">
        <f t="shared" si="4"/>
        <v>99.8</v>
      </c>
      <c r="G66" s="508">
        <f>C66-D66</f>
        <v>188.5</v>
      </c>
    </row>
    <row r="67" spans="1:7" ht="15.75" x14ac:dyDescent="0.25">
      <c r="A67" s="501" t="s">
        <v>397</v>
      </c>
      <c r="B67" s="502" t="s">
        <v>396</v>
      </c>
      <c r="C67" s="500">
        <v>69240.399999999994</v>
      </c>
      <c r="D67" s="498">
        <f>C67-4547</f>
        <v>64693.399999999994</v>
      </c>
      <c r="E67" s="499">
        <f t="shared" si="4"/>
        <v>93.4</v>
      </c>
    </row>
    <row r="68" spans="1:7" ht="15.75" x14ac:dyDescent="0.25">
      <c r="A68" s="496" t="s">
        <v>322</v>
      </c>
      <c r="B68" s="497" t="s">
        <v>321</v>
      </c>
      <c r="C68" s="500">
        <v>22.5</v>
      </c>
      <c r="D68" s="498">
        <v>22.5</v>
      </c>
      <c r="E68" s="499">
        <f t="shared" si="4"/>
        <v>100</v>
      </c>
    </row>
    <row r="69" spans="1:7" ht="15.75" x14ac:dyDescent="0.25">
      <c r="A69" s="496" t="s">
        <v>162</v>
      </c>
      <c r="B69" s="497" t="s">
        <v>161</v>
      </c>
      <c r="C69" s="500">
        <v>599368.30000000005</v>
      </c>
      <c r="D69" s="500">
        <f>C69-2169.5</f>
        <v>597198.80000000005</v>
      </c>
      <c r="E69" s="499">
        <f t="shared" si="4"/>
        <v>99.6</v>
      </c>
      <c r="G69" s="508">
        <f>C69-D69</f>
        <v>2169.5</v>
      </c>
    </row>
    <row r="70" spans="1:7" ht="15.75" x14ac:dyDescent="0.25">
      <c r="A70" s="501" t="s">
        <v>136</v>
      </c>
      <c r="B70" s="503" t="s">
        <v>1338</v>
      </c>
      <c r="C70" s="498">
        <v>101580.9</v>
      </c>
      <c r="D70" s="498">
        <f>C70-21212.2</f>
        <v>80368.7</v>
      </c>
      <c r="E70" s="499">
        <f t="shared" si="4"/>
        <v>79.099999999999994</v>
      </c>
    </row>
    <row r="71" spans="1:7" ht="15.75" x14ac:dyDescent="0.25">
      <c r="A71" s="501" t="s">
        <v>1339</v>
      </c>
      <c r="B71" s="503" t="s">
        <v>1340</v>
      </c>
      <c r="C71" s="498">
        <v>1025.7</v>
      </c>
      <c r="D71" s="498">
        <v>1025.7</v>
      </c>
      <c r="E71" s="499">
        <f t="shared" si="4"/>
        <v>100</v>
      </c>
    </row>
    <row r="72" spans="1:7" ht="15.75" x14ac:dyDescent="0.25">
      <c r="A72" s="496" t="s">
        <v>1341</v>
      </c>
      <c r="B72" s="497" t="s">
        <v>89</v>
      </c>
      <c r="C72" s="498">
        <v>45060.6</v>
      </c>
      <c r="D72" s="498">
        <f>C72-146.6</f>
        <v>44914</v>
      </c>
      <c r="E72" s="499">
        <f t="shared" si="4"/>
        <v>99.7</v>
      </c>
    </row>
    <row r="73" spans="1:7" ht="15.75" x14ac:dyDescent="0.25">
      <c r="A73" s="496" t="s">
        <v>1342</v>
      </c>
      <c r="B73" s="497" t="s">
        <v>76</v>
      </c>
      <c r="C73" s="498">
        <v>6007.6</v>
      </c>
      <c r="D73" s="498">
        <v>5869.3</v>
      </c>
      <c r="E73" s="499">
        <f t="shared" si="4"/>
        <v>97.7</v>
      </c>
    </row>
    <row r="74" spans="1:7" ht="15.75" x14ac:dyDescent="0.25">
      <c r="A74" s="496" t="s">
        <v>1343</v>
      </c>
      <c r="B74" s="497" t="s">
        <v>67</v>
      </c>
      <c r="C74" s="498">
        <v>1487.8</v>
      </c>
      <c r="D74" s="498">
        <v>1487.8</v>
      </c>
      <c r="E74" s="499">
        <f t="shared" si="4"/>
        <v>100</v>
      </c>
    </row>
    <row r="75" spans="1:7" ht="15.75" x14ac:dyDescent="0.25">
      <c r="A75" s="504"/>
      <c r="B75" s="505" t="s">
        <v>1344</v>
      </c>
      <c r="C75" s="506">
        <f>SUM(C63:C74)</f>
        <v>1101317.2000000004</v>
      </c>
      <c r="D75" s="506">
        <f>SUM(D63:D74)</f>
        <v>1072843.8999999999</v>
      </c>
      <c r="E75" s="507">
        <f t="shared" si="4"/>
        <v>97.4</v>
      </c>
      <c r="G75" s="508">
        <f>C75-D75</f>
        <v>28473.300000000512</v>
      </c>
    </row>
    <row r="76" spans="1:7" ht="15.75" x14ac:dyDescent="0.25">
      <c r="A76" s="509"/>
      <c r="B76" s="510" t="s">
        <v>1345</v>
      </c>
      <c r="C76" s="511">
        <f>SUM(C56-C75)</f>
        <v>-61498.100000000326</v>
      </c>
      <c r="D76" s="511">
        <f>SUM(D56-D75)</f>
        <v>-18627.59999999986</v>
      </c>
      <c r="E76" s="499">
        <f t="shared" si="4"/>
        <v>30.3</v>
      </c>
    </row>
    <row r="77" spans="1:7" ht="15.75" x14ac:dyDescent="0.25">
      <c r="A77" s="512"/>
      <c r="B77" s="512"/>
      <c r="C77" s="512"/>
      <c r="D77" s="512"/>
      <c r="E77" s="512"/>
    </row>
    <row r="78" spans="1:7" ht="15.75" x14ac:dyDescent="0.25">
      <c r="A78" s="603" t="s">
        <v>1346</v>
      </c>
      <c r="B78" s="603"/>
      <c r="C78" s="603"/>
      <c r="D78" s="603"/>
      <c r="E78" s="603"/>
    </row>
    <row r="79" spans="1:7" ht="15.75" x14ac:dyDescent="0.25">
      <c r="A79" s="512"/>
      <c r="B79" s="512"/>
      <c r="C79" s="512"/>
      <c r="D79" s="512"/>
      <c r="E79" s="495" t="s">
        <v>614</v>
      </c>
    </row>
    <row r="80" spans="1:7" ht="31.5" x14ac:dyDescent="0.25">
      <c r="A80" s="513" t="s">
        <v>1347</v>
      </c>
      <c r="B80" s="514" t="s">
        <v>1348</v>
      </c>
      <c r="C80" s="496" t="s">
        <v>1334</v>
      </c>
      <c r="D80" s="496" t="s">
        <v>1335</v>
      </c>
      <c r="E80" s="496" t="s">
        <v>1336</v>
      </c>
    </row>
    <row r="81" spans="1:7" ht="15.75" x14ac:dyDescent="0.25">
      <c r="A81" s="604" t="s">
        <v>1349</v>
      </c>
      <c r="B81" s="605"/>
      <c r="C81" s="515">
        <f>SUM(C82)</f>
        <v>61498.100000000326</v>
      </c>
      <c r="D81" s="515">
        <f>SUM(D82)</f>
        <v>18627.59999999986</v>
      </c>
      <c r="E81" s="499">
        <f>ROUND(D81/C81*100,1)</f>
        <v>30.3</v>
      </c>
    </row>
    <row r="82" spans="1:7" ht="15.75" x14ac:dyDescent="0.25">
      <c r="A82" s="606" t="s">
        <v>1350</v>
      </c>
      <c r="B82" s="607"/>
      <c r="C82" s="516">
        <f>C83</f>
        <v>61498.100000000326</v>
      </c>
      <c r="D82" s="516">
        <f>D83</f>
        <v>18627.59999999986</v>
      </c>
      <c r="E82" s="517">
        <f t="shared" ref="E82" si="5">E83</f>
        <v>114.3</v>
      </c>
    </row>
    <row r="83" spans="1:7" ht="15.75" x14ac:dyDescent="0.25">
      <c r="A83" s="518" t="s">
        <v>1185</v>
      </c>
      <c r="B83" s="519" t="s">
        <v>1351</v>
      </c>
      <c r="C83" s="520">
        <f>C75-C56</f>
        <v>61498.100000000326</v>
      </c>
      <c r="D83" s="520">
        <f>D75-D56</f>
        <v>18627.59999999986</v>
      </c>
      <c r="E83" s="521">
        <v>114.3</v>
      </c>
      <c r="G83" s="508">
        <f>C83-D83</f>
        <v>42870.500000000466</v>
      </c>
    </row>
  </sheetData>
  <autoFilter ref="A13:K13"/>
  <mergeCells count="24">
    <mergeCell ref="F11:F13"/>
    <mergeCell ref="C1:F1"/>
    <mergeCell ref="C2:F2"/>
    <mergeCell ref="C3:F3"/>
    <mergeCell ref="C8:F8"/>
    <mergeCell ref="A9:F9"/>
    <mergeCell ref="A11:A13"/>
    <mergeCell ref="B11:B13"/>
    <mergeCell ref="C11:C13"/>
    <mergeCell ref="D11:D13"/>
    <mergeCell ref="E11:E13"/>
    <mergeCell ref="C4:E4"/>
    <mergeCell ref="C5:E5"/>
    <mergeCell ref="C6:E6"/>
    <mergeCell ref="C7:E7"/>
    <mergeCell ref="A78:E78"/>
    <mergeCell ref="A81:B81"/>
    <mergeCell ref="A82:B82"/>
    <mergeCell ref="A58:E58"/>
    <mergeCell ref="A61:A62"/>
    <mergeCell ref="B61:B62"/>
    <mergeCell ref="C61:C62"/>
    <mergeCell ref="D61:D62"/>
    <mergeCell ref="E61:E62"/>
  </mergeCells>
  <pageMargins left="0.51181102362204722" right="0" top="0.19685039370078741" bottom="0.19685039370078741" header="0.31496062992125984" footer="0.31496062992125984"/>
  <pageSetup paperSize="9" scale="46" orientation="portrait" r:id="rId1"/>
  <colBreaks count="1" manualBreakCount="1">
    <brk id="5" max="7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="60" workbookViewId="0">
      <selection activeCell="B11" sqref="B11"/>
    </sheetView>
  </sheetViews>
  <sheetFormatPr defaultRowHeight="15" x14ac:dyDescent="0.25"/>
  <cols>
    <col min="2" max="2" width="80.28515625" customWidth="1"/>
  </cols>
  <sheetData>
    <row r="1" spans="1:5" ht="15.75" x14ac:dyDescent="0.25">
      <c r="B1" s="438" t="s">
        <v>1218</v>
      </c>
      <c r="C1" s="437"/>
      <c r="D1" s="437"/>
      <c r="E1" s="437"/>
    </row>
    <row r="2" spans="1:5" ht="15.75" x14ac:dyDescent="0.25">
      <c r="B2" s="438" t="s">
        <v>1212</v>
      </c>
      <c r="C2" s="437"/>
      <c r="D2" s="437"/>
      <c r="E2" s="437"/>
    </row>
    <row r="3" spans="1:5" ht="15.75" x14ac:dyDescent="0.25">
      <c r="B3" s="423" t="s">
        <v>1180</v>
      </c>
      <c r="C3" s="411"/>
      <c r="D3" s="411"/>
    </row>
    <row r="4" spans="1:5" ht="15.75" x14ac:dyDescent="0.25">
      <c r="B4" s="423" t="s">
        <v>615</v>
      </c>
      <c r="C4" s="411"/>
      <c r="D4" s="411"/>
    </row>
    <row r="6" spans="1:5" ht="31.9" customHeight="1" x14ac:dyDescent="0.25">
      <c r="A6" s="616" t="s">
        <v>1133</v>
      </c>
      <c r="B6" s="616"/>
    </row>
    <row r="7" spans="1:5" ht="15.75" x14ac:dyDescent="0.25">
      <c r="A7" s="436" t="s">
        <v>1138</v>
      </c>
      <c r="B7" s="436" t="s">
        <v>1236</v>
      </c>
    </row>
    <row r="8" spans="1:5" ht="37.9" customHeight="1" x14ac:dyDescent="0.25">
      <c r="A8" s="435">
        <v>1</v>
      </c>
      <c r="B8" s="434" t="s">
        <v>33</v>
      </c>
    </row>
    <row r="9" spans="1:5" ht="40.9" customHeight="1" x14ac:dyDescent="0.25">
      <c r="A9" s="435">
        <v>2</v>
      </c>
      <c r="B9" s="434" t="s">
        <v>229</v>
      </c>
    </row>
    <row r="10" spans="1:5" ht="39" customHeight="1" x14ac:dyDescent="0.25">
      <c r="A10" s="435">
        <v>3</v>
      </c>
      <c r="B10" s="434" t="s">
        <v>294</v>
      </c>
    </row>
    <row r="11" spans="1:5" ht="37.15" customHeight="1" x14ac:dyDescent="0.25">
      <c r="A11" s="435">
        <v>4</v>
      </c>
      <c r="B11" s="434" t="s">
        <v>1235</v>
      </c>
    </row>
    <row r="12" spans="1:5" ht="37.9" customHeight="1" x14ac:dyDescent="0.25">
      <c r="A12" s="435">
        <v>5</v>
      </c>
      <c r="B12" s="434" t="s">
        <v>1234</v>
      </c>
    </row>
    <row r="13" spans="1:5" ht="36.6" customHeight="1" x14ac:dyDescent="0.25">
      <c r="A13" s="435">
        <v>6</v>
      </c>
      <c r="B13" s="434" t="s">
        <v>1233</v>
      </c>
    </row>
    <row r="14" spans="1:5" ht="44.45" customHeight="1" x14ac:dyDescent="0.25">
      <c r="A14" s="435">
        <v>7</v>
      </c>
      <c r="B14" s="434" t="s">
        <v>1232</v>
      </c>
    </row>
    <row r="15" spans="1:5" ht="39" customHeight="1" x14ac:dyDescent="0.25">
      <c r="A15" s="435">
        <v>8</v>
      </c>
      <c r="B15" s="434" t="s">
        <v>1231</v>
      </c>
    </row>
    <row r="16" spans="1:5" ht="40.15" customHeight="1" x14ac:dyDescent="0.25">
      <c r="A16" s="435">
        <v>9</v>
      </c>
      <c r="B16" s="434" t="s">
        <v>1230</v>
      </c>
    </row>
    <row r="17" spans="1:2" ht="40.15" customHeight="1" x14ac:dyDescent="0.25">
      <c r="A17" s="435">
        <v>10</v>
      </c>
      <c r="B17" s="434" t="s">
        <v>1229</v>
      </c>
    </row>
    <row r="18" spans="1:2" ht="39" customHeight="1" x14ac:dyDescent="0.25">
      <c r="A18" s="435">
        <v>11</v>
      </c>
      <c r="B18" s="434" t="s">
        <v>1228</v>
      </c>
    </row>
    <row r="19" spans="1:2" ht="55.15" customHeight="1" x14ac:dyDescent="0.25">
      <c r="A19" s="435">
        <v>12</v>
      </c>
      <c r="B19" s="434" t="s">
        <v>1227</v>
      </c>
    </row>
    <row r="20" spans="1:2" ht="55.9" customHeight="1" x14ac:dyDescent="0.25">
      <c r="A20" s="435">
        <v>13</v>
      </c>
      <c r="B20" s="434" t="s">
        <v>689</v>
      </c>
    </row>
    <row r="21" spans="1:2" ht="41.25" customHeight="1" x14ac:dyDescent="0.25">
      <c r="A21" s="435">
        <v>14</v>
      </c>
      <c r="B21" s="434" t="s">
        <v>1237</v>
      </c>
    </row>
  </sheetData>
  <mergeCells count="1">
    <mergeCell ref="A6:B6"/>
  </mergeCells>
  <pageMargins left="0.7" right="0.7" top="0.75" bottom="0.75" header="0.3" footer="0.3"/>
  <pageSetup paperSize="9" scale="9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view="pageBreakPreview" zoomScale="60" zoomScaleNormal="84" workbookViewId="0">
      <selection activeCell="D3" sqref="D3"/>
    </sheetView>
  </sheetViews>
  <sheetFormatPr defaultColWidth="9.140625" defaultRowHeight="15" x14ac:dyDescent="0.25"/>
  <cols>
    <col min="1" max="1" width="6.42578125" style="345" customWidth="1"/>
    <col min="2" max="2" width="31.85546875" style="172" customWidth="1"/>
    <col min="3" max="3" width="58.140625" style="172" customWidth="1"/>
    <col min="4" max="7" width="19.140625" style="172" customWidth="1"/>
    <col min="8" max="16384" width="9.140625" style="172"/>
  </cols>
  <sheetData>
    <row r="1" spans="1:7" ht="15" customHeight="1" x14ac:dyDescent="0.25">
      <c r="E1" s="637" t="s">
        <v>1218</v>
      </c>
      <c r="F1" s="637"/>
      <c r="G1" s="637"/>
    </row>
    <row r="2" spans="1:7" ht="15" customHeight="1" x14ac:dyDescent="0.25">
      <c r="E2" s="637" t="s">
        <v>1212</v>
      </c>
      <c r="F2" s="637"/>
      <c r="G2" s="637"/>
    </row>
    <row r="3" spans="1:7" ht="15" customHeight="1" x14ac:dyDescent="0.25">
      <c r="E3" s="637" t="s">
        <v>1180</v>
      </c>
      <c r="F3" s="637"/>
      <c r="G3" s="637"/>
    </row>
    <row r="4" spans="1:7" ht="15.75" x14ac:dyDescent="0.25">
      <c r="E4" s="637" t="s">
        <v>615</v>
      </c>
      <c r="F4" s="637"/>
      <c r="G4" s="637"/>
    </row>
    <row r="5" spans="1:7" ht="18.75" x14ac:dyDescent="0.25">
      <c r="A5" s="623" t="s">
        <v>968</v>
      </c>
      <c r="B5" s="623"/>
      <c r="C5" s="623"/>
      <c r="D5" s="623"/>
      <c r="E5" s="623"/>
      <c r="F5" s="623"/>
      <c r="G5" s="623"/>
    </row>
    <row r="6" spans="1:7" ht="18.75" x14ac:dyDescent="0.3">
      <c r="A6" s="624" t="s">
        <v>969</v>
      </c>
      <c r="B6" s="624"/>
      <c r="C6" s="624"/>
      <c r="D6" s="624"/>
      <c r="E6" s="624"/>
      <c r="F6" s="624"/>
      <c r="G6" s="624"/>
    </row>
    <row r="7" spans="1:7" ht="18.75" x14ac:dyDescent="0.3">
      <c r="A7" s="320"/>
      <c r="B7" s="321"/>
      <c r="C7" s="321"/>
      <c r="D7" s="322"/>
      <c r="E7" s="321"/>
      <c r="F7" s="321"/>
      <c r="G7" s="321"/>
    </row>
    <row r="8" spans="1:7" ht="15.75" x14ac:dyDescent="0.25">
      <c r="A8" s="625" t="s">
        <v>970</v>
      </c>
      <c r="B8" s="626" t="s">
        <v>971</v>
      </c>
      <c r="C8" s="626" t="s">
        <v>972</v>
      </c>
      <c r="D8" s="626" t="s">
        <v>973</v>
      </c>
      <c r="E8" s="626" t="s">
        <v>974</v>
      </c>
      <c r="F8" s="626"/>
      <c r="G8" s="626"/>
    </row>
    <row r="9" spans="1:7" ht="47.25" x14ac:dyDescent="0.25">
      <c r="A9" s="625"/>
      <c r="B9" s="626"/>
      <c r="C9" s="626"/>
      <c r="D9" s="626"/>
      <c r="E9" s="483" t="s">
        <v>975</v>
      </c>
      <c r="F9" s="483" t="s">
        <v>976</v>
      </c>
      <c r="G9" s="483" t="s">
        <v>977</v>
      </c>
    </row>
    <row r="10" spans="1:7" ht="15.75" x14ac:dyDescent="0.25">
      <c r="A10" s="323">
        <v>1</v>
      </c>
      <c r="B10" s="482" t="s">
        <v>978</v>
      </c>
      <c r="C10" s="324" t="s">
        <v>707</v>
      </c>
      <c r="D10" s="482"/>
      <c r="E10" s="486">
        <f>SUM(E11+E18+E23+E31+E37+E42+E53+E58+E65+E72+E89)</f>
        <v>104701.21636000001</v>
      </c>
      <c r="F10" s="486">
        <f>SUM(F11+F18+F23+F31+F37+F42+F53+F58+F65+F72+F89)</f>
        <v>108899.50000000001</v>
      </c>
      <c r="G10" s="486">
        <f>SUM(G11+G18+G23+G31+G37+G42+G53+G58+G65+G72+G89)</f>
        <v>113481.90000000001</v>
      </c>
    </row>
    <row r="11" spans="1:7" ht="15.75" x14ac:dyDescent="0.25">
      <c r="A11" s="323">
        <v>2</v>
      </c>
      <c r="B11" s="482" t="s">
        <v>979</v>
      </c>
      <c r="C11" s="325" t="s">
        <v>710</v>
      </c>
      <c r="D11" s="482"/>
      <c r="E11" s="328">
        <f>SUM(E12)</f>
        <v>45952</v>
      </c>
      <c r="F11" s="328">
        <f>SUM(F12)</f>
        <v>49338</v>
      </c>
      <c r="G11" s="328">
        <f>SUM(G12)</f>
        <v>52710</v>
      </c>
    </row>
    <row r="12" spans="1:7" ht="15.75" x14ac:dyDescent="0.25">
      <c r="A12" s="323">
        <v>3</v>
      </c>
      <c r="B12" s="484" t="s">
        <v>980</v>
      </c>
      <c r="C12" s="257" t="s">
        <v>712</v>
      </c>
      <c r="D12" s="619" t="s">
        <v>981</v>
      </c>
      <c r="E12" s="332">
        <f>SUM(E13:E17)</f>
        <v>45952</v>
      </c>
      <c r="F12" s="332">
        <f>SUM(F13:F17)</f>
        <v>49338</v>
      </c>
      <c r="G12" s="332">
        <f>SUM(G13:G17)</f>
        <v>52710</v>
      </c>
    </row>
    <row r="13" spans="1:7" ht="78.75" x14ac:dyDescent="0.25">
      <c r="A13" s="323">
        <v>4</v>
      </c>
      <c r="B13" s="484" t="s">
        <v>982</v>
      </c>
      <c r="C13" s="257" t="s">
        <v>714</v>
      </c>
      <c r="D13" s="620"/>
      <c r="E13" s="330">
        <v>45581</v>
      </c>
      <c r="F13" s="330">
        <v>48952</v>
      </c>
      <c r="G13" s="330">
        <v>52306</v>
      </c>
    </row>
    <row r="14" spans="1:7" ht="126" x14ac:dyDescent="0.25">
      <c r="A14" s="323">
        <v>5</v>
      </c>
      <c r="B14" s="484" t="s">
        <v>983</v>
      </c>
      <c r="C14" s="257" t="s">
        <v>984</v>
      </c>
      <c r="D14" s="620"/>
      <c r="E14" s="330">
        <v>12</v>
      </c>
      <c r="F14" s="330">
        <v>13</v>
      </c>
      <c r="G14" s="330">
        <v>14</v>
      </c>
    </row>
    <row r="15" spans="1:7" ht="47.25" x14ac:dyDescent="0.25">
      <c r="A15" s="323">
        <v>6</v>
      </c>
      <c r="B15" s="484" t="s">
        <v>985</v>
      </c>
      <c r="C15" s="257" t="s">
        <v>718</v>
      </c>
      <c r="D15" s="620"/>
      <c r="E15" s="330">
        <v>334</v>
      </c>
      <c r="F15" s="330">
        <v>347</v>
      </c>
      <c r="G15" s="330">
        <v>361</v>
      </c>
    </row>
    <row r="16" spans="1:7" ht="173.25" x14ac:dyDescent="0.25">
      <c r="A16" s="323">
        <v>7</v>
      </c>
      <c r="B16" s="484" t="s">
        <v>986</v>
      </c>
      <c r="C16" s="257" t="s">
        <v>720</v>
      </c>
      <c r="D16" s="620"/>
      <c r="E16" s="330">
        <v>9</v>
      </c>
      <c r="F16" s="330">
        <v>9</v>
      </c>
      <c r="G16" s="330">
        <v>10</v>
      </c>
    </row>
    <row r="17" spans="1:7" ht="78.75" x14ac:dyDescent="0.25">
      <c r="A17" s="323">
        <v>8</v>
      </c>
      <c r="B17" s="484" t="s">
        <v>721</v>
      </c>
      <c r="C17" s="257" t="s">
        <v>722</v>
      </c>
      <c r="D17" s="621"/>
      <c r="E17" s="330">
        <v>16</v>
      </c>
      <c r="F17" s="330">
        <v>17</v>
      </c>
      <c r="G17" s="330">
        <v>19</v>
      </c>
    </row>
    <row r="18" spans="1:7" ht="47.25" x14ac:dyDescent="0.25">
      <c r="A18" s="323">
        <v>9</v>
      </c>
      <c r="B18" s="482" t="s">
        <v>987</v>
      </c>
      <c r="C18" s="325" t="s">
        <v>724</v>
      </c>
      <c r="D18" s="482"/>
      <c r="E18" s="328">
        <f>SUM(E19:E22)</f>
        <v>24666.799999999999</v>
      </c>
      <c r="F18" s="328">
        <f>SUM(F19:F22)</f>
        <v>25466.2</v>
      </c>
      <c r="G18" s="328">
        <f>SUM(G19:G22)</f>
        <v>25923.399999999998</v>
      </c>
    </row>
    <row r="19" spans="1:7" ht="94.5" x14ac:dyDescent="0.25">
      <c r="A19" s="323">
        <v>10</v>
      </c>
      <c r="B19" s="484" t="s">
        <v>988</v>
      </c>
      <c r="C19" s="257" t="s">
        <v>989</v>
      </c>
      <c r="D19" s="619" t="s">
        <v>981</v>
      </c>
      <c r="E19" s="330">
        <v>12901.2</v>
      </c>
      <c r="F19" s="330">
        <v>13332.4</v>
      </c>
      <c r="G19" s="330">
        <v>13551.2</v>
      </c>
    </row>
    <row r="20" spans="1:7" ht="110.25" x14ac:dyDescent="0.25">
      <c r="A20" s="323">
        <v>11</v>
      </c>
      <c r="B20" s="484" t="s">
        <v>990</v>
      </c>
      <c r="C20" s="257" t="s">
        <v>991</v>
      </c>
      <c r="D20" s="620"/>
      <c r="E20" s="330">
        <v>58.1</v>
      </c>
      <c r="F20" s="330">
        <v>61.8</v>
      </c>
      <c r="G20" s="330">
        <v>62.8</v>
      </c>
    </row>
    <row r="21" spans="1:7" ht="94.5" x14ac:dyDescent="0.25">
      <c r="A21" s="323">
        <v>12</v>
      </c>
      <c r="B21" s="484" t="s">
        <v>992</v>
      </c>
      <c r="C21" s="257" t="s">
        <v>993</v>
      </c>
      <c r="D21" s="620"/>
      <c r="E21" s="330">
        <v>13028.9</v>
      </c>
      <c r="F21" s="330">
        <v>13398.2</v>
      </c>
      <c r="G21" s="330">
        <v>13607.1</v>
      </c>
    </row>
    <row r="22" spans="1:7" ht="94.5" x14ac:dyDescent="0.25">
      <c r="A22" s="323">
        <v>13</v>
      </c>
      <c r="B22" s="484" t="s">
        <v>994</v>
      </c>
      <c r="C22" s="257" t="s">
        <v>995</v>
      </c>
      <c r="D22" s="621"/>
      <c r="E22" s="330">
        <v>-1321.4</v>
      </c>
      <c r="F22" s="330">
        <v>-1326.2</v>
      </c>
      <c r="G22" s="330">
        <v>-1297.7</v>
      </c>
    </row>
    <row r="23" spans="1:7" ht="15.75" x14ac:dyDescent="0.25">
      <c r="A23" s="323">
        <v>14</v>
      </c>
      <c r="B23" s="482" t="s">
        <v>996</v>
      </c>
      <c r="C23" s="325" t="s">
        <v>736</v>
      </c>
      <c r="D23" s="482"/>
      <c r="E23" s="328">
        <f>E27+E29+E24</f>
        <v>3432</v>
      </c>
      <c r="F23" s="328">
        <f>F27+F29+F24</f>
        <v>3468</v>
      </c>
      <c r="G23" s="328">
        <f>G27+G29+G24</f>
        <v>3700</v>
      </c>
    </row>
    <row r="24" spans="1:7" ht="31.5" x14ac:dyDescent="0.25">
      <c r="A24" s="323">
        <v>15</v>
      </c>
      <c r="B24" s="484" t="s">
        <v>737</v>
      </c>
      <c r="C24" s="257" t="s">
        <v>738</v>
      </c>
      <c r="D24" s="619" t="s">
        <v>981</v>
      </c>
      <c r="E24" s="487">
        <f>E25+E26</f>
        <v>1454</v>
      </c>
      <c r="F24" s="487">
        <f>F25+F26</f>
        <v>1451</v>
      </c>
      <c r="G24" s="487">
        <f>G25+G26</f>
        <v>1641</v>
      </c>
    </row>
    <row r="25" spans="1:7" ht="31.5" x14ac:dyDescent="0.25">
      <c r="A25" s="323">
        <v>16</v>
      </c>
      <c r="B25" s="484" t="s">
        <v>739</v>
      </c>
      <c r="C25" s="257" t="s">
        <v>740</v>
      </c>
      <c r="D25" s="620"/>
      <c r="E25" s="488">
        <v>985</v>
      </c>
      <c r="F25" s="488">
        <v>982</v>
      </c>
      <c r="G25" s="488">
        <v>1163</v>
      </c>
    </row>
    <row r="26" spans="1:7" ht="47.25" x14ac:dyDescent="0.25">
      <c r="A26" s="323">
        <v>17</v>
      </c>
      <c r="B26" s="484" t="s">
        <v>741</v>
      </c>
      <c r="C26" s="257" t="s">
        <v>742</v>
      </c>
      <c r="D26" s="620"/>
      <c r="E26" s="488">
        <v>469</v>
      </c>
      <c r="F26" s="488">
        <v>469</v>
      </c>
      <c r="G26" s="488">
        <v>478</v>
      </c>
    </row>
    <row r="27" spans="1:7" ht="15.75" x14ac:dyDescent="0.25">
      <c r="A27" s="323">
        <v>18</v>
      </c>
      <c r="B27" s="484" t="s">
        <v>997</v>
      </c>
      <c r="C27" s="257" t="s">
        <v>744</v>
      </c>
      <c r="D27" s="620"/>
      <c r="E27" s="489">
        <f>E28</f>
        <v>1121</v>
      </c>
      <c r="F27" s="489">
        <f>F28</f>
        <v>1143</v>
      </c>
      <c r="G27" s="489">
        <f>G28</f>
        <v>1167</v>
      </c>
    </row>
    <row r="28" spans="1:7" ht="15.75" x14ac:dyDescent="0.25">
      <c r="A28" s="323">
        <v>19</v>
      </c>
      <c r="B28" s="484" t="s">
        <v>998</v>
      </c>
      <c r="C28" s="257" t="s">
        <v>744</v>
      </c>
      <c r="D28" s="620"/>
      <c r="E28" s="489">
        <v>1121</v>
      </c>
      <c r="F28" s="489">
        <v>1143</v>
      </c>
      <c r="G28" s="489">
        <v>1167</v>
      </c>
    </row>
    <row r="29" spans="1:7" ht="31.5" x14ac:dyDescent="0.25">
      <c r="A29" s="323">
        <v>20</v>
      </c>
      <c r="B29" s="484" t="s">
        <v>999</v>
      </c>
      <c r="C29" s="257" t="s">
        <v>747</v>
      </c>
      <c r="D29" s="620"/>
      <c r="E29" s="332">
        <f>E30</f>
        <v>857</v>
      </c>
      <c r="F29" s="332">
        <f>F30</f>
        <v>874</v>
      </c>
      <c r="G29" s="332">
        <f>G30</f>
        <v>892</v>
      </c>
    </row>
    <row r="30" spans="1:7" ht="47.25" x14ac:dyDescent="0.25">
      <c r="A30" s="323">
        <v>21</v>
      </c>
      <c r="B30" s="484" t="s">
        <v>1000</v>
      </c>
      <c r="C30" s="257" t="s">
        <v>1001</v>
      </c>
      <c r="D30" s="621"/>
      <c r="E30" s="332">
        <v>857</v>
      </c>
      <c r="F30" s="332">
        <v>874</v>
      </c>
      <c r="G30" s="332">
        <v>892</v>
      </c>
    </row>
    <row r="31" spans="1:7" ht="15.75" x14ac:dyDescent="0.25">
      <c r="A31" s="323">
        <v>22</v>
      </c>
      <c r="B31" s="482" t="s">
        <v>1002</v>
      </c>
      <c r="C31" s="325" t="s">
        <v>751</v>
      </c>
      <c r="D31" s="482"/>
      <c r="E31" s="328">
        <f>SUM(E32+E34)</f>
        <v>5962</v>
      </c>
      <c r="F31" s="328">
        <f>SUM(F32+F34)</f>
        <v>6378</v>
      </c>
      <c r="G31" s="328">
        <f>SUM(G32+G34)</f>
        <v>6404</v>
      </c>
    </row>
    <row r="32" spans="1:7" ht="31.5" x14ac:dyDescent="0.25">
      <c r="A32" s="323">
        <v>23</v>
      </c>
      <c r="B32" s="326" t="s">
        <v>1003</v>
      </c>
      <c r="C32" s="327" t="s">
        <v>1004</v>
      </c>
      <c r="D32" s="619" t="s">
        <v>981</v>
      </c>
      <c r="E32" s="490">
        <f>E33</f>
        <v>1714</v>
      </c>
      <c r="F32" s="490">
        <f>F33</f>
        <v>2128</v>
      </c>
      <c r="G32" s="490">
        <f>G33</f>
        <v>2152</v>
      </c>
    </row>
    <row r="33" spans="1:7" ht="47.25" x14ac:dyDescent="0.25">
      <c r="A33" s="323">
        <v>24</v>
      </c>
      <c r="B33" s="326" t="s">
        <v>1005</v>
      </c>
      <c r="C33" s="327" t="s">
        <v>755</v>
      </c>
      <c r="D33" s="620"/>
      <c r="E33" s="490">
        <v>1714</v>
      </c>
      <c r="F33" s="490">
        <v>2128</v>
      </c>
      <c r="G33" s="490">
        <v>2152</v>
      </c>
    </row>
    <row r="34" spans="1:7" ht="15.75" x14ac:dyDescent="0.25">
      <c r="A34" s="323">
        <v>25</v>
      </c>
      <c r="B34" s="484" t="s">
        <v>1006</v>
      </c>
      <c r="C34" s="257" t="s">
        <v>757</v>
      </c>
      <c r="D34" s="620"/>
      <c r="E34" s="489">
        <f>E35+E36</f>
        <v>4248</v>
      </c>
      <c r="F34" s="489">
        <f>F35+F36</f>
        <v>4250</v>
      </c>
      <c r="G34" s="489">
        <f>G35+G36</f>
        <v>4252</v>
      </c>
    </row>
    <row r="35" spans="1:7" ht="63" x14ac:dyDescent="0.25">
      <c r="A35" s="323">
        <v>26</v>
      </c>
      <c r="B35" s="484" t="s">
        <v>1007</v>
      </c>
      <c r="C35" s="257" t="s">
        <v>1008</v>
      </c>
      <c r="D35" s="620"/>
      <c r="E35" s="489">
        <v>2151</v>
      </c>
      <c r="F35" s="489">
        <v>2153</v>
      </c>
      <c r="G35" s="489">
        <v>2155</v>
      </c>
    </row>
    <row r="36" spans="1:7" ht="63" x14ac:dyDescent="0.25">
      <c r="A36" s="323">
        <v>27</v>
      </c>
      <c r="B36" s="484" t="s">
        <v>1009</v>
      </c>
      <c r="C36" s="257" t="s">
        <v>1010</v>
      </c>
      <c r="D36" s="621"/>
      <c r="E36" s="489">
        <v>2097</v>
      </c>
      <c r="F36" s="489">
        <v>2097</v>
      </c>
      <c r="G36" s="489">
        <v>2097</v>
      </c>
    </row>
    <row r="37" spans="1:7" ht="15.75" x14ac:dyDescent="0.25">
      <c r="A37" s="323">
        <v>28</v>
      </c>
      <c r="B37" s="482" t="s">
        <v>1011</v>
      </c>
      <c r="C37" s="325" t="s">
        <v>763</v>
      </c>
      <c r="D37" s="482"/>
      <c r="E37" s="328">
        <f>E38+E40</f>
        <v>1720.5</v>
      </c>
      <c r="F37" s="328">
        <f>F38+F40</f>
        <v>1811.7</v>
      </c>
      <c r="G37" s="328">
        <f>G38+G40</f>
        <v>1907.9</v>
      </c>
    </row>
    <row r="38" spans="1:7" ht="31.5" x14ac:dyDescent="0.25">
      <c r="A38" s="323">
        <v>29</v>
      </c>
      <c r="B38" s="326" t="s">
        <v>1012</v>
      </c>
      <c r="C38" s="327" t="s">
        <v>765</v>
      </c>
      <c r="D38" s="617" t="s">
        <v>981</v>
      </c>
      <c r="E38" s="489">
        <f>E39</f>
        <v>1691</v>
      </c>
      <c r="F38" s="489">
        <f>F39</f>
        <v>1781</v>
      </c>
      <c r="G38" s="489">
        <f>G39</f>
        <v>1876</v>
      </c>
    </row>
    <row r="39" spans="1:7" ht="78.75" x14ac:dyDescent="0.25">
      <c r="A39" s="323">
        <v>30</v>
      </c>
      <c r="B39" s="484" t="s">
        <v>1013</v>
      </c>
      <c r="C39" s="257" t="s">
        <v>1014</v>
      </c>
      <c r="D39" s="618"/>
      <c r="E39" s="489">
        <v>1691</v>
      </c>
      <c r="F39" s="489">
        <v>1781</v>
      </c>
      <c r="G39" s="489">
        <v>1876</v>
      </c>
    </row>
    <row r="40" spans="1:7" ht="63" x14ac:dyDescent="0.25">
      <c r="A40" s="323">
        <v>31</v>
      </c>
      <c r="B40" s="484" t="s">
        <v>1015</v>
      </c>
      <c r="C40" s="257" t="s">
        <v>1016</v>
      </c>
      <c r="D40" s="619" t="s">
        <v>605</v>
      </c>
      <c r="E40" s="489">
        <f>E41</f>
        <v>29.5</v>
      </c>
      <c r="F40" s="489">
        <f>F41</f>
        <v>30.7</v>
      </c>
      <c r="G40" s="489">
        <f>G41</f>
        <v>31.9</v>
      </c>
    </row>
    <row r="41" spans="1:7" ht="94.5" x14ac:dyDescent="0.25">
      <c r="A41" s="323">
        <v>32</v>
      </c>
      <c r="B41" s="484" t="s">
        <v>1017</v>
      </c>
      <c r="C41" s="257" t="s">
        <v>1018</v>
      </c>
      <c r="D41" s="620"/>
      <c r="E41" s="489">
        <v>29.5</v>
      </c>
      <c r="F41" s="489">
        <v>30.7</v>
      </c>
      <c r="G41" s="489">
        <v>31.9</v>
      </c>
    </row>
    <row r="42" spans="1:7" ht="47.25" x14ac:dyDescent="0.25">
      <c r="A42" s="323">
        <v>33</v>
      </c>
      <c r="B42" s="482" t="s">
        <v>1019</v>
      </c>
      <c r="C42" s="325" t="s">
        <v>774</v>
      </c>
      <c r="D42" s="482"/>
      <c r="E42" s="328">
        <f>E43+E51</f>
        <v>7213.2000000000007</v>
      </c>
      <c r="F42" s="328">
        <f>F43+F51</f>
        <v>7227.3</v>
      </c>
      <c r="G42" s="328">
        <f>G43+G51</f>
        <v>7241.3</v>
      </c>
    </row>
    <row r="43" spans="1:7" ht="94.5" x14ac:dyDescent="0.25">
      <c r="A43" s="323">
        <v>34</v>
      </c>
      <c r="B43" s="484" t="s">
        <v>1020</v>
      </c>
      <c r="C43" s="257" t="s">
        <v>776</v>
      </c>
      <c r="D43" s="619" t="s">
        <v>605</v>
      </c>
      <c r="E43" s="332">
        <f>E44+E46+E48</f>
        <v>6378.5000000000009</v>
      </c>
      <c r="F43" s="332">
        <f>F44+F46+F48</f>
        <v>6392.6</v>
      </c>
      <c r="G43" s="332">
        <f>G44+G46+G48</f>
        <v>6406.6</v>
      </c>
    </row>
    <row r="44" spans="1:7" ht="78.75" x14ac:dyDescent="0.25">
      <c r="A44" s="323">
        <v>35</v>
      </c>
      <c r="B44" s="484" t="s">
        <v>1021</v>
      </c>
      <c r="C44" s="257" t="s">
        <v>1022</v>
      </c>
      <c r="D44" s="620"/>
      <c r="E44" s="330">
        <f>E45</f>
        <v>5598.1</v>
      </c>
      <c r="F44" s="330">
        <f>F45</f>
        <v>5598.1</v>
      </c>
      <c r="G44" s="330">
        <f>G45</f>
        <v>5598.1</v>
      </c>
    </row>
    <row r="45" spans="1:7" ht="110.25" x14ac:dyDescent="0.25">
      <c r="A45" s="323">
        <v>36</v>
      </c>
      <c r="B45" s="484" t="s">
        <v>1023</v>
      </c>
      <c r="C45" s="257" t="s">
        <v>1024</v>
      </c>
      <c r="D45" s="620"/>
      <c r="E45" s="330">
        <v>5598.1</v>
      </c>
      <c r="F45" s="330">
        <v>5598.1</v>
      </c>
      <c r="G45" s="330">
        <v>5598.1</v>
      </c>
    </row>
    <row r="46" spans="1:7" ht="94.5" x14ac:dyDescent="0.25">
      <c r="A46" s="323">
        <v>37</v>
      </c>
      <c r="B46" s="484" t="s">
        <v>1025</v>
      </c>
      <c r="C46" s="257" t="s">
        <v>1026</v>
      </c>
      <c r="D46" s="620"/>
      <c r="E46" s="489">
        <f>E47</f>
        <v>301.3</v>
      </c>
      <c r="F46" s="489">
        <f>F47</f>
        <v>301.3</v>
      </c>
      <c r="G46" s="489">
        <f>G47</f>
        <v>301.3</v>
      </c>
    </row>
    <row r="47" spans="1:7" ht="110.25" x14ac:dyDescent="0.25">
      <c r="A47" s="323">
        <v>38</v>
      </c>
      <c r="B47" s="484" t="s">
        <v>1027</v>
      </c>
      <c r="C47" s="257" t="s">
        <v>1028</v>
      </c>
      <c r="D47" s="620"/>
      <c r="E47" s="489">
        <v>301.3</v>
      </c>
      <c r="F47" s="489">
        <v>301.3</v>
      </c>
      <c r="G47" s="489">
        <v>301.3</v>
      </c>
    </row>
    <row r="48" spans="1:7" ht="94.5" x14ac:dyDescent="0.25">
      <c r="A48" s="323">
        <v>39</v>
      </c>
      <c r="B48" s="484" t="s">
        <v>1029</v>
      </c>
      <c r="C48" s="257" t="s">
        <v>1030</v>
      </c>
      <c r="D48" s="620"/>
      <c r="E48" s="489">
        <f>E49+E50</f>
        <v>479.1</v>
      </c>
      <c r="F48" s="489">
        <f>F49+F50</f>
        <v>493.20000000000005</v>
      </c>
      <c r="G48" s="489">
        <f>G49+G50</f>
        <v>507.20000000000005</v>
      </c>
    </row>
    <row r="49" spans="1:7" ht="78.75" x14ac:dyDescent="0.25">
      <c r="A49" s="323">
        <v>40</v>
      </c>
      <c r="B49" s="484" t="s">
        <v>1031</v>
      </c>
      <c r="C49" s="257" t="s">
        <v>782</v>
      </c>
      <c r="D49" s="620"/>
      <c r="E49" s="489">
        <v>336.5</v>
      </c>
      <c r="F49" s="489">
        <v>350.6</v>
      </c>
      <c r="G49" s="489">
        <v>364.6</v>
      </c>
    </row>
    <row r="50" spans="1:7" ht="47.25" x14ac:dyDescent="0.25">
      <c r="A50" s="323">
        <v>41</v>
      </c>
      <c r="B50" s="484" t="s">
        <v>783</v>
      </c>
      <c r="C50" s="257" t="s">
        <v>784</v>
      </c>
      <c r="D50" s="620"/>
      <c r="E50" s="489">
        <v>142.6</v>
      </c>
      <c r="F50" s="489">
        <v>142.6</v>
      </c>
      <c r="G50" s="489">
        <v>142.6</v>
      </c>
    </row>
    <row r="51" spans="1:7" ht="94.5" x14ac:dyDescent="0.25">
      <c r="A51" s="323">
        <v>42</v>
      </c>
      <c r="B51" s="484" t="s">
        <v>1032</v>
      </c>
      <c r="C51" s="257" t="s">
        <v>786</v>
      </c>
      <c r="D51" s="620"/>
      <c r="E51" s="489">
        <f>E52</f>
        <v>834.7</v>
      </c>
      <c r="F51" s="489">
        <f>F52</f>
        <v>834.7</v>
      </c>
      <c r="G51" s="489">
        <f>G52</f>
        <v>834.7</v>
      </c>
    </row>
    <row r="52" spans="1:7" ht="126" x14ac:dyDescent="0.25">
      <c r="A52" s="323">
        <v>43</v>
      </c>
      <c r="B52" s="484" t="s">
        <v>1033</v>
      </c>
      <c r="C52" s="257" t="s">
        <v>1034</v>
      </c>
      <c r="D52" s="621"/>
      <c r="E52" s="489">
        <v>834.7</v>
      </c>
      <c r="F52" s="489">
        <v>834.7</v>
      </c>
      <c r="G52" s="489">
        <v>834.7</v>
      </c>
    </row>
    <row r="53" spans="1:7" ht="31.5" x14ac:dyDescent="0.25">
      <c r="A53" s="323">
        <v>44</v>
      </c>
      <c r="B53" s="482" t="s">
        <v>1035</v>
      </c>
      <c r="C53" s="325" t="s">
        <v>790</v>
      </c>
      <c r="D53" s="482"/>
      <c r="E53" s="491">
        <f>E54</f>
        <v>123.10000000000001</v>
      </c>
      <c r="F53" s="491">
        <f>F54</f>
        <v>123.10000000000001</v>
      </c>
      <c r="G53" s="491">
        <f>G54</f>
        <v>123.10000000000001</v>
      </c>
    </row>
    <row r="54" spans="1:7" ht="15.75" x14ac:dyDescent="0.25">
      <c r="A54" s="323">
        <v>45</v>
      </c>
      <c r="B54" s="484" t="s">
        <v>1036</v>
      </c>
      <c r="C54" s="257" t="s">
        <v>792</v>
      </c>
      <c r="D54" s="619" t="s">
        <v>1037</v>
      </c>
      <c r="E54" s="332">
        <f>SUM(E55:E57)</f>
        <v>123.10000000000001</v>
      </c>
      <c r="F54" s="332">
        <f>SUM(F55:F57)</f>
        <v>123.10000000000001</v>
      </c>
      <c r="G54" s="332">
        <f>SUM(G55:G57)</f>
        <v>123.10000000000001</v>
      </c>
    </row>
    <row r="55" spans="1:7" ht="31.5" x14ac:dyDescent="0.25">
      <c r="A55" s="323">
        <v>46</v>
      </c>
      <c r="B55" s="484" t="s">
        <v>1038</v>
      </c>
      <c r="C55" s="257" t="s">
        <v>1039</v>
      </c>
      <c r="D55" s="620"/>
      <c r="E55" s="332">
        <v>122.2</v>
      </c>
      <c r="F55" s="332">
        <v>122.2</v>
      </c>
      <c r="G55" s="332">
        <v>122.2</v>
      </c>
    </row>
    <row r="56" spans="1:7" ht="31.5" x14ac:dyDescent="0.25">
      <c r="A56" s="323">
        <v>47</v>
      </c>
      <c r="B56" s="484" t="s">
        <v>1040</v>
      </c>
      <c r="C56" s="257" t="s">
        <v>796</v>
      </c>
      <c r="D56" s="620"/>
      <c r="E56" s="332">
        <v>0.9</v>
      </c>
      <c r="F56" s="332">
        <v>0.9</v>
      </c>
      <c r="G56" s="332">
        <v>0.9</v>
      </c>
    </row>
    <row r="57" spans="1:7" ht="15.75" x14ac:dyDescent="0.25">
      <c r="A57" s="323">
        <v>48</v>
      </c>
      <c r="B57" s="484" t="s">
        <v>1041</v>
      </c>
      <c r="C57" s="257" t="s">
        <v>1042</v>
      </c>
      <c r="D57" s="620"/>
      <c r="E57" s="332">
        <f>'[1]Приложение Доходы'!C58</f>
        <v>0</v>
      </c>
      <c r="F57" s="332">
        <f>'[1]Приложение Доходы'!D58</f>
        <v>0</v>
      </c>
      <c r="G57" s="332">
        <f>'[1]Приложение Доходы'!E58</f>
        <v>0</v>
      </c>
    </row>
    <row r="58" spans="1:7" ht="47.25" x14ac:dyDescent="0.25">
      <c r="A58" s="323">
        <v>49</v>
      </c>
      <c r="B58" s="482" t="s">
        <v>1043</v>
      </c>
      <c r="C58" s="325" t="s">
        <v>1044</v>
      </c>
      <c r="D58" s="482"/>
      <c r="E58" s="328">
        <f>E59+E62</f>
        <v>14003.7</v>
      </c>
      <c r="F58" s="328">
        <f>F59+F62</f>
        <v>13752.3</v>
      </c>
      <c r="G58" s="328">
        <f>G59+G62</f>
        <v>14137.3</v>
      </c>
    </row>
    <row r="59" spans="1:7" ht="15.75" x14ac:dyDescent="0.25">
      <c r="A59" s="323">
        <v>50</v>
      </c>
      <c r="B59" s="484" t="s">
        <v>1045</v>
      </c>
      <c r="C59" s="257" t="s">
        <v>802</v>
      </c>
      <c r="D59" s="619" t="s">
        <v>605</v>
      </c>
      <c r="E59" s="489">
        <f t="shared" ref="E59:G60" si="0">E60</f>
        <v>12993.7</v>
      </c>
      <c r="F59" s="489">
        <f t="shared" si="0"/>
        <v>12700.9</v>
      </c>
      <c r="G59" s="489">
        <f t="shared" si="0"/>
        <v>13043.8</v>
      </c>
    </row>
    <row r="60" spans="1:7" ht="15.75" x14ac:dyDescent="0.25">
      <c r="A60" s="323">
        <v>51</v>
      </c>
      <c r="B60" s="484" t="s">
        <v>1046</v>
      </c>
      <c r="C60" s="257" t="s">
        <v>1047</v>
      </c>
      <c r="D60" s="620"/>
      <c r="E60" s="489">
        <f t="shared" si="0"/>
        <v>12993.7</v>
      </c>
      <c r="F60" s="489">
        <f t="shared" si="0"/>
        <v>12700.9</v>
      </c>
      <c r="G60" s="489">
        <f t="shared" si="0"/>
        <v>13043.8</v>
      </c>
    </row>
    <row r="61" spans="1:7" ht="47.25" x14ac:dyDescent="0.25">
      <c r="A61" s="323">
        <v>52</v>
      </c>
      <c r="B61" s="484" t="s">
        <v>1048</v>
      </c>
      <c r="C61" s="257" t="s">
        <v>804</v>
      </c>
      <c r="D61" s="620"/>
      <c r="E61" s="489">
        <v>12993.7</v>
      </c>
      <c r="F61" s="489">
        <v>12700.9</v>
      </c>
      <c r="G61" s="489">
        <v>13043.8</v>
      </c>
    </row>
    <row r="62" spans="1:7" ht="15.75" x14ac:dyDescent="0.25">
      <c r="A62" s="323">
        <v>53</v>
      </c>
      <c r="B62" s="484" t="s">
        <v>1049</v>
      </c>
      <c r="C62" s="257" t="s">
        <v>806</v>
      </c>
      <c r="D62" s="620"/>
      <c r="E62" s="489">
        <f>SUM(E63)</f>
        <v>1010</v>
      </c>
      <c r="F62" s="489">
        <f>SUM(F63)</f>
        <v>1051.4000000000001</v>
      </c>
      <c r="G62" s="489">
        <f>SUM(G63)</f>
        <v>1093.5</v>
      </c>
    </row>
    <row r="63" spans="1:7" ht="31.5" x14ac:dyDescent="0.25">
      <c r="A63" s="323">
        <v>54</v>
      </c>
      <c r="B63" s="484" t="s">
        <v>1050</v>
      </c>
      <c r="C63" s="257" t="s">
        <v>1051</v>
      </c>
      <c r="D63" s="620"/>
      <c r="E63" s="489">
        <f>E64</f>
        <v>1010</v>
      </c>
      <c r="F63" s="489">
        <f>F64</f>
        <v>1051.4000000000001</v>
      </c>
      <c r="G63" s="489">
        <f>G64</f>
        <v>1093.5</v>
      </c>
    </row>
    <row r="64" spans="1:7" ht="47.25" x14ac:dyDescent="0.25">
      <c r="A64" s="323">
        <v>55</v>
      </c>
      <c r="B64" s="484" t="s">
        <v>1052</v>
      </c>
      <c r="C64" s="257" t="s">
        <v>808</v>
      </c>
      <c r="D64" s="620"/>
      <c r="E64" s="489">
        <v>1010</v>
      </c>
      <c r="F64" s="489">
        <v>1051.4000000000001</v>
      </c>
      <c r="G64" s="489">
        <v>1093.5</v>
      </c>
    </row>
    <row r="65" spans="1:7" ht="31.5" x14ac:dyDescent="0.25">
      <c r="A65" s="323">
        <v>56</v>
      </c>
      <c r="B65" s="482" t="s">
        <v>1053</v>
      </c>
      <c r="C65" s="325" t="s">
        <v>810</v>
      </c>
      <c r="D65" s="482"/>
      <c r="E65" s="328">
        <f>SUM(E68+E66)</f>
        <v>634.79999999999995</v>
      </c>
      <c r="F65" s="328">
        <f>SUM(F68)</f>
        <v>634.79999999999995</v>
      </c>
      <c r="G65" s="328">
        <f>SUM(G68)</f>
        <v>634.79999999999995</v>
      </c>
    </row>
    <row r="66" spans="1:7" ht="110.25" x14ac:dyDescent="0.25">
      <c r="A66" s="323">
        <v>57</v>
      </c>
      <c r="B66" s="484" t="s">
        <v>1054</v>
      </c>
      <c r="C66" s="257" t="s">
        <v>812</v>
      </c>
      <c r="D66" s="619" t="s">
        <v>605</v>
      </c>
      <c r="E66" s="488">
        <f>E67</f>
        <v>0</v>
      </c>
      <c r="F66" s="488">
        <f>F67</f>
        <v>0</v>
      </c>
      <c r="G66" s="488">
        <f>G67</f>
        <v>0</v>
      </c>
    </row>
    <row r="67" spans="1:7" ht="126" x14ac:dyDescent="0.25">
      <c r="A67" s="323">
        <v>58</v>
      </c>
      <c r="B67" s="484" t="s">
        <v>1055</v>
      </c>
      <c r="C67" s="257" t="s">
        <v>814</v>
      </c>
      <c r="D67" s="620"/>
      <c r="E67" s="488">
        <f>'[2]Приложение 3'!C67</f>
        <v>0</v>
      </c>
      <c r="F67" s="488">
        <f>'[2]Приложение 3'!D67</f>
        <v>0</v>
      </c>
      <c r="G67" s="488">
        <f>'[2]Приложение 3'!E67</f>
        <v>0</v>
      </c>
    </row>
    <row r="68" spans="1:7" ht="31.5" x14ac:dyDescent="0.25">
      <c r="A68" s="323">
        <v>59</v>
      </c>
      <c r="B68" s="484" t="s">
        <v>1056</v>
      </c>
      <c r="C68" s="257" t="s">
        <v>816</v>
      </c>
      <c r="D68" s="620"/>
      <c r="E68" s="489">
        <f>E69+E71</f>
        <v>634.79999999999995</v>
      </c>
      <c r="F68" s="489">
        <f>F69+F71</f>
        <v>634.79999999999995</v>
      </c>
      <c r="G68" s="489">
        <f>G69+G71</f>
        <v>634.79999999999995</v>
      </c>
    </row>
    <row r="69" spans="1:7" ht="63" x14ac:dyDescent="0.25">
      <c r="A69" s="323">
        <v>60</v>
      </c>
      <c r="B69" s="484" t="s">
        <v>1057</v>
      </c>
      <c r="C69" s="257" t="s">
        <v>1058</v>
      </c>
      <c r="D69" s="620"/>
      <c r="E69" s="489">
        <v>412.9</v>
      </c>
      <c r="F69" s="489">
        <v>412.9</v>
      </c>
      <c r="G69" s="489">
        <v>412.9</v>
      </c>
    </row>
    <row r="70" spans="1:7" ht="63" x14ac:dyDescent="0.25">
      <c r="A70" s="323">
        <v>61</v>
      </c>
      <c r="B70" s="484" t="s">
        <v>1059</v>
      </c>
      <c r="C70" s="257" t="s">
        <v>1060</v>
      </c>
      <c r="D70" s="620"/>
      <c r="E70" s="489"/>
      <c r="F70" s="489"/>
      <c r="G70" s="489"/>
    </row>
    <row r="71" spans="1:7" ht="63" x14ac:dyDescent="0.25">
      <c r="A71" s="323">
        <v>62</v>
      </c>
      <c r="B71" s="484" t="s">
        <v>1061</v>
      </c>
      <c r="C71" s="257" t="s">
        <v>820</v>
      </c>
      <c r="D71" s="621"/>
      <c r="E71" s="489">
        <v>221.9</v>
      </c>
      <c r="F71" s="489">
        <v>221.9</v>
      </c>
      <c r="G71" s="489">
        <v>221.9</v>
      </c>
    </row>
    <row r="72" spans="1:7" ht="15.75" x14ac:dyDescent="0.25">
      <c r="A72" s="323">
        <v>63</v>
      </c>
      <c r="B72" s="482" t="s">
        <v>1062</v>
      </c>
      <c r="C72" s="325" t="s">
        <v>822</v>
      </c>
      <c r="D72" s="482"/>
      <c r="E72" s="328">
        <f>SUM(E73+E79)</f>
        <v>700.1</v>
      </c>
      <c r="F72" s="328">
        <f>SUM(F73+F79)</f>
        <v>700.1</v>
      </c>
      <c r="G72" s="328">
        <f>SUM(G73+G79)</f>
        <v>700.1</v>
      </c>
    </row>
    <row r="73" spans="1:7" ht="63" x14ac:dyDescent="0.25">
      <c r="A73" s="323">
        <v>64</v>
      </c>
      <c r="B73" s="484" t="s">
        <v>1063</v>
      </c>
      <c r="C73" s="257" t="s">
        <v>1064</v>
      </c>
      <c r="D73" s="617" t="s">
        <v>1065</v>
      </c>
      <c r="E73" s="330">
        <f>E74+E75+E78+E76+E77</f>
        <v>45</v>
      </c>
      <c r="F73" s="330">
        <f>F74+F75+F78+F76+F77</f>
        <v>45</v>
      </c>
      <c r="G73" s="330">
        <f>G74+G75+G78+G76+G77</f>
        <v>45</v>
      </c>
    </row>
    <row r="74" spans="1:7" ht="110.25" x14ac:dyDescent="0.25">
      <c r="A74" s="323">
        <v>65</v>
      </c>
      <c r="B74" s="484" t="s">
        <v>1066</v>
      </c>
      <c r="C74" s="257" t="s">
        <v>1067</v>
      </c>
      <c r="D74" s="622"/>
      <c r="E74" s="330">
        <v>13</v>
      </c>
      <c r="F74" s="330">
        <v>13</v>
      </c>
      <c r="G74" s="330">
        <v>13</v>
      </c>
    </row>
    <row r="75" spans="1:7" ht="141.75" x14ac:dyDescent="0.25">
      <c r="A75" s="323">
        <v>66</v>
      </c>
      <c r="B75" s="484" t="s">
        <v>1068</v>
      </c>
      <c r="C75" s="257" t="s">
        <v>1069</v>
      </c>
      <c r="D75" s="622"/>
      <c r="E75" s="330">
        <v>15.1</v>
      </c>
      <c r="F75" s="330">
        <v>15.1</v>
      </c>
      <c r="G75" s="330">
        <v>15.1</v>
      </c>
    </row>
    <row r="76" spans="1:7" ht="94.5" x14ac:dyDescent="0.25">
      <c r="A76" s="323">
        <v>67</v>
      </c>
      <c r="B76" s="484" t="s">
        <v>1070</v>
      </c>
      <c r="C76" s="257" t="s">
        <v>828</v>
      </c>
      <c r="D76" s="622"/>
      <c r="E76" s="330">
        <v>2.8</v>
      </c>
      <c r="F76" s="330">
        <v>2.8</v>
      </c>
      <c r="G76" s="330">
        <v>2.8</v>
      </c>
    </row>
    <row r="77" spans="1:7" ht="94.5" x14ac:dyDescent="0.25">
      <c r="A77" s="323">
        <v>68</v>
      </c>
      <c r="B77" s="484" t="s">
        <v>837</v>
      </c>
      <c r="C77" s="257" t="s">
        <v>838</v>
      </c>
      <c r="D77" s="622"/>
      <c r="E77" s="330">
        <v>0.8</v>
      </c>
      <c r="F77" s="330">
        <v>0.8</v>
      </c>
      <c r="G77" s="330">
        <v>0.8</v>
      </c>
    </row>
    <row r="78" spans="1:7" ht="110.25" x14ac:dyDescent="0.25">
      <c r="A78" s="323">
        <v>69</v>
      </c>
      <c r="B78" s="484" t="s">
        <v>1071</v>
      </c>
      <c r="C78" s="257" t="s">
        <v>840</v>
      </c>
      <c r="D78" s="618"/>
      <c r="E78" s="330">
        <v>13.3</v>
      </c>
      <c r="F78" s="330">
        <v>13.3</v>
      </c>
      <c r="G78" s="330">
        <v>13.3</v>
      </c>
    </row>
    <row r="79" spans="1:7" ht="63" x14ac:dyDescent="0.25">
      <c r="A79" s="323">
        <v>70</v>
      </c>
      <c r="B79" s="484" t="s">
        <v>1072</v>
      </c>
      <c r="C79" s="257" t="s">
        <v>1064</v>
      </c>
      <c r="D79" s="617" t="s">
        <v>1073</v>
      </c>
      <c r="E79" s="330">
        <f>SUM(E80:E88)</f>
        <v>655.1</v>
      </c>
      <c r="F79" s="330">
        <f>SUM(F80:F88)</f>
        <v>655.1</v>
      </c>
      <c r="G79" s="330">
        <f>SUM(G80:G88)</f>
        <v>655.1</v>
      </c>
    </row>
    <row r="80" spans="1:7" ht="110.25" x14ac:dyDescent="0.25">
      <c r="A80" s="323">
        <v>71</v>
      </c>
      <c r="B80" s="484" t="s">
        <v>1074</v>
      </c>
      <c r="C80" s="257" t="s">
        <v>1067</v>
      </c>
      <c r="D80" s="622"/>
      <c r="E80" s="330">
        <v>50.8</v>
      </c>
      <c r="F80" s="330">
        <v>50.8</v>
      </c>
      <c r="G80" s="330">
        <v>50.8</v>
      </c>
    </row>
    <row r="81" spans="1:7" ht="141.75" x14ac:dyDescent="0.25">
      <c r="A81" s="323">
        <v>72</v>
      </c>
      <c r="B81" s="484" t="s">
        <v>1075</v>
      </c>
      <c r="C81" s="257" t="s">
        <v>1069</v>
      </c>
      <c r="D81" s="622"/>
      <c r="E81" s="330">
        <v>233.7</v>
      </c>
      <c r="F81" s="330">
        <v>233.7</v>
      </c>
      <c r="G81" s="330">
        <v>233.7</v>
      </c>
    </row>
    <row r="82" spans="1:7" ht="110.25" x14ac:dyDescent="0.25">
      <c r="A82" s="323">
        <v>73</v>
      </c>
      <c r="B82" s="326" t="s">
        <v>1076</v>
      </c>
      <c r="C82" s="327" t="s">
        <v>1077</v>
      </c>
      <c r="D82" s="622"/>
      <c r="E82" s="330">
        <v>62.6</v>
      </c>
      <c r="F82" s="330">
        <v>62.6</v>
      </c>
      <c r="G82" s="330">
        <v>62.6</v>
      </c>
    </row>
    <row r="83" spans="1:7" ht="126" x14ac:dyDescent="0.25">
      <c r="A83" s="323">
        <v>74</v>
      </c>
      <c r="B83" s="326" t="s">
        <v>1078</v>
      </c>
      <c r="C83" s="327" t="s">
        <v>1079</v>
      </c>
      <c r="D83" s="622"/>
      <c r="E83" s="330">
        <v>61.6</v>
      </c>
      <c r="F83" s="330">
        <v>61.6</v>
      </c>
      <c r="G83" s="330">
        <v>61.6</v>
      </c>
    </row>
    <row r="84" spans="1:7" ht="141.75" x14ac:dyDescent="0.25">
      <c r="A84" s="323">
        <v>75</v>
      </c>
      <c r="B84" s="326" t="s">
        <v>1080</v>
      </c>
      <c r="C84" s="327" t="s">
        <v>1081</v>
      </c>
      <c r="D84" s="622"/>
      <c r="E84" s="330">
        <v>4.5</v>
      </c>
      <c r="F84" s="330">
        <v>4.5</v>
      </c>
      <c r="G84" s="330">
        <v>4.5</v>
      </c>
    </row>
    <row r="85" spans="1:7" ht="126" x14ac:dyDescent="0.25">
      <c r="A85" s="323">
        <v>76</v>
      </c>
      <c r="B85" s="326" t="s">
        <v>1082</v>
      </c>
      <c r="C85" s="327" t="s">
        <v>1083</v>
      </c>
      <c r="D85" s="622"/>
      <c r="E85" s="330">
        <v>5.0999999999999996</v>
      </c>
      <c r="F85" s="330">
        <v>5.0999999999999996</v>
      </c>
      <c r="G85" s="330">
        <v>5.0999999999999996</v>
      </c>
    </row>
    <row r="86" spans="1:7" ht="110.25" x14ac:dyDescent="0.25">
      <c r="A86" s="323">
        <v>77</v>
      </c>
      <c r="B86" s="326" t="s">
        <v>1084</v>
      </c>
      <c r="C86" s="327" t="s">
        <v>1085</v>
      </c>
      <c r="D86" s="622"/>
      <c r="E86" s="330">
        <v>31.9</v>
      </c>
      <c r="F86" s="330">
        <v>31.9</v>
      </c>
      <c r="G86" s="330">
        <v>31.9</v>
      </c>
    </row>
    <row r="87" spans="1:7" ht="110.25" x14ac:dyDescent="0.25">
      <c r="A87" s="323">
        <v>78</v>
      </c>
      <c r="B87" s="484" t="s">
        <v>1086</v>
      </c>
      <c r="C87" s="257" t="s">
        <v>840</v>
      </c>
      <c r="D87" s="622"/>
      <c r="E87" s="330">
        <v>150.30000000000001</v>
      </c>
      <c r="F87" s="330">
        <v>150.30000000000001</v>
      </c>
      <c r="G87" s="330">
        <v>150.30000000000001</v>
      </c>
    </row>
    <row r="88" spans="1:7" ht="262.5" x14ac:dyDescent="0.25">
      <c r="A88" s="323">
        <v>79</v>
      </c>
      <c r="B88" s="326" t="s">
        <v>1087</v>
      </c>
      <c r="C88" s="201" t="s">
        <v>1088</v>
      </c>
      <c r="D88" s="618"/>
      <c r="E88" s="330">
        <v>54.6</v>
      </c>
      <c r="F88" s="330">
        <v>54.6</v>
      </c>
      <c r="G88" s="330">
        <v>54.6</v>
      </c>
    </row>
    <row r="89" spans="1:7" ht="18.75" x14ac:dyDescent="0.25">
      <c r="A89" s="323">
        <v>80</v>
      </c>
      <c r="B89" s="216" t="s">
        <v>843</v>
      </c>
      <c r="C89" s="217" t="s">
        <v>844</v>
      </c>
      <c r="D89" s="617" t="s">
        <v>605</v>
      </c>
      <c r="E89" s="330">
        <f>E90</f>
        <v>293.01636000000002</v>
      </c>
      <c r="F89" s="330">
        <f>F90</f>
        <v>0</v>
      </c>
      <c r="G89" s="330">
        <f>G90</f>
        <v>0</v>
      </c>
    </row>
    <row r="90" spans="1:7" ht="37.5" x14ac:dyDescent="0.25">
      <c r="A90" s="323">
        <v>81</v>
      </c>
      <c r="B90" s="200" t="s">
        <v>845</v>
      </c>
      <c r="C90" s="201" t="s">
        <v>846</v>
      </c>
      <c r="D90" s="618"/>
      <c r="E90" s="330">
        <v>293.01636000000002</v>
      </c>
      <c r="F90" s="330">
        <v>0</v>
      </c>
      <c r="G90" s="330">
        <v>0</v>
      </c>
    </row>
    <row r="91" spans="1:7" ht="15.75" x14ac:dyDescent="0.25">
      <c r="A91" s="323">
        <v>82</v>
      </c>
      <c r="B91" s="482" t="s">
        <v>1089</v>
      </c>
      <c r="C91" s="325" t="s">
        <v>848</v>
      </c>
      <c r="D91" s="482"/>
      <c r="E91" s="328">
        <f>SUM(E92)</f>
        <v>1055129.6902099999</v>
      </c>
      <c r="F91" s="328">
        <f>SUM(F92)</f>
        <v>815615.73775999993</v>
      </c>
      <c r="G91" s="328">
        <f>SUM(G92)</f>
        <v>832472.19999999984</v>
      </c>
    </row>
    <row r="92" spans="1:7" ht="47.25" x14ac:dyDescent="0.25">
      <c r="A92" s="323">
        <v>83</v>
      </c>
      <c r="B92" s="482" t="s">
        <v>1090</v>
      </c>
      <c r="C92" s="325" t="s">
        <v>850</v>
      </c>
      <c r="D92" s="482"/>
      <c r="E92" s="328">
        <f>SUM(E93+E96+E108+E115)</f>
        <v>1055129.6902099999</v>
      </c>
      <c r="F92" s="328">
        <f>SUM(F93+F96+F108+F115)</f>
        <v>815615.73775999993</v>
      </c>
      <c r="G92" s="328">
        <f>SUM(G93+G96+G108+G115)</f>
        <v>832472.19999999984</v>
      </c>
    </row>
    <row r="93" spans="1:7" ht="47.25" x14ac:dyDescent="0.25">
      <c r="A93" s="323">
        <v>84</v>
      </c>
      <c r="B93" s="484" t="s">
        <v>1091</v>
      </c>
      <c r="C93" s="257" t="s">
        <v>1092</v>
      </c>
      <c r="D93" s="619" t="s">
        <v>41</v>
      </c>
      <c r="E93" s="329">
        <f>E94+E95</f>
        <v>410540.5</v>
      </c>
      <c r="F93" s="329">
        <f>F94+F95</f>
        <v>368213.7</v>
      </c>
      <c r="G93" s="329">
        <f>G94+G95</f>
        <v>404795.8</v>
      </c>
    </row>
    <row r="94" spans="1:7" ht="31.5" x14ac:dyDescent="0.25">
      <c r="A94" s="323">
        <v>85</v>
      </c>
      <c r="B94" s="326" t="s">
        <v>1093</v>
      </c>
      <c r="C94" s="327" t="s">
        <v>1094</v>
      </c>
      <c r="D94" s="620"/>
      <c r="E94" s="330">
        <v>408995.2</v>
      </c>
      <c r="F94" s="330">
        <v>368213.7</v>
      </c>
      <c r="G94" s="330">
        <v>404795.8</v>
      </c>
    </row>
    <row r="95" spans="1:7" ht="15.75" x14ac:dyDescent="0.25">
      <c r="A95" s="323">
        <v>86</v>
      </c>
      <c r="B95" s="326" t="s">
        <v>1095</v>
      </c>
      <c r="C95" s="327" t="s">
        <v>856</v>
      </c>
      <c r="D95" s="620"/>
      <c r="E95" s="330">
        <v>1545.3</v>
      </c>
      <c r="F95" s="330">
        <v>0</v>
      </c>
      <c r="G95" s="330">
        <v>0</v>
      </c>
    </row>
    <row r="96" spans="1:7" ht="31.5" x14ac:dyDescent="0.25">
      <c r="A96" s="323">
        <v>87</v>
      </c>
      <c r="B96" s="484" t="s">
        <v>1096</v>
      </c>
      <c r="C96" s="257" t="s">
        <v>1097</v>
      </c>
      <c r="D96" s="620"/>
      <c r="E96" s="331">
        <f>E106+E97+E98+E100+E102+E99+E104</f>
        <v>250411.76680999997</v>
      </c>
      <c r="F96" s="331">
        <f>F106+F97+F98+F100+F102+F99+F104</f>
        <v>55570.599759999997</v>
      </c>
      <c r="G96" s="331">
        <f>G106+G97+G98+G100+G102+G99+G104</f>
        <v>52498.400000000001</v>
      </c>
    </row>
    <row r="97" spans="1:7" ht="47.25" x14ac:dyDescent="0.25">
      <c r="A97" s="323">
        <v>88</v>
      </c>
      <c r="B97" s="484" t="s">
        <v>862</v>
      </c>
      <c r="C97" s="257" t="s">
        <v>863</v>
      </c>
      <c r="D97" s="620"/>
      <c r="E97" s="332">
        <v>68362.5</v>
      </c>
      <c r="F97" s="332">
        <v>0</v>
      </c>
      <c r="G97" s="332">
        <v>0</v>
      </c>
    </row>
    <row r="98" spans="1:7" ht="47.25" x14ac:dyDescent="0.25">
      <c r="A98" s="323">
        <v>89</v>
      </c>
      <c r="B98" s="484" t="s">
        <v>867</v>
      </c>
      <c r="C98" s="257" t="s">
        <v>868</v>
      </c>
      <c r="D98" s="620"/>
      <c r="E98" s="332">
        <v>49898.901749999997</v>
      </c>
      <c r="F98" s="332">
        <v>0</v>
      </c>
      <c r="G98" s="332">
        <v>0</v>
      </c>
    </row>
    <row r="99" spans="1:7" ht="47.25" x14ac:dyDescent="0.25">
      <c r="A99" s="323">
        <v>90</v>
      </c>
      <c r="B99" s="484" t="s">
        <v>871</v>
      </c>
      <c r="C99" s="257" t="s">
        <v>872</v>
      </c>
      <c r="D99" s="620"/>
      <c r="E99" s="332">
        <v>0</v>
      </c>
      <c r="F99" s="332">
        <v>1421.9349999999999</v>
      </c>
      <c r="G99" s="332">
        <v>0</v>
      </c>
    </row>
    <row r="100" spans="1:7" ht="31.5" x14ac:dyDescent="0.25">
      <c r="A100" s="323">
        <v>91</v>
      </c>
      <c r="B100" s="484" t="s">
        <v>1098</v>
      </c>
      <c r="C100" s="257" t="s">
        <v>874</v>
      </c>
      <c r="D100" s="620"/>
      <c r="E100" s="332">
        <f>E101</f>
        <v>2083.4</v>
      </c>
      <c r="F100" s="332">
        <f>F101</f>
        <v>2083.4</v>
      </c>
      <c r="G100" s="332">
        <f>G101</f>
        <v>2083.4</v>
      </c>
    </row>
    <row r="101" spans="1:7" ht="47.25" x14ac:dyDescent="0.25">
      <c r="A101" s="323">
        <v>92</v>
      </c>
      <c r="B101" s="484" t="s">
        <v>1099</v>
      </c>
      <c r="C101" s="257" t="s">
        <v>876</v>
      </c>
      <c r="D101" s="620"/>
      <c r="E101" s="332">
        <v>2083.4</v>
      </c>
      <c r="F101" s="332">
        <v>2083.4</v>
      </c>
      <c r="G101" s="332">
        <v>2083.4</v>
      </c>
    </row>
    <row r="102" spans="1:7" ht="31.5" x14ac:dyDescent="0.25">
      <c r="A102" s="323">
        <v>93</v>
      </c>
      <c r="B102" s="484" t="s">
        <v>1100</v>
      </c>
      <c r="C102" s="257" t="s">
        <v>880</v>
      </c>
      <c r="D102" s="620"/>
      <c r="E102" s="332">
        <f>E103</f>
        <v>429.8</v>
      </c>
      <c r="F102" s="332">
        <f>F103</f>
        <v>13566.9</v>
      </c>
      <c r="G102" s="332">
        <f>G103</f>
        <v>17015</v>
      </c>
    </row>
    <row r="103" spans="1:7" ht="47.25" x14ac:dyDescent="0.25">
      <c r="A103" s="323">
        <v>94</v>
      </c>
      <c r="B103" s="484" t="s">
        <v>1101</v>
      </c>
      <c r="C103" s="257" t="s">
        <v>882</v>
      </c>
      <c r="D103" s="620"/>
      <c r="E103" s="332">
        <v>429.8</v>
      </c>
      <c r="F103" s="332">
        <v>13566.9</v>
      </c>
      <c r="G103" s="332">
        <v>17015</v>
      </c>
    </row>
    <row r="104" spans="1:7" ht="31.5" x14ac:dyDescent="0.25">
      <c r="A104" s="323">
        <v>95</v>
      </c>
      <c r="B104" s="484" t="s">
        <v>884</v>
      </c>
      <c r="C104" s="257" t="s">
        <v>885</v>
      </c>
      <c r="D104" s="620"/>
      <c r="E104" s="332">
        <f>E105</f>
        <v>62799.090909999999</v>
      </c>
      <c r="F104" s="332">
        <f>F105</f>
        <v>0</v>
      </c>
      <c r="G104" s="332">
        <f>G105</f>
        <v>0</v>
      </c>
    </row>
    <row r="105" spans="1:7" ht="47.25" x14ac:dyDescent="0.25">
      <c r="A105" s="323">
        <v>96</v>
      </c>
      <c r="B105" s="484" t="s">
        <v>886</v>
      </c>
      <c r="C105" s="257" t="s">
        <v>887</v>
      </c>
      <c r="D105" s="620"/>
      <c r="E105" s="332">
        <v>62799.090909999999</v>
      </c>
      <c r="F105" s="332">
        <v>0</v>
      </c>
      <c r="G105" s="332">
        <v>0</v>
      </c>
    </row>
    <row r="106" spans="1:7" ht="15.75" x14ac:dyDescent="0.25">
      <c r="A106" s="323">
        <v>97</v>
      </c>
      <c r="B106" s="333" t="s">
        <v>1102</v>
      </c>
      <c r="C106" s="257" t="s">
        <v>1103</v>
      </c>
      <c r="D106" s="620"/>
      <c r="E106" s="332">
        <f>E107</f>
        <v>66838.07415</v>
      </c>
      <c r="F106" s="332">
        <f>F107</f>
        <v>38498.364759999997</v>
      </c>
      <c r="G106" s="332">
        <f>G107</f>
        <v>33400</v>
      </c>
    </row>
    <row r="107" spans="1:7" ht="15.75" x14ac:dyDescent="0.25">
      <c r="A107" s="323">
        <v>98</v>
      </c>
      <c r="B107" s="334" t="s">
        <v>1104</v>
      </c>
      <c r="C107" s="235" t="s">
        <v>889</v>
      </c>
      <c r="D107" s="620"/>
      <c r="E107" s="332">
        <v>66838.07415</v>
      </c>
      <c r="F107" s="332">
        <v>38498.364759999997</v>
      </c>
      <c r="G107" s="332">
        <v>33400</v>
      </c>
    </row>
    <row r="108" spans="1:7" ht="31.5" x14ac:dyDescent="0.25">
      <c r="A108" s="323">
        <v>99</v>
      </c>
      <c r="B108" s="484" t="s">
        <v>1105</v>
      </c>
      <c r="C108" s="257" t="s">
        <v>1106</v>
      </c>
      <c r="D108" s="620"/>
      <c r="E108" s="331">
        <f>E109+E110+E111+E112+E113+E114</f>
        <v>364500.9</v>
      </c>
      <c r="F108" s="331">
        <f>F109+F110+F111+F112+F113+F114</f>
        <v>363450.49999999994</v>
      </c>
      <c r="G108" s="331">
        <f>G109+G110+G111+G112+G113+G114</f>
        <v>352501.89999999991</v>
      </c>
    </row>
    <row r="109" spans="1:7" ht="47.25" x14ac:dyDescent="0.25">
      <c r="A109" s="323">
        <v>100</v>
      </c>
      <c r="B109" s="335" t="s">
        <v>1107</v>
      </c>
      <c r="C109" s="257" t="s">
        <v>1108</v>
      </c>
      <c r="D109" s="620"/>
      <c r="E109" s="332">
        <v>361395.5</v>
      </c>
      <c r="F109" s="332">
        <v>352667.6</v>
      </c>
      <c r="G109" s="332">
        <v>341703.1</v>
      </c>
    </row>
    <row r="110" spans="1:7" ht="78.75" x14ac:dyDescent="0.25">
      <c r="A110" s="323">
        <v>101</v>
      </c>
      <c r="B110" s="334" t="s">
        <v>1109</v>
      </c>
      <c r="C110" s="235" t="s">
        <v>1110</v>
      </c>
      <c r="D110" s="620"/>
      <c r="E110" s="332">
        <v>0</v>
      </c>
      <c r="F110" s="332">
        <v>7431.1</v>
      </c>
      <c r="G110" s="332">
        <v>7431.1</v>
      </c>
    </row>
    <row r="111" spans="1:7" ht="47.25" x14ac:dyDescent="0.25">
      <c r="A111" s="323">
        <v>102</v>
      </c>
      <c r="B111" s="336" t="s">
        <v>1111</v>
      </c>
      <c r="C111" s="264" t="s">
        <v>1112</v>
      </c>
      <c r="D111" s="620"/>
      <c r="E111" s="332">
        <v>1850.9</v>
      </c>
      <c r="F111" s="332">
        <v>2020.1</v>
      </c>
      <c r="G111" s="332">
        <v>2020.1</v>
      </c>
    </row>
    <row r="112" spans="1:7" ht="78.75" x14ac:dyDescent="0.25">
      <c r="A112" s="323">
        <v>103</v>
      </c>
      <c r="B112" s="337" t="s">
        <v>1113</v>
      </c>
      <c r="C112" s="254" t="s">
        <v>1114</v>
      </c>
      <c r="D112" s="620"/>
      <c r="E112" s="332">
        <v>2.2999999999999998</v>
      </c>
      <c r="F112" s="332">
        <v>35.5</v>
      </c>
      <c r="G112" s="332">
        <v>42.6</v>
      </c>
    </row>
    <row r="113" spans="1:7" ht="47.25" x14ac:dyDescent="0.25">
      <c r="A113" s="323">
        <v>104</v>
      </c>
      <c r="B113" s="334" t="s">
        <v>1115</v>
      </c>
      <c r="C113" s="235" t="s">
        <v>922</v>
      </c>
      <c r="D113" s="620"/>
      <c r="E113" s="332">
        <v>1159.2</v>
      </c>
      <c r="F113" s="332">
        <v>1194.9000000000001</v>
      </c>
      <c r="G113" s="332">
        <v>1194.9000000000001</v>
      </c>
    </row>
    <row r="114" spans="1:7" ht="15.75" x14ac:dyDescent="0.25">
      <c r="A114" s="323">
        <v>105</v>
      </c>
      <c r="B114" s="338" t="s">
        <v>1116</v>
      </c>
      <c r="C114" s="339" t="s">
        <v>924</v>
      </c>
      <c r="D114" s="620"/>
      <c r="E114" s="332">
        <v>93</v>
      </c>
      <c r="F114" s="332">
        <v>101.3</v>
      </c>
      <c r="G114" s="332">
        <v>110.1</v>
      </c>
    </row>
    <row r="115" spans="1:7" ht="15.75" x14ac:dyDescent="0.25">
      <c r="A115" s="323">
        <v>106</v>
      </c>
      <c r="B115" s="484" t="s">
        <v>1117</v>
      </c>
      <c r="C115" s="257" t="s">
        <v>1118</v>
      </c>
      <c r="D115" s="620"/>
      <c r="E115" s="331">
        <f>E118+E117+E116</f>
        <v>29676.523400000002</v>
      </c>
      <c r="F115" s="331">
        <f>F118+F117+F116</f>
        <v>28380.938000000002</v>
      </c>
      <c r="G115" s="331">
        <f>G118+G117+G116</f>
        <v>22676.1</v>
      </c>
    </row>
    <row r="116" spans="1:7" ht="78.75" x14ac:dyDescent="0.25">
      <c r="A116" s="323">
        <v>107</v>
      </c>
      <c r="B116" s="484" t="s">
        <v>929</v>
      </c>
      <c r="C116" s="257" t="s">
        <v>930</v>
      </c>
      <c r="D116" s="620"/>
      <c r="E116" s="332">
        <v>428.48340000000002</v>
      </c>
      <c r="F116" s="332">
        <v>518</v>
      </c>
      <c r="G116" s="332">
        <v>518</v>
      </c>
    </row>
    <row r="117" spans="1:7" ht="94.5" x14ac:dyDescent="0.25">
      <c r="A117" s="323">
        <v>108</v>
      </c>
      <c r="B117" s="484" t="s">
        <v>1119</v>
      </c>
      <c r="C117" s="257" t="s">
        <v>1120</v>
      </c>
      <c r="D117" s="620"/>
      <c r="E117" s="332">
        <v>11589.1</v>
      </c>
      <c r="F117" s="332">
        <v>11589.1</v>
      </c>
      <c r="G117" s="332">
        <v>11589.1</v>
      </c>
    </row>
    <row r="118" spans="1:7" ht="31.5" x14ac:dyDescent="0.25">
      <c r="A118" s="323">
        <v>109</v>
      </c>
      <c r="B118" s="334" t="s">
        <v>1121</v>
      </c>
      <c r="C118" s="235" t="s">
        <v>934</v>
      </c>
      <c r="D118" s="620"/>
      <c r="E118" s="332">
        <v>17658.939999999999</v>
      </c>
      <c r="F118" s="332">
        <v>16273.838</v>
      </c>
      <c r="G118" s="332">
        <v>10569</v>
      </c>
    </row>
    <row r="119" spans="1:7" ht="15.75" x14ac:dyDescent="0.25">
      <c r="A119" s="340"/>
      <c r="B119" s="341"/>
      <c r="C119" s="342" t="s">
        <v>946</v>
      </c>
      <c r="D119" s="343"/>
      <c r="E119" s="344">
        <f>SUM(E91+E10)</f>
        <v>1159830.9065699999</v>
      </c>
      <c r="F119" s="344">
        <f>SUM(F91+F10)</f>
        <v>924515.23775999993</v>
      </c>
      <c r="G119" s="344">
        <f>SUM(G91+G10)</f>
        <v>945954.09999999986</v>
      </c>
    </row>
  </sheetData>
  <mergeCells count="25">
    <mergeCell ref="E1:G1"/>
    <mergeCell ref="E2:G2"/>
    <mergeCell ref="E3:G3"/>
    <mergeCell ref="E4:G4"/>
    <mergeCell ref="D40:D41"/>
    <mergeCell ref="A5:G5"/>
    <mergeCell ref="A6:G6"/>
    <mergeCell ref="A8:A9"/>
    <mergeCell ref="B8:B9"/>
    <mergeCell ref="C8:C9"/>
    <mergeCell ref="D8:D9"/>
    <mergeCell ref="E8:G8"/>
    <mergeCell ref="D12:D17"/>
    <mergeCell ref="D19:D22"/>
    <mergeCell ref="D24:D30"/>
    <mergeCell ref="D32:D36"/>
    <mergeCell ref="D38:D39"/>
    <mergeCell ref="D89:D90"/>
    <mergeCell ref="D93:D118"/>
    <mergeCell ref="D43:D52"/>
    <mergeCell ref="D54:D57"/>
    <mergeCell ref="D59:D64"/>
    <mergeCell ref="D66:D71"/>
    <mergeCell ref="D73:D78"/>
    <mergeCell ref="D79:D88"/>
  </mergeCells>
  <pageMargins left="0.70866141732283472" right="0.39370078740157483" top="0.74803149606299213" bottom="0.55118110236220474" header="0.31496062992125984" footer="0.31496062992125984"/>
  <pageSetup paperSize="9" scale="52" fitToHeight="0" orientation="portrait" r:id="rId1"/>
  <rowBreaks count="2" manualBreakCount="2">
    <brk id="34" max="6" man="1"/>
    <brk id="8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view="pageBreakPreview" zoomScale="60" workbookViewId="0">
      <selection activeCell="C1" sqref="C1"/>
    </sheetView>
  </sheetViews>
  <sheetFormatPr defaultRowHeight="15" x14ac:dyDescent="0.25"/>
  <cols>
    <col min="1" max="1" width="30.85546875" style="172" customWidth="1"/>
    <col min="2" max="2" width="86.28515625" style="172" customWidth="1"/>
    <col min="3" max="3" width="21.140625" style="173" customWidth="1"/>
    <col min="4" max="4" width="20.42578125" style="173" customWidth="1"/>
    <col min="5" max="5" width="20.42578125" style="175" customWidth="1"/>
    <col min="6" max="6" width="5.140625" bestFit="1" customWidth="1"/>
    <col min="7" max="7" width="17.42578125" customWidth="1"/>
    <col min="8" max="8" width="11.28515625" customWidth="1"/>
  </cols>
  <sheetData>
    <row r="1" spans="1:7" ht="18.75" x14ac:dyDescent="0.3">
      <c r="A1" s="164"/>
      <c r="B1" s="165"/>
      <c r="C1" s="166"/>
      <c r="D1" s="571" t="s">
        <v>1278</v>
      </c>
      <c r="E1" s="571"/>
      <c r="F1" s="167"/>
      <c r="G1" s="167"/>
    </row>
    <row r="2" spans="1:7" ht="18.75" customHeight="1" x14ac:dyDescent="0.3">
      <c r="A2" s="164"/>
      <c r="B2" s="278"/>
      <c r="C2" s="278"/>
      <c r="D2" s="574" t="s">
        <v>1279</v>
      </c>
      <c r="E2" s="574"/>
      <c r="F2" s="168"/>
      <c r="G2" s="168"/>
    </row>
    <row r="3" spans="1:7" s="169" customFormat="1" ht="18.75" customHeight="1" x14ac:dyDescent="0.3">
      <c r="B3" s="164"/>
      <c r="C3" s="573"/>
      <c r="D3" s="573"/>
      <c r="E3" s="573"/>
      <c r="F3" s="170"/>
      <c r="G3" s="170"/>
    </row>
    <row r="4" spans="1:7" ht="45" customHeight="1" x14ac:dyDescent="0.25">
      <c r="A4" s="572" t="s">
        <v>698</v>
      </c>
      <c r="B4" s="572"/>
      <c r="C4" s="572"/>
      <c r="D4" s="572"/>
      <c r="E4" s="572"/>
      <c r="F4" s="171"/>
      <c r="G4" s="171"/>
    </row>
    <row r="5" spans="1:7" ht="15.75" x14ac:dyDescent="0.25">
      <c r="D5" s="174"/>
      <c r="E5" s="175" t="s">
        <v>614</v>
      </c>
    </row>
    <row r="6" spans="1:7" ht="18.75" customHeight="1" x14ac:dyDescent="0.25">
      <c r="A6" s="575" t="s">
        <v>699</v>
      </c>
      <c r="B6" s="575" t="s">
        <v>700</v>
      </c>
      <c r="C6" s="176" t="s">
        <v>701</v>
      </c>
      <c r="D6" s="176" t="s">
        <v>607</v>
      </c>
      <c r="E6" s="177" t="s">
        <v>702</v>
      </c>
      <c r="F6" s="178"/>
      <c r="G6" s="178"/>
    </row>
    <row r="7" spans="1:7" ht="15" customHeight="1" x14ac:dyDescent="0.25">
      <c r="A7" s="575"/>
      <c r="B7" s="575"/>
      <c r="C7" s="576" t="s">
        <v>703</v>
      </c>
      <c r="D7" s="576" t="s">
        <v>703</v>
      </c>
      <c r="E7" s="576" t="s">
        <v>703</v>
      </c>
      <c r="F7" s="179"/>
      <c r="G7" s="179"/>
    </row>
    <row r="8" spans="1:7" ht="15" customHeight="1" x14ac:dyDescent="0.25">
      <c r="A8" s="575"/>
      <c r="B8" s="575"/>
      <c r="C8" s="576"/>
      <c r="D8" s="576"/>
      <c r="E8" s="576"/>
      <c r="F8" s="179"/>
      <c r="G8" s="179"/>
    </row>
    <row r="9" spans="1:7" ht="15" customHeight="1" x14ac:dyDescent="0.25">
      <c r="A9" s="180" t="s">
        <v>704</v>
      </c>
      <c r="B9" s="180" t="s">
        <v>705</v>
      </c>
      <c r="C9" s="181">
        <v>3</v>
      </c>
      <c r="D9" s="181">
        <v>4</v>
      </c>
      <c r="E9" s="181">
        <v>5</v>
      </c>
      <c r="F9" s="182"/>
      <c r="G9" s="182"/>
    </row>
    <row r="10" spans="1:7" ht="18.75" x14ac:dyDescent="0.3">
      <c r="A10" s="183" t="s">
        <v>706</v>
      </c>
      <c r="B10" s="184" t="s">
        <v>707</v>
      </c>
      <c r="C10" s="220">
        <f>C11+C44</f>
        <v>104701.21636000001</v>
      </c>
      <c r="D10" s="185">
        <f>D11+D44</f>
        <v>108899.5</v>
      </c>
      <c r="E10" s="185">
        <f>E11+E44</f>
        <v>113481.9</v>
      </c>
      <c r="F10" s="186"/>
      <c r="G10" s="186"/>
    </row>
    <row r="11" spans="1:7" ht="18.75" x14ac:dyDescent="0.3">
      <c r="A11" s="187"/>
      <c r="B11" s="188" t="s">
        <v>708</v>
      </c>
      <c r="C11" s="232">
        <f>C12+C19+C25+C33+C39</f>
        <v>81733.3</v>
      </c>
      <c r="D11" s="189">
        <f>D12+D19+D25+D33+D39</f>
        <v>86461.9</v>
      </c>
      <c r="E11" s="189">
        <f>E12+E19+E25+E33+E39</f>
        <v>90645.299999999988</v>
      </c>
      <c r="F11" s="190"/>
      <c r="G11" s="190"/>
    </row>
    <row r="12" spans="1:7" ht="18.75" x14ac:dyDescent="0.3">
      <c r="A12" s="191" t="s">
        <v>709</v>
      </c>
      <c r="B12" s="192" t="s">
        <v>710</v>
      </c>
      <c r="C12" s="441">
        <f>C13</f>
        <v>45952</v>
      </c>
      <c r="D12" s="193">
        <f>D13</f>
        <v>49338</v>
      </c>
      <c r="E12" s="193">
        <f>E13</f>
        <v>52710</v>
      </c>
      <c r="F12" s="194"/>
      <c r="G12" s="194"/>
    </row>
    <row r="13" spans="1:7" s="199" customFormat="1" ht="30" customHeight="1" x14ac:dyDescent="0.3">
      <c r="A13" s="195" t="s">
        <v>711</v>
      </c>
      <c r="B13" s="196" t="s">
        <v>712</v>
      </c>
      <c r="C13" s="442">
        <f>C14+C15+C16+C17+C18</f>
        <v>45952</v>
      </c>
      <c r="D13" s="197">
        <f>D14+D15+D16+D17+D18</f>
        <v>49338</v>
      </c>
      <c r="E13" s="197">
        <f>E14+E15+E16+E17+E18</f>
        <v>52710</v>
      </c>
      <c r="F13" s="198"/>
      <c r="G13" s="198"/>
    </row>
    <row r="14" spans="1:7" ht="80.25" customHeight="1" x14ac:dyDescent="0.3">
      <c r="A14" s="200" t="s">
        <v>713</v>
      </c>
      <c r="B14" s="201" t="s">
        <v>714</v>
      </c>
      <c r="C14" s="439">
        <v>45581</v>
      </c>
      <c r="D14" s="202">
        <v>48952</v>
      </c>
      <c r="E14" s="202">
        <v>52306</v>
      </c>
      <c r="F14" s="203"/>
      <c r="G14" s="203"/>
    </row>
    <row r="15" spans="1:7" ht="117.75" customHeight="1" x14ac:dyDescent="0.3">
      <c r="A15" s="200" t="s">
        <v>715</v>
      </c>
      <c r="B15" s="201" t="s">
        <v>716</v>
      </c>
      <c r="C15" s="439">
        <v>12</v>
      </c>
      <c r="D15" s="202">
        <v>13</v>
      </c>
      <c r="E15" s="202">
        <v>14</v>
      </c>
      <c r="F15" s="203"/>
      <c r="G15" s="203"/>
    </row>
    <row r="16" spans="1:7" ht="56.25" x14ac:dyDescent="0.3">
      <c r="A16" s="200" t="s">
        <v>717</v>
      </c>
      <c r="B16" s="201" t="s">
        <v>718</v>
      </c>
      <c r="C16" s="439">
        <v>334</v>
      </c>
      <c r="D16" s="202">
        <v>347</v>
      </c>
      <c r="E16" s="202">
        <v>361</v>
      </c>
      <c r="F16" s="203"/>
      <c r="G16" s="203"/>
    </row>
    <row r="17" spans="1:7" ht="159" customHeight="1" x14ac:dyDescent="0.3">
      <c r="A17" s="204" t="s">
        <v>719</v>
      </c>
      <c r="B17" s="205" t="s">
        <v>720</v>
      </c>
      <c r="C17" s="439">
        <v>9</v>
      </c>
      <c r="D17" s="202">
        <v>9</v>
      </c>
      <c r="E17" s="202">
        <v>10</v>
      </c>
      <c r="F17" s="203"/>
      <c r="G17" s="203"/>
    </row>
    <row r="18" spans="1:7" ht="75" x14ac:dyDescent="0.3">
      <c r="A18" s="204" t="s">
        <v>721</v>
      </c>
      <c r="B18" s="205" t="s">
        <v>722</v>
      </c>
      <c r="C18" s="439">
        <v>16</v>
      </c>
      <c r="D18" s="202">
        <v>17</v>
      </c>
      <c r="E18" s="202">
        <v>19</v>
      </c>
      <c r="F18" s="203"/>
      <c r="G18" s="203"/>
    </row>
    <row r="19" spans="1:7" ht="37.5" x14ac:dyDescent="0.3">
      <c r="A19" s="191" t="s">
        <v>723</v>
      </c>
      <c r="B19" s="192" t="s">
        <v>724</v>
      </c>
      <c r="C19" s="441">
        <f>C20</f>
        <v>24666.799999999999</v>
      </c>
      <c r="D19" s="193">
        <f>D20</f>
        <v>25466.2</v>
      </c>
      <c r="E19" s="193">
        <f>E20</f>
        <v>25923.399999999998</v>
      </c>
      <c r="F19" s="194"/>
      <c r="G19" s="194"/>
    </row>
    <row r="20" spans="1:7" s="199" customFormat="1" ht="37.5" x14ac:dyDescent="0.3">
      <c r="A20" s="195" t="s">
        <v>725</v>
      </c>
      <c r="B20" s="196" t="s">
        <v>726</v>
      </c>
      <c r="C20" s="442">
        <f>C21+C22+C23+C24</f>
        <v>24666.799999999999</v>
      </c>
      <c r="D20" s="197">
        <f>D21+D22+D23+D24</f>
        <v>25466.2</v>
      </c>
      <c r="E20" s="197">
        <f>E21+E22+E23+E24</f>
        <v>25923.399999999998</v>
      </c>
      <c r="F20" s="198"/>
      <c r="G20" s="198"/>
    </row>
    <row r="21" spans="1:7" ht="116.25" customHeight="1" x14ac:dyDescent="0.3">
      <c r="A21" s="200" t="s">
        <v>727</v>
      </c>
      <c r="B21" s="201" t="s">
        <v>728</v>
      </c>
      <c r="C21" s="439">
        <v>12901.2</v>
      </c>
      <c r="D21" s="202">
        <v>13332.4</v>
      </c>
      <c r="E21" s="202">
        <v>13551.2</v>
      </c>
      <c r="F21" s="203"/>
      <c r="G21" s="203"/>
    </row>
    <row r="22" spans="1:7" ht="140.25" customHeight="1" x14ac:dyDescent="0.3">
      <c r="A22" s="200" t="s">
        <v>729</v>
      </c>
      <c r="B22" s="201" t="s">
        <v>730</v>
      </c>
      <c r="C22" s="439">
        <v>58.1</v>
      </c>
      <c r="D22" s="202">
        <v>61.8</v>
      </c>
      <c r="E22" s="202">
        <v>62.8</v>
      </c>
      <c r="F22" s="203"/>
      <c r="G22" s="203"/>
    </row>
    <row r="23" spans="1:7" ht="125.25" customHeight="1" x14ac:dyDescent="0.3">
      <c r="A23" s="200" t="s">
        <v>731</v>
      </c>
      <c r="B23" s="201" t="s">
        <v>732</v>
      </c>
      <c r="C23" s="439">
        <v>13028.9</v>
      </c>
      <c r="D23" s="202">
        <v>13398.2</v>
      </c>
      <c r="E23" s="202">
        <v>13607.1</v>
      </c>
      <c r="F23" s="203"/>
      <c r="G23" s="203"/>
    </row>
    <row r="24" spans="1:7" ht="121.5" customHeight="1" x14ac:dyDescent="0.3">
      <c r="A24" s="200" t="s">
        <v>733</v>
      </c>
      <c r="B24" s="201" t="s">
        <v>734</v>
      </c>
      <c r="C24" s="439">
        <v>-1321.4</v>
      </c>
      <c r="D24" s="202">
        <v>-1326.2</v>
      </c>
      <c r="E24" s="202">
        <v>-1297.7</v>
      </c>
      <c r="F24" s="203"/>
      <c r="G24" s="203"/>
    </row>
    <row r="25" spans="1:7" ht="18.75" x14ac:dyDescent="0.3">
      <c r="A25" s="191" t="s">
        <v>735</v>
      </c>
      <c r="B25" s="192" t="s">
        <v>736</v>
      </c>
      <c r="C25" s="441">
        <f>C29+C31+C26</f>
        <v>3432</v>
      </c>
      <c r="D25" s="193">
        <f>D29+D31+D26</f>
        <v>3468</v>
      </c>
      <c r="E25" s="193">
        <f>E29+E31+E26</f>
        <v>3700</v>
      </c>
      <c r="F25" s="194"/>
      <c r="G25" s="194"/>
    </row>
    <row r="26" spans="1:7" ht="37.5" x14ac:dyDescent="0.3">
      <c r="A26" s="206" t="s">
        <v>737</v>
      </c>
      <c r="B26" s="207" t="s">
        <v>738</v>
      </c>
      <c r="C26" s="444">
        <f>C27+C28</f>
        <v>1454</v>
      </c>
      <c r="D26" s="208">
        <f>D27+D28</f>
        <v>1451</v>
      </c>
      <c r="E26" s="208">
        <f>E27+E28</f>
        <v>1641</v>
      </c>
      <c r="F26" s="194"/>
      <c r="G26" s="194"/>
    </row>
    <row r="27" spans="1:7" ht="37.5" x14ac:dyDescent="0.3">
      <c r="A27" s="209" t="s">
        <v>739</v>
      </c>
      <c r="B27" s="210" t="s">
        <v>740</v>
      </c>
      <c r="C27" s="443">
        <v>985</v>
      </c>
      <c r="D27" s="211">
        <v>982</v>
      </c>
      <c r="E27" s="211">
        <v>1163</v>
      </c>
      <c r="F27" s="194"/>
      <c r="G27" s="194"/>
    </row>
    <row r="28" spans="1:7" ht="45" customHeight="1" x14ac:dyDescent="0.3">
      <c r="A28" s="209" t="s">
        <v>741</v>
      </c>
      <c r="B28" s="210" t="s">
        <v>742</v>
      </c>
      <c r="C28" s="443">
        <v>469</v>
      </c>
      <c r="D28" s="211">
        <v>469</v>
      </c>
      <c r="E28" s="211">
        <v>478</v>
      </c>
      <c r="F28" s="194"/>
      <c r="G28" s="194"/>
    </row>
    <row r="29" spans="1:7" s="199" customFormat="1" ht="37.5" x14ac:dyDescent="0.3">
      <c r="A29" s="195" t="s">
        <v>743</v>
      </c>
      <c r="B29" s="196" t="s">
        <v>744</v>
      </c>
      <c r="C29" s="442">
        <f>C30</f>
        <v>1121</v>
      </c>
      <c r="D29" s="197">
        <f>D30</f>
        <v>1143</v>
      </c>
      <c r="E29" s="197">
        <f>E30</f>
        <v>1167</v>
      </c>
      <c r="F29" s="198"/>
      <c r="G29" s="198"/>
    </row>
    <row r="30" spans="1:7" ht="18.75" x14ac:dyDescent="0.3">
      <c r="A30" s="200" t="s">
        <v>745</v>
      </c>
      <c r="B30" s="201" t="s">
        <v>744</v>
      </c>
      <c r="C30" s="439">
        <v>1121</v>
      </c>
      <c r="D30" s="202">
        <v>1143</v>
      </c>
      <c r="E30" s="202">
        <v>1167</v>
      </c>
      <c r="F30" s="203"/>
      <c r="G30" s="203"/>
    </row>
    <row r="31" spans="1:7" s="199" customFormat="1" ht="37.5" x14ac:dyDescent="0.3">
      <c r="A31" s="195" t="s">
        <v>746</v>
      </c>
      <c r="B31" s="196" t="s">
        <v>747</v>
      </c>
      <c r="C31" s="442">
        <f>C32</f>
        <v>857</v>
      </c>
      <c r="D31" s="197">
        <f>D32</f>
        <v>874</v>
      </c>
      <c r="E31" s="197">
        <f>E32</f>
        <v>892</v>
      </c>
      <c r="F31" s="198"/>
      <c r="G31" s="198"/>
    </row>
    <row r="32" spans="1:7" ht="37.5" x14ac:dyDescent="0.3">
      <c r="A32" s="200" t="s">
        <v>748</v>
      </c>
      <c r="B32" s="201" t="s">
        <v>749</v>
      </c>
      <c r="C32" s="439">
        <v>857</v>
      </c>
      <c r="D32" s="202">
        <v>874</v>
      </c>
      <c r="E32" s="202">
        <v>892</v>
      </c>
      <c r="F32" s="203"/>
      <c r="G32" s="203"/>
    </row>
    <row r="33" spans="1:7" ht="18.75" x14ac:dyDescent="0.3">
      <c r="A33" s="191" t="s">
        <v>750</v>
      </c>
      <c r="B33" s="192" t="s">
        <v>751</v>
      </c>
      <c r="C33" s="441">
        <f>C35+C36</f>
        <v>5962</v>
      </c>
      <c r="D33" s="193">
        <f>D35+D36</f>
        <v>6378</v>
      </c>
      <c r="E33" s="193">
        <f>E35+E36</f>
        <v>6404</v>
      </c>
      <c r="F33" s="194"/>
      <c r="G33" s="194"/>
    </row>
    <row r="34" spans="1:7" s="199" customFormat="1" ht="27.75" customHeight="1" x14ac:dyDescent="0.3">
      <c r="A34" s="206" t="s">
        <v>752</v>
      </c>
      <c r="B34" s="207" t="s">
        <v>753</v>
      </c>
      <c r="C34" s="444">
        <f>C35</f>
        <v>1714</v>
      </c>
      <c r="D34" s="208">
        <f>D35</f>
        <v>2128</v>
      </c>
      <c r="E34" s="208">
        <f>E35</f>
        <v>2152</v>
      </c>
      <c r="F34" s="212"/>
      <c r="G34" s="212"/>
    </row>
    <row r="35" spans="1:7" ht="56.25" x14ac:dyDescent="0.3">
      <c r="A35" s="209" t="s">
        <v>754</v>
      </c>
      <c r="B35" s="210" t="s">
        <v>755</v>
      </c>
      <c r="C35" s="443">
        <v>1714</v>
      </c>
      <c r="D35" s="211">
        <f>1738+390</f>
        <v>2128</v>
      </c>
      <c r="E35" s="211">
        <f>1762+390</f>
        <v>2152</v>
      </c>
      <c r="F35" s="213"/>
      <c r="G35" s="213"/>
    </row>
    <row r="36" spans="1:7" s="199" customFormat="1" ht="37.5" x14ac:dyDescent="0.3">
      <c r="A36" s="195" t="s">
        <v>756</v>
      </c>
      <c r="B36" s="196" t="s">
        <v>757</v>
      </c>
      <c r="C36" s="442">
        <f>SUM(C37:C38)</f>
        <v>4248</v>
      </c>
      <c r="D36" s="197">
        <f>SUM(D37:D38)</f>
        <v>4250</v>
      </c>
      <c r="E36" s="197">
        <f>SUM(E37:E38)</f>
        <v>4252</v>
      </c>
      <c r="F36" s="198"/>
      <c r="G36" s="198"/>
    </row>
    <row r="37" spans="1:7" ht="37.5" customHeight="1" x14ac:dyDescent="0.3">
      <c r="A37" s="200" t="s">
        <v>758</v>
      </c>
      <c r="B37" s="201" t="s">
        <v>759</v>
      </c>
      <c r="C37" s="439">
        <v>2151</v>
      </c>
      <c r="D37" s="202">
        <v>2153</v>
      </c>
      <c r="E37" s="202">
        <v>2155</v>
      </c>
      <c r="F37" s="203"/>
      <c r="G37" s="203"/>
    </row>
    <row r="38" spans="1:7" ht="37.5" x14ac:dyDescent="0.3">
      <c r="A38" s="200" t="s">
        <v>760</v>
      </c>
      <c r="B38" s="201" t="s">
        <v>761</v>
      </c>
      <c r="C38" s="439">
        <v>2097</v>
      </c>
      <c r="D38" s="202">
        <v>2097</v>
      </c>
      <c r="E38" s="202">
        <v>2097</v>
      </c>
      <c r="F38" s="203"/>
      <c r="G38" s="203"/>
    </row>
    <row r="39" spans="1:7" ht="18.75" x14ac:dyDescent="0.3">
      <c r="A39" s="191" t="s">
        <v>762</v>
      </c>
      <c r="B39" s="192" t="s">
        <v>763</v>
      </c>
      <c r="C39" s="441">
        <f>C40+C42</f>
        <v>1720.5</v>
      </c>
      <c r="D39" s="193">
        <f>D40+D42</f>
        <v>1811.7</v>
      </c>
      <c r="E39" s="193">
        <f>E40+E42</f>
        <v>1907.9</v>
      </c>
      <c r="F39" s="194"/>
      <c r="G39" s="194"/>
    </row>
    <row r="40" spans="1:7" s="199" customFormat="1" ht="37.5" x14ac:dyDescent="0.3">
      <c r="A40" s="195" t="s">
        <v>764</v>
      </c>
      <c r="B40" s="196" t="s">
        <v>765</v>
      </c>
      <c r="C40" s="442">
        <f>C41</f>
        <v>1691</v>
      </c>
      <c r="D40" s="197">
        <f>D41</f>
        <v>1781</v>
      </c>
      <c r="E40" s="197">
        <f>E41</f>
        <v>1876</v>
      </c>
      <c r="F40" s="198"/>
      <c r="G40" s="198"/>
    </row>
    <row r="41" spans="1:7" ht="56.25" x14ac:dyDescent="0.3">
      <c r="A41" s="200" t="s">
        <v>766</v>
      </c>
      <c r="B41" s="201" t="s">
        <v>767</v>
      </c>
      <c r="C41" s="439">
        <v>1691</v>
      </c>
      <c r="D41" s="202">
        <v>1781</v>
      </c>
      <c r="E41" s="202">
        <v>1876</v>
      </c>
      <c r="F41" s="203"/>
      <c r="G41" s="203"/>
    </row>
    <row r="42" spans="1:7" s="199" customFormat="1" ht="57.75" customHeight="1" x14ac:dyDescent="0.3">
      <c r="A42" s="195" t="s">
        <v>768</v>
      </c>
      <c r="B42" s="196" t="s">
        <v>769</v>
      </c>
      <c r="C42" s="442">
        <f>C43</f>
        <v>29.5</v>
      </c>
      <c r="D42" s="197">
        <f>D43</f>
        <v>30.7</v>
      </c>
      <c r="E42" s="197">
        <f>E43</f>
        <v>31.9</v>
      </c>
      <c r="F42" s="198"/>
      <c r="G42" s="198"/>
    </row>
    <row r="43" spans="1:7" ht="75" x14ac:dyDescent="0.3">
      <c r="A43" s="200" t="s">
        <v>770</v>
      </c>
      <c r="B43" s="201" t="s">
        <v>771</v>
      </c>
      <c r="C43" s="439">
        <v>29.5</v>
      </c>
      <c r="D43" s="202">
        <v>30.7</v>
      </c>
      <c r="E43" s="202">
        <v>31.9</v>
      </c>
      <c r="F43" s="203"/>
      <c r="G43" s="203"/>
    </row>
    <row r="44" spans="1:7" ht="18.75" x14ac:dyDescent="0.3">
      <c r="A44" s="187"/>
      <c r="B44" s="188" t="s">
        <v>772</v>
      </c>
      <c r="C44" s="232">
        <f>C45+C53+C58+C63+C69+C80</f>
        <v>22967.916359999999</v>
      </c>
      <c r="D44" s="189">
        <f>D45+D53+D58+D63+D69+D80</f>
        <v>22437.599999999999</v>
      </c>
      <c r="E44" s="189">
        <f>E45+E53+E58+E63+E69+E80</f>
        <v>22836.6</v>
      </c>
      <c r="F44" s="190"/>
      <c r="G44" s="190"/>
    </row>
    <row r="45" spans="1:7" ht="56.25" x14ac:dyDescent="0.3">
      <c r="A45" s="191" t="s">
        <v>773</v>
      </c>
      <c r="B45" s="192" t="s">
        <v>774</v>
      </c>
      <c r="C45" s="441">
        <f>C46+C51</f>
        <v>7213.2000000000007</v>
      </c>
      <c r="D45" s="193">
        <f>D46+D51</f>
        <v>7227.3000000000011</v>
      </c>
      <c r="E45" s="193">
        <f>E46+E51</f>
        <v>7241.3000000000011</v>
      </c>
      <c r="F45" s="194"/>
      <c r="G45" s="194"/>
    </row>
    <row r="46" spans="1:7" s="199" customFormat="1" ht="93.75" x14ac:dyDescent="0.3">
      <c r="A46" s="195" t="s">
        <v>775</v>
      </c>
      <c r="B46" s="196" t="s">
        <v>776</v>
      </c>
      <c r="C46" s="442">
        <f>C47+C48+C49+C50</f>
        <v>6378.5000000000009</v>
      </c>
      <c r="D46" s="197">
        <f>D47+D48+D49+D50</f>
        <v>6392.6000000000013</v>
      </c>
      <c r="E46" s="197">
        <f>E47+E48+E49+E50</f>
        <v>6406.6000000000013</v>
      </c>
      <c r="F46" s="198"/>
      <c r="G46" s="198"/>
    </row>
    <row r="47" spans="1:7" ht="93.75" x14ac:dyDescent="0.3">
      <c r="A47" s="200" t="s">
        <v>777</v>
      </c>
      <c r="B47" s="201" t="s">
        <v>778</v>
      </c>
      <c r="C47" s="439">
        <v>5598.1</v>
      </c>
      <c r="D47" s="202">
        <v>5598.1</v>
      </c>
      <c r="E47" s="202">
        <v>5598.1</v>
      </c>
      <c r="F47" s="203"/>
      <c r="G47" s="203"/>
    </row>
    <row r="48" spans="1:7" ht="93.75" x14ac:dyDescent="0.3">
      <c r="A48" s="200" t="s">
        <v>779</v>
      </c>
      <c r="B48" s="201" t="s">
        <v>780</v>
      </c>
      <c r="C48" s="439">
        <v>301.3</v>
      </c>
      <c r="D48" s="202">
        <v>301.3</v>
      </c>
      <c r="E48" s="202">
        <v>301.3</v>
      </c>
      <c r="F48" s="203"/>
      <c r="G48" s="203"/>
    </row>
    <row r="49" spans="1:7" ht="75" x14ac:dyDescent="0.3">
      <c r="A49" s="200" t="s">
        <v>781</v>
      </c>
      <c r="B49" s="201" t="s">
        <v>782</v>
      </c>
      <c r="C49" s="439">
        <v>336.5</v>
      </c>
      <c r="D49" s="202">
        <v>350.6</v>
      </c>
      <c r="E49" s="202">
        <v>364.6</v>
      </c>
      <c r="F49" s="203"/>
      <c r="G49" s="203"/>
    </row>
    <row r="50" spans="1:7" ht="37.5" x14ac:dyDescent="0.3">
      <c r="A50" s="200" t="s">
        <v>783</v>
      </c>
      <c r="B50" s="201" t="s">
        <v>784</v>
      </c>
      <c r="C50" s="439">
        <v>142.6</v>
      </c>
      <c r="D50" s="202">
        <v>142.6</v>
      </c>
      <c r="E50" s="202">
        <v>142.6</v>
      </c>
      <c r="F50" s="203"/>
      <c r="G50" s="203"/>
    </row>
    <row r="51" spans="1:7" s="199" customFormat="1" ht="93.75" x14ac:dyDescent="0.3">
      <c r="A51" s="195" t="s">
        <v>785</v>
      </c>
      <c r="B51" s="196" t="s">
        <v>786</v>
      </c>
      <c r="C51" s="442">
        <f>C52</f>
        <v>834.7</v>
      </c>
      <c r="D51" s="197">
        <f>D52</f>
        <v>834.7</v>
      </c>
      <c r="E51" s="197">
        <f>E52</f>
        <v>834.7</v>
      </c>
      <c r="F51" s="198"/>
      <c r="G51" s="198"/>
    </row>
    <row r="52" spans="1:7" ht="93.75" x14ac:dyDescent="0.3">
      <c r="A52" s="200" t="s">
        <v>787</v>
      </c>
      <c r="B52" s="201" t="s">
        <v>788</v>
      </c>
      <c r="C52" s="439">
        <v>834.7</v>
      </c>
      <c r="D52" s="202">
        <v>834.7</v>
      </c>
      <c r="E52" s="202">
        <v>834.7</v>
      </c>
      <c r="F52" s="203"/>
      <c r="G52" s="203"/>
    </row>
    <row r="53" spans="1:7" ht="37.5" x14ac:dyDescent="0.3">
      <c r="A53" s="191" t="s">
        <v>789</v>
      </c>
      <c r="B53" s="192" t="s">
        <v>790</v>
      </c>
      <c r="C53" s="441">
        <f>C54</f>
        <v>123.10000000000001</v>
      </c>
      <c r="D53" s="193">
        <f>D54</f>
        <v>123.10000000000001</v>
      </c>
      <c r="E53" s="193">
        <f>E54</f>
        <v>123.10000000000001</v>
      </c>
      <c r="F53" s="194"/>
      <c r="G53" s="194"/>
    </row>
    <row r="54" spans="1:7" s="199" customFormat="1" ht="37.5" x14ac:dyDescent="0.3">
      <c r="A54" s="195" t="s">
        <v>791</v>
      </c>
      <c r="B54" s="196" t="s">
        <v>792</v>
      </c>
      <c r="C54" s="442">
        <f>C55+C56+C57</f>
        <v>123.10000000000001</v>
      </c>
      <c r="D54" s="197">
        <f>D55+D56+D57</f>
        <v>123.10000000000001</v>
      </c>
      <c r="E54" s="197">
        <f>E55+E56+E57</f>
        <v>123.10000000000001</v>
      </c>
      <c r="F54" s="198"/>
      <c r="G54" s="198"/>
    </row>
    <row r="55" spans="1:7" ht="37.5" x14ac:dyDescent="0.3">
      <c r="A55" s="200" t="s">
        <v>793</v>
      </c>
      <c r="B55" s="201" t="s">
        <v>794</v>
      </c>
      <c r="C55" s="439">
        <v>122.2</v>
      </c>
      <c r="D55" s="202">
        <v>122.2</v>
      </c>
      <c r="E55" s="202">
        <v>122.2</v>
      </c>
      <c r="F55" s="203"/>
      <c r="G55" s="203"/>
    </row>
    <row r="56" spans="1:7" ht="18.75" x14ac:dyDescent="0.3">
      <c r="A56" s="200" t="s">
        <v>795</v>
      </c>
      <c r="B56" s="201" t="s">
        <v>796</v>
      </c>
      <c r="C56" s="439">
        <v>0.9</v>
      </c>
      <c r="D56" s="202">
        <v>0.9</v>
      </c>
      <c r="E56" s="202">
        <v>0.9</v>
      </c>
      <c r="F56" s="203"/>
      <c r="G56" s="203"/>
    </row>
    <row r="57" spans="1:7" ht="18.75" x14ac:dyDescent="0.3">
      <c r="A57" s="200" t="s">
        <v>797</v>
      </c>
      <c r="B57" s="201" t="s">
        <v>798</v>
      </c>
      <c r="C57" s="439">
        <v>0</v>
      </c>
      <c r="D57" s="202">
        <v>0</v>
      </c>
      <c r="E57" s="202">
        <v>0</v>
      </c>
      <c r="F57" s="203">
        <v>0</v>
      </c>
      <c r="G57" s="203"/>
    </row>
    <row r="58" spans="1:7" ht="37.5" x14ac:dyDescent="0.3">
      <c r="A58" s="191" t="s">
        <v>799</v>
      </c>
      <c r="B58" s="192" t="s">
        <v>800</v>
      </c>
      <c r="C58" s="441">
        <f>C59+C61</f>
        <v>14003.7</v>
      </c>
      <c r="D58" s="193">
        <f>D59+D61</f>
        <v>13752.3</v>
      </c>
      <c r="E58" s="193">
        <f>E59+E61</f>
        <v>14137.3</v>
      </c>
      <c r="F58" s="194"/>
      <c r="G58" s="194"/>
    </row>
    <row r="59" spans="1:7" s="199" customFormat="1" ht="37.5" x14ac:dyDescent="0.3">
      <c r="A59" s="195" t="s">
        <v>801</v>
      </c>
      <c r="B59" s="196" t="s">
        <v>802</v>
      </c>
      <c r="C59" s="442">
        <f>C60</f>
        <v>12993.7</v>
      </c>
      <c r="D59" s="197">
        <f>D60</f>
        <v>12700.9</v>
      </c>
      <c r="E59" s="197">
        <f>E60</f>
        <v>13043.8</v>
      </c>
      <c r="F59" s="198"/>
      <c r="G59" s="198"/>
    </row>
    <row r="60" spans="1:7" ht="37.5" x14ac:dyDescent="0.3">
      <c r="A60" s="200" t="s">
        <v>803</v>
      </c>
      <c r="B60" s="201" t="s">
        <v>804</v>
      </c>
      <c r="C60" s="439">
        <f>12367+626.7</f>
        <v>12993.7</v>
      </c>
      <c r="D60" s="202">
        <v>12700.9</v>
      </c>
      <c r="E60" s="202">
        <v>13043.8</v>
      </c>
      <c r="F60" s="203"/>
      <c r="G60" s="203"/>
    </row>
    <row r="61" spans="1:7" s="199" customFormat="1" ht="37.5" x14ac:dyDescent="0.3">
      <c r="A61" s="195" t="s">
        <v>805</v>
      </c>
      <c r="B61" s="196" t="s">
        <v>806</v>
      </c>
      <c r="C61" s="442">
        <f>C62</f>
        <v>1010</v>
      </c>
      <c r="D61" s="197">
        <f>D62</f>
        <v>1051.4000000000001</v>
      </c>
      <c r="E61" s="197">
        <f>E62</f>
        <v>1093.5</v>
      </c>
      <c r="F61" s="198"/>
      <c r="G61" s="198"/>
    </row>
    <row r="62" spans="1:7" ht="37.5" x14ac:dyDescent="0.3">
      <c r="A62" s="200" t="s">
        <v>807</v>
      </c>
      <c r="B62" s="201" t="s">
        <v>808</v>
      </c>
      <c r="C62" s="439">
        <v>1010</v>
      </c>
      <c r="D62" s="202">
        <v>1051.4000000000001</v>
      </c>
      <c r="E62" s="202">
        <v>1093.5</v>
      </c>
      <c r="F62" s="203"/>
      <c r="G62" s="203"/>
    </row>
    <row r="63" spans="1:7" ht="37.5" x14ac:dyDescent="0.3">
      <c r="A63" s="191" t="s">
        <v>809</v>
      </c>
      <c r="B63" s="192" t="s">
        <v>810</v>
      </c>
      <c r="C63" s="441">
        <f>C66</f>
        <v>634.79999999999995</v>
      </c>
      <c r="D63" s="193">
        <f>D66</f>
        <v>634.79999999999995</v>
      </c>
      <c r="E63" s="193">
        <f>E66</f>
        <v>634.79999999999995</v>
      </c>
      <c r="F63" s="194"/>
      <c r="G63" s="194"/>
    </row>
    <row r="64" spans="1:7" ht="112.5" hidden="1" x14ac:dyDescent="0.3">
      <c r="A64" s="209" t="s">
        <v>811</v>
      </c>
      <c r="B64" s="210" t="s">
        <v>812</v>
      </c>
      <c r="C64" s="443">
        <f>C65</f>
        <v>0</v>
      </c>
      <c r="D64" s="211">
        <v>0</v>
      </c>
      <c r="E64" s="211">
        <v>0</v>
      </c>
      <c r="F64" s="213"/>
      <c r="G64" s="213"/>
    </row>
    <row r="65" spans="1:7" ht="131.25" hidden="1" x14ac:dyDescent="0.3">
      <c r="A65" s="209" t="s">
        <v>813</v>
      </c>
      <c r="B65" s="210" t="s">
        <v>814</v>
      </c>
      <c r="C65" s="258">
        <v>0</v>
      </c>
      <c r="D65" s="214">
        <v>0</v>
      </c>
      <c r="E65" s="214">
        <v>0</v>
      </c>
      <c r="F65" s="215"/>
      <c r="G65" s="215"/>
    </row>
    <row r="66" spans="1:7" s="199" customFormat="1" ht="37.5" x14ac:dyDescent="0.3">
      <c r="A66" s="195" t="s">
        <v>815</v>
      </c>
      <c r="B66" s="196" t="s">
        <v>816</v>
      </c>
      <c r="C66" s="442">
        <f>C67+C68</f>
        <v>634.79999999999995</v>
      </c>
      <c r="D66" s="197">
        <f>D67+D68</f>
        <v>634.79999999999995</v>
      </c>
      <c r="E66" s="197">
        <f>E67+E68</f>
        <v>634.79999999999995</v>
      </c>
      <c r="F66" s="198"/>
      <c r="G66" s="198"/>
    </row>
    <row r="67" spans="1:7" ht="56.25" x14ac:dyDescent="0.3">
      <c r="A67" s="200" t="s">
        <v>817</v>
      </c>
      <c r="B67" s="201" t="s">
        <v>818</v>
      </c>
      <c r="C67" s="439">
        <v>412.9</v>
      </c>
      <c r="D67" s="202">
        <v>412.9</v>
      </c>
      <c r="E67" s="202">
        <v>412.9</v>
      </c>
      <c r="F67" s="203"/>
      <c r="G67" s="203"/>
    </row>
    <row r="68" spans="1:7" ht="70.5" customHeight="1" x14ac:dyDescent="0.3">
      <c r="A68" s="200" t="s">
        <v>819</v>
      </c>
      <c r="B68" s="201" t="s">
        <v>820</v>
      </c>
      <c r="C68" s="439">
        <v>221.9</v>
      </c>
      <c r="D68" s="202">
        <v>221.9</v>
      </c>
      <c r="E68" s="202">
        <v>221.9</v>
      </c>
      <c r="F68" s="203"/>
      <c r="G68" s="203"/>
    </row>
    <row r="69" spans="1:7" ht="18.75" x14ac:dyDescent="0.3">
      <c r="A69" s="191" t="s">
        <v>821</v>
      </c>
      <c r="B69" s="192" t="s">
        <v>822</v>
      </c>
      <c r="C69" s="441">
        <f>SUM(C70:C79)</f>
        <v>700.1</v>
      </c>
      <c r="D69" s="193">
        <f>SUM(D70:D79)</f>
        <v>700.1</v>
      </c>
      <c r="E69" s="193">
        <f>SUM(E70:E79)</f>
        <v>700.1</v>
      </c>
      <c r="F69" s="194"/>
      <c r="G69" s="194"/>
    </row>
    <row r="70" spans="1:7" ht="105" customHeight="1" x14ac:dyDescent="0.3">
      <c r="A70" s="200" t="s">
        <v>823</v>
      </c>
      <c r="B70" s="201" t="s">
        <v>824</v>
      </c>
      <c r="C70" s="439">
        <v>63.8</v>
      </c>
      <c r="D70" s="202">
        <v>63.8</v>
      </c>
      <c r="E70" s="202">
        <v>63.8</v>
      </c>
      <c r="F70" s="203"/>
      <c r="G70" s="203"/>
    </row>
    <row r="71" spans="1:7" ht="112.5" customHeight="1" x14ac:dyDescent="0.3">
      <c r="A71" s="200" t="s">
        <v>825</v>
      </c>
      <c r="B71" s="201" t="s">
        <v>826</v>
      </c>
      <c r="C71" s="439">
        <v>248.8</v>
      </c>
      <c r="D71" s="202">
        <v>248.8</v>
      </c>
      <c r="E71" s="202">
        <v>248.8</v>
      </c>
      <c r="F71" s="203"/>
      <c r="G71" s="203"/>
    </row>
    <row r="72" spans="1:7" ht="97.5" customHeight="1" x14ac:dyDescent="0.3">
      <c r="A72" s="200" t="s">
        <v>827</v>
      </c>
      <c r="B72" s="201" t="s">
        <v>828</v>
      </c>
      <c r="C72" s="439">
        <v>65.400000000000006</v>
      </c>
      <c r="D72" s="202">
        <v>65.400000000000006</v>
      </c>
      <c r="E72" s="202">
        <v>65.400000000000006</v>
      </c>
      <c r="F72" s="203"/>
      <c r="G72" s="203"/>
    </row>
    <row r="73" spans="1:7" ht="95.25" customHeight="1" x14ac:dyDescent="0.3">
      <c r="A73" s="200" t="s">
        <v>829</v>
      </c>
      <c r="B73" s="201" t="s">
        <v>830</v>
      </c>
      <c r="C73" s="439">
        <v>61.6</v>
      </c>
      <c r="D73" s="202">
        <v>61.6</v>
      </c>
      <c r="E73" s="202">
        <v>61.6</v>
      </c>
      <c r="F73" s="203"/>
      <c r="G73" s="203"/>
    </row>
    <row r="74" spans="1:7" ht="111" customHeight="1" x14ac:dyDescent="0.3">
      <c r="A74" s="200" t="s">
        <v>831</v>
      </c>
      <c r="B74" s="201" t="s">
        <v>832</v>
      </c>
      <c r="C74" s="439">
        <v>4.5</v>
      </c>
      <c r="D74" s="202">
        <v>4.5</v>
      </c>
      <c r="E74" s="202">
        <v>4.5</v>
      </c>
      <c r="F74" s="203"/>
      <c r="G74" s="203"/>
    </row>
    <row r="75" spans="1:7" ht="129.75" customHeight="1" x14ac:dyDescent="0.3">
      <c r="A75" s="200" t="s">
        <v>833</v>
      </c>
      <c r="B75" s="201" t="s">
        <v>834</v>
      </c>
      <c r="C75" s="439">
        <v>0</v>
      </c>
      <c r="D75" s="202">
        <v>0</v>
      </c>
      <c r="E75" s="202">
        <v>0</v>
      </c>
      <c r="F75" s="203"/>
      <c r="G75" s="203"/>
    </row>
    <row r="76" spans="1:7" ht="91.5" customHeight="1" x14ac:dyDescent="0.3">
      <c r="A76" s="200" t="s">
        <v>835</v>
      </c>
      <c r="B76" s="201" t="s">
        <v>836</v>
      </c>
      <c r="C76" s="439">
        <v>5.0999999999999996</v>
      </c>
      <c r="D76" s="202">
        <v>5.0999999999999996</v>
      </c>
      <c r="E76" s="202">
        <v>5.0999999999999996</v>
      </c>
      <c r="F76" s="203"/>
      <c r="G76" s="203"/>
    </row>
    <row r="77" spans="1:7" ht="96" customHeight="1" x14ac:dyDescent="0.3">
      <c r="A77" s="200" t="s">
        <v>837</v>
      </c>
      <c r="B77" s="201" t="s">
        <v>838</v>
      </c>
      <c r="C77" s="439">
        <v>32.700000000000003</v>
      </c>
      <c r="D77" s="202">
        <v>32.700000000000003</v>
      </c>
      <c r="E77" s="202">
        <v>32.700000000000003</v>
      </c>
      <c r="F77" s="203"/>
      <c r="G77" s="203"/>
    </row>
    <row r="78" spans="1:7" ht="91.5" customHeight="1" x14ac:dyDescent="0.3">
      <c r="A78" s="200" t="s">
        <v>839</v>
      </c>
      <c r="B78" s="201" t="s">
        <v>840</v>
      </c>
      <c r="C78" s="439">
        <v>163.6</v>
      </c>
      <c r="D78" s="202">
        <v>163.6</v>
      </c>
      <c r="E78" s="202">
        <v>163.6</v>
      </c>
      <c r="F78" s="203"/>
      <c r="G78" s="203"/>
    </row>
    <row r="79" spans="1:7" ht="165" customHeight="1" x14ac:dyDescent="0.3">
      <c r="A79" s="200" t="s">
        <v>841</v>
      </c>
      <c r="B79" s="201" t="s">
        <v>842</v>
      </c>
      <c r="C79" s="439">
        <v>54.6</v>
      </c>
      <c r="D79" s="202">
        <v>54.6</v>
      </c>
      <c r="E79" s="202">
        <v>54.6</v>
      </c>
      <c r="F79" s="203"/>
      <c r="G79" s="203"/>
    </row>
    <row r="80" spans="1:7" ht="18.75" x14ac:dyDescent="0.3">
      <c r="A80" s="216" t="s">
        <v>843</v>
      </c>
      <c r="B80" s="217" t="s">
        <v>844</v>
      </c>
      <c r="C80" s="440">
        <f>C81</f>
        <v>293.01636000000002</v>
      </c>
      <c r="D80" s="218">
        <f>D81</f>
        <v>0</v>
      </c>
      <c r="E80" s="218">
        <f>E81</f>
        <v>0</v>
      </c>
      <c r="F80" s="203"/>
      <c r="G80" s="203"/>
    </row>
    <row r="81" spans="1:7" ht="26.25" customHeight="1" x14ac:dyDescent="0.3">
      <c r="A81" s="200" t="s">
        <v>845</v>
      </c>
      <c r="B81" s="201" t="s">
        <v>846</v>
      </c>
      <c r="C81" s="439">
        <f>293.01636</f>
        <v>293.01636000000002</v>
      </c>
      <c r="D81" s="202">
        <v>0</v>
      </c>
      <c r="E81" s="202">
        <v>0</v>
      </c>
      <c r="F81" s="203"/>
      <c r="G81" s="203"/>
    </row>
    <row r="82" spans="1:7" ht="18.75" x14ac:dyDescent="0.3">
      <c r="A82" s="219" t="s">
        <v>847</v>
      </c>
      <c r="B82" s="184" t="s">
        <v>848</v>
      </c>
      <c r="C82" s="220">
        <f>C83+C154</f>
        <v>1055129.6902099999</v>
      </c>
      <c r="D82" s="220">
        <f>D83+D154</f>
        <v>815615.73775999993</v>
      </c>
      <c r="E82" s="220">
        <f>E83+E154</f>
        <v>832472.19999999984</v>
      </c>
      <c r="F82" s="186"/>
      <c r="G82" s="186"/>
    </row>
    <row r="83" spans="1:7" ht="46.5" customHeight="1" x14ac:dyDescent="0.3">
      <c r="A83" s="221" t="s">
        <v>849</v>
      </c>
      <c r="B83" s="222" t="s">
        <v>850</v>
      </c>
      <c r="C83" s="223">
        <f>C84+C89+C119+C144</f>
        <v>1055129.6902099999</v>
      </c>
      <c r="D83" s="223">
        <f>D84+D89+D119+D144</f>
        <v>815615.73775999993</v>
      </c>
      <c r="E83" s="223">
        <f>E84+E89+E119+E144</f>
        <v>832472.19999999984</v>
      </c>
      <c r="F83" s="224"/>
      <c r="G83" s="224"/>
    </row>
    <row r="84" spans="1:7" ht="18.75" x14ac:dyDescent="0.3">
      <c r="A84" s="225" t="s">
        <v>851</v>
      </c>
      <c r="B84" s="188" t="s">
        <v>852</v>
      </c>
      <c r="C84" s="226">
        <f>C85+C86</f>
        <v>410540.5</v>
      </c>
      <c r="D84" s="226">
        <f>D85+D86</f>
        <v>368213.7</v>
      </c>
      <c r="E84" s="226">
        <f>E85+E86</f>
        <v>404795.8</v>
      </c>
      <c r="F84" s="227"/>
      <c r="G84" s="227"/>
    </row>
    <row r="85" spans="1:7" ht="56.25" x14ac:dyDescent="0.25">
      <c r="A85" s="191" t="s">
        <v>853</v>
      </c>
      <c r="B85" s="192" t="s">
        <v>854</v>
      </c>
      <c r="C85" s="228">
        <v>408995.2</v>
      </c>
      <c r="D85" s="228">
        <v>368213.7</v>
      </c>
      <c r="E85" s="228">
        <v>404795.8</v>
      </c>
      <c r="F85" s="229"/>
      <c r="G85" s="229"/>
    </row>
    <row r="86" spans="1:7" ht="18.75" x14ac:dyDescent="0.25">
      <c r="A86" s="191" t="s">
        <v>855</v>
      </c>
      <c r="B86" s="192" t="s">
        <v>856</v>
      </c>
      <c r="C86" s="228">
        <f>C88</f>
        <v>1545.3</v>
      </c>
      <c r="D86" s="228">
        <f>D88</f>
        <v>0</v>
      </c>
      <c r="E86" s="228">
        <f>E88</f>
        <v>0</v>
      </c>
      <c r="F86" s="230"/>
      <c r="G86" s="230"/>
    </row>
    <row r="87" spans="1:7" ht="18.75" x14ac:dyDescent="0.25">
      <c r="A87" s="191"/>
      <c r="B87" s="210" t="s">
        <v>116</v>
      </c>
      <c r="C87" s="228"/>
      <c r="D87" s="228"/>
      <c r="E87" s="228"/>
      <c r="F87" s="230"/>
      <c r="G87" s="230"/>
    </row>
    <row r="88" spans="1:7" ht="37.5" x14ac:dyDescent="0.25">
      <c r="A88" s="191"/>
      <c r="B88" s="210" t="s">
        <v>857</v>
      </c>
      <c r="C88" s="231">
        <v>1545.3</v>
      </c>
      <c r="D88" s="231">
        <v>0</v>
      </c>
      <c r="E88" s="231">
        <v>0</v>
      </c>
      <c r="F88" s="230"/>
      <c r="G88" s="230"/>
    </row>
    <row r="89" spans="1:7" ht="37.5" x14ac:dyDescent="0.3">
      <c r="A89" s="187" t="s">
        <v>858</v>
      </c>
      <c r="B89" s="188" t="s">
        <v>859</v>
      </c>
      <c r="C89" s="232">
        <f>C108+C97+C102+C95+C90+C106+C93</f>
        <v>250411.76681</v>
      </c>
      <c r="D89" s="232">
        <f>D108+D97+D102+D95+D90+D106+D93</f>
        <v>55570.599759999997</v>
      </c>
      <c r="E89" s="232">
        <f>E108+E97+E102+E95+E90+E106+E93</f>
        <v>52498.400000000001</v>
      </c>
      <c r="F89" s="190"/>
      <c r="G89" s="190"/>
    </row>
    <row r="90" spans="1:7" ht="31.5" x14ac:dyDescent="0.3">
      <c r="A90" s="216" t="s">
        <v>860</v>
      </c>
      <c r="B90" s="233" t="s">
        <v>861</v>
      </c>
      <c r="C90" s="234">
        <f t="shared" ref="C90:E91" si="0">C91</f>
        <v>68362.5</v>
      </c>
      <c r="D90" s="234">
        <f t="shared" si="0"/>
        <v>0</v>
      </c>
      <c r="E90" s="234">
        <f t="shared" si="0"/>
        <v>0</v>
      </c>
      <c r="F90" s="190"/>
      <c r="G90" s="190"/>
    </row>
    <row r="91" spans="1:7" ht="31.5" x14ac:dyDescent="0.3">
      <c r="A91" s="209" t="s">
        <v>862</v>
      </c>
      <c r="B91" s="235" t="s">
        <v>863</v>
      </c>
      <c r="C91" s="231">
        <f t="shared" si="0"/>
        <v>68362.5</v>
      </c>
      <c r="D91" s="231">
        <f t="shared" si="0"/>
        <v>0</v>
      </c>
      <c r="E91" s="231">
        <f t="shared" si="0"/>
        <v>0</v>
      </c>
      <c r="F91" s="190"/>
      <c r="G91" s="190"/>
    </row>
    <row r="92" spans="1:7" ht="31.5" x14ac:dyDescent="0.3">
      <c r="A92" s="209"/>
      <c r="B92" s="235" t="s">
        <v>864</v>
      </c>
      <c r="C92" s="231">
        <v>68362.5</v>
      </c>
      <c r="D92" s="231">
        <v>0</v>
      </c>
      <c r="E92" s="231">
        <v>0</v>
      </c>
      <c r="F92" s="190"/>
      <c r="G92" s="190"/>
    </row>
    <row r="93" spans="1:7" ht="37.5" x14ac:dyDescent="0.3">
      <c r="A93" s="236" t="s">
        <v>865</v>
      </c>
      <c r="B93" s="237" t="s">
        <v>866</v>
      </c>
      <c r="C93" s="234">
        <f>C94</f>
        <v>49898.901749999997</v>
      </c>
      <c r="D93" s="234">
        <f>D94</f>
        <v>0</v>
      </c>
      <c r="E93" s="234">
        <f>E94</f>
        <v>0</v>
      </c>
      <c r="F93" s="190"/>
      <c r="G93" s="190"/>
    </row>
    <row r="94" spans="1:7" ht="31.5" x14ac:dyDescent="0.3">
      <c r="A94" s="238" t="s">
        <v>867</v>
      </c>
      <c r="B94" s="239" t="s">
        <v>868</v>
      </c>
      <c r="C94" s="231">
        <v>49898.901749999997</v>
      </c>
      <c r="D94" s="231">
        <v>0</v>
      </c>
      <c r="E94" s="231">
        <v>0</v>
      </c>
      <c r="F94" s="190"/>
      <c r="G94" s="190"/>
    </row>
    <row r="95" spans="1:7" ht="37.5" x14ac:dyDescent="0.3">
      <c r="A95" s="236" t="s">
        <v>869</v>
      </c>
      <c r="B95" s="237" t="s">
        <v>870</v>
      </c>
      <c r="C95" s="234">
        <f>C96</f>
        <v>0</v>
      </c>
      <c r="D95" s="234">
        <f>D96</f>
        <v>1421.9349999999999</v>
      </c>
      <c r="E95" s="234">
        <f>E96</f>
        <v>0</v>
      </c>
      <c r="F95" s="240"/>
      <c r="G95" s="240"/>
    </row>
    <row r="96" spans="1:7" ht="31.5" x14ac:dyDescent="0.3">
      <c r="A96" s="238" t="s">
        <v>871</v>
      </c>
      <c r="B96" s="239" t="s">
        <v>872</v>
      </c>
      <c r="C96" s="231">
        <v>0</v>
      </c>
      <c r="D96" s="231">
        <v>1421.9349999999999</v>
      </c>
      <c r="E96" s="231">
        <v>0</v>
      </c>
      <c r="F96" s="241"/>
      <c r="G96" s="241"/>
    </row>
    <row r="97" spans="1:7" ht="37.5" x14ac:dyDescent="0.3">
      <c r="A97" s="236" t="s">
        <v>873</v>
      </c>
      <c r="B97" s="237" t="s">
        <v>874</v>
      </c>
      <c r="C97" s="242">
        <f>C98</f>
        <v>2083.4</v>
      </c>
      <c r="D97" s="242">
        <f>D98</f>
        <v>2083.4</v>
      </c>
      <c r="E97" s="242">
        <f>E98</f>
        <v>2083.4</v>
      </c>
      <c r="F97" s="243"/>
      <c r="G97" s="243"/>
    </row>
    <row r="98" spans="1:7" ht="31.5" x14ac:dyDescent="0.25">
      <c r="A98" s="238" t="s">
        <v>875</v>
      </c>
      <c r="B98" s="239" t="s">
        <v>876</v>
      </c>
      <c r="C98" s="244">
        <f>C100+C101</f>
        <v>2083.4</v>
      </c>
      <c r="D98" s="244">
        <f>D100+D101</f>
        <v>2083.4</v>
      </c>
      <c r="E98" s="244">
        <f>E100+E101</f>
        <v>2083.4</v>
      </c>
      <c r="F98" s="245"/>
      <c r="G98" s="245"/>
    </row>
    <row r="99" spans="1:7" ht="18.75" x14ac:dyDescent="0.25">
      <c r="A99" s="238"/>
      <c r="B99" s="246" t="s">
        <v>116</v>
      </c>
      <c r="C99" s="244"/>
      <c r="D99" s="244"/>
      <c r="E99" s="244"/>
      <c r="F99" s="245"/>
      <c r="G99" s="245"/>
    </row>
    <row r="100" spans="1:7" ht="18.75" x14ac:dyDescent="0.25">
      <c r="A100" s="238"/>
      <c r="B100" s="239" t="s">
        <v>877</v>
      </c>
      <c r="C100" s="244">
        <v>0</v>
      </c>
      <c r="D100" s="244">
        <v>0</v>
      </c>
      <c r="E100" s="244">
        <v>0</v>
      </c>
      <c r="F100" s="245"/>
      <c r="G100" s="245"/>
    </row>
    <row r="101" spans="1:7" ht="18.75" x14ac:dyDescent="0.25">
      <c r="A101" s="238"/>
      <c r="B101" s="239" t="s">
        <v>878</v>
      </c>
      <c r="C101" s="244">
        <v>2083.4</v>
      </c>
      <c r="D101" s="244">
        <v>2083.4</v>
      </c>
      <c r="E101" s="244">
        <v>2083.4</v>
      </c>
      <c r="F101" s="245"/>
      <c r="G101" s="245"/>
    </row>
    <row r="102" spans="1:7" s="248" customFormat="1" ht="37.5" x14ac:dyDescent="0.3">
      <c r="A102" s="191" t="s">
        <v>879</v>
      </c>
      <c r="B102" s="247" t="s">
        <v>880</v>
      </c>
      <c r="C102" s="242">
        <f>SUM(C103)</f>
        <v>429.8</v>
      </c>
      <c r="D102" s="242">
        <f>SUM(D103)</f>
        <v>13566.9</v>
      </c>
      <c r="E102" s="242">
        <f>SUM(E103)</f>
        <v>17015</v>
      </c>
      <c r="F102" s="243"/>
      <c r="G102" s="243"/>
    </row>
    <row r="103" spans="1:7" ht="32.25" x14ac:dyDescent="0.3">
      <c r="A103" s="200" t="s">
        <v>881</v>
      </c>
      <c r="B103" s="246" t="s">
        <v>882</v>
      </c>
      <c r="C103" s="231">
        <f>SUM(C105:C105)</f>
        <v>429.8</v>
      </c>
      <c r="D103" s="231">
        <f>SUM(D105:D105)</f>
        <v>13566.9</v>
      </c>
      <c r="E103" s="231">
        <f>SUM(E105:E105)</f>
        <v>17015</v>
      </c>
      <c r="F103" s="241"/>
      <c r="G103" s="241"/>
    </row>
    <row r="104" spans="1:7" ht="17.25" customHeight="1" x14ac:dyDescent="0.3">
      <c r="A104" s="200"/>
      <c r="B104" s="246" t="s">
        <v>116</v>
      </c>
      <c r="C104" s="231"/>
      <c r="D104" s="231"/>
      <c r="E104" s="231"/>
      <c r="F104" s="241"/>
      <c r="G104" s="241"/>
    </row>
    <row r="105" spans="1:7" ht="47.25" x14ac:dyDescent="0.25">
      <c r="A105" s="200"/>
      <c r="B105" s="246" t="s">
        <v>883</v>
      </c>
      <c r="C105" s="244">
        <v>429.8</v>
      </c>
      <c r="D105" s="244">
        <v>13566.9</v>
      </c>
      <c r="E105" s="244">
        <v>17015</v>
      </c>
      <c r="F105" s="245"/>
      <c r="G105" s="245"/>
    </row>
    <row r="106" spans="1:7" ht="37.5" x14ac:dyDescent="0.3">
      <c r="A106" s="191" t="s">
        <v>884</v>
      </c>
      <c r="B106" s="247" t="s">
        <v>885</v>
      </c>
      <c r="C106" s="242">
        <f>C107</f>
        <v>62799.090909999999</v>
      </c>
      <c r="D106" s="242">
        <f>D107</f>
        <v>0</v>
      </c>
      <c r="E106" s="242">
        <f>E107</f>
        <v>0</v>
      </c>
      <c r="F106" s="245"/>
      <c r="G106" s="245"/>
    </row>
    <row r="107" spans="1:7" ht="31.5" x14ac:dyDescent="0.25">
      <c r="A107" s="200" t="s">
        <v>886</v>
      </c>
      <c r="B107" s="246" t="s">
        <v>887</v>
      </c>
      <c r="C107" s="244">
        <v>62799.090909999999</v>
      </c>
      <c r="D107" s="244">
        <v>0</v>
      </c>
      <c r="E107" s="244">
        <v>0</v>
      </c>
      <c r="F107" s="245"/>
      <c r="G107" s="245"/>
    </row>
    <row r="108" spans="1:7" ht="18.75" x14ac:dyDescent="0.3">
      <c r="A108" s="249" t="s">
        <v>888</v>
      </c>
      <c r="B108" s="250" t="s">
        <v>889</v>
      </c>
      <c r="C108" s="234">
        <f>SUM(C110:C118)</f>
        <v>66838.07415</v>
      </c>
      <c r="D108" s="234">
        <f>SUM(D110:D118)</f>
        <v>38498.364759999997</v>
      </c>
      <c r="E108" s="234">
        <f>SUM(E110:E118)</f>
        <v>33400</v>
      </c>
      <c r="F108" s="240"/>
      <c r="G108" s="240"/>
    </row>
    <row r="109" spans="1:7" ht="18.75" x14ac:dyDescent="0.3">
      <c r="A109" s="251"/>
      <c r="B109" s="252" t="s">
        <v>116</v>
      </c>
      <c r="C109" s="253"/>
      <c r="D109" s="253"/>
      <c r="E109" s="253"/>
      <c r="F109" s="241"/>
      <c r="G109" s="241"/>
    </row>
    <row r="110" spans="1:7" ht="135" customHeight="1" x14ac:dyDescent="0.25">
      <c r="A110" s="251"/>
      <c r="B110" s="254" t="s">
        <v>890</v>
      </c>
      <c r="C110" s="244">
        <v>8930.9</v>
      </c>
      <c r="D110" s="244">
        <v>8930.9</v>
      </c>
      <c r="E110" s="244">
        <v>8930.9</v>
      </c>
      <c r="F110" s="245"/>
      <c r="G110" s="245"/>
    </row>
    <row r="111" spans="1:7" ht="31.5" x14ac:dyDescent="0.25">
      <c r="A111" s="251"/>
      <c r="B111" s="254" t="s">
        <v>891</v>
      </c>
      <c r="C111" s="244">
        <v>1634.0559000000001</v>
      </c>
      <c r="D111" s="244">
        <v>4454.7039999999997</v>
      </c>
      <c r="E111" s="244">
        <v>0</v>
      </c>
      <c r="F111" s="245"/>
      <c r="G111" s="245"/>
    </row>
    <row r="112" spans="1:7" ht="47.25" x14ac:dyDescent="0.25">
      <c r="A112" s="255"/>
      <c r="B112" s="256" t="s">
        <v>892</v>
      </c>
      <c r="C112" s="244">
        <v>26127.1</v>
      </c>
      <c r="D112" s="244">
        <v>24383</v>
      </c>
      <c r="E112" s="244">
        <v>24383</v>
      </c>
      <c r="F112" s="245"/>
      <c r="G112" s="245"/>
    </row>
    <row r="113" spans="1:7" ht="47.25" x14ac:dyDescent="0.25">
      <c r="A113" s="200"/>
      <c r="B113" s="246" t="s">
        <v>893</v>
      </c>
      <c r="C113" s="244">
        <v>86.1</v>
      </c>
      <c r="D113" s="244">
        <v>86.1</v>
      </c>
      <c r="E113" s="244">
        <v>86.1</v>
      </c>
      <c r="F113" s="245"/>
      <c r="G113" s="245"/>
    </row>
    <row r="114" spans="1:7" ht="31.5" x14ac:dyDescent="0.3">
      <c r="A114" s="209"/>
      <c r="B114" s="257" t="s">
        <v>1280</v>
      </c>
      <c r="C114" s="465">
        <f>21292.80255+2499.40962</f>
        <v>23792.212169999999</v>
      </c>
      <c r="D114" s="465">
        <v>643.66075999999998</v>
      </c>
      <c r="E114" s="465">
        <v>0</v>
      </c>
      <c r="F114" s="215"/>
      <c r="G114" s="215"/>
    </row>
    <row r="115" spans="1:7" ht="32.25" x14ac:dyDescent="0.3">
      <c r="A115" s="209"/>
      <c r="B115" s="246" t="s">
        <v>894</v>
      </c>
      <c r="C115" s="465">
        <v>6267.7060799999999</v>
      </c>
      <c r="D115" s="465">
        <v>0</v>
      </c>
      <c r="E115" s="465">
        <v>0</v>
      </c>
      <c r="F115" s="215"/>
      <c r="G115" s="215"/>
    </row>
    <row r="116" spans="1:7" ht="31.5" hidden="1" x14ac:dyDescent="0.3">
      <c r="A116" s="209"/>
      <c r="B116" s="235" t="s">
        <v>895</v>
      </c>
      <c r="C116" s="258"/>
      <c r="D116" s="258"/>
      <c r="E116" s="258"/>
      <c r="F116" s="215"/>
      <c r="G116" s="215"/>
    </row>
    <row r="117" spans="1:7" ht="18.75" x14ac:dyDescent="0.3">
      <c r="A117" s="209"/>
      <c r="B117" s="235" t="s">
        <v>896</v>
      </c>
      <c r="C117" s="258"/>
      <c r="D117" s="258"/>
      <c r="E117" s="258"/>
      <c r="F117" s="215"/>
      <c r="G117" s="215"/>
    </row>
    <row r="118" spans="1:7" ht="31.5" hidden="1" x14ac:dyDescent="0.3">
      <c r="A118" s="209"/>
      <c r="B118" s="235" t="s">
        <v>897</v>
      </c>
      <c r="C118" s="258"/>
      <c r="D118" s="258"/>
      <c r="E118" s="258"/>
      <c r="F118" s="215"/>
      <c r="G118" s="215"/>
    </row>
    <row r="119" spans="1:7" ht="18.75" x14ac:dyDescent="0.3">
      <c r="A119" s="187" t="s">
        <v>898</v>
      </c>
      <c r="B119" s="259" t="s">
        <v>899</v>
      </c>
      <c r="C119" s="232">
        <f>C120+C139+C134+C137+C138+C140</f>
        <v>364500.9</v>
      </c>
      <c r="D119" s="232">
        <f>D120+D139+D134+D137+D138+D140</f>
        <v>363450.49999999994</v>
      </c>
      <c r="E119" s="232">
        <f>E120+E139+E134+E137+E138+E140</f>
        <v>352501.89999999991</v>
      </c>
      <c r="F119" s="190"/>
      <c r="G119" s="190"/>
    </row>
    <row r="120" spans="1:7" ht="45" customHeight="1" x14ac:dyDescent="0.3">
      <c r="A120" s="260" t="s">
        <v>900</v>
      </c>
      <c r="B120" s="261" t="s">
        <v>901</v>
      </c>
      <c r="C120" s="234">
        <f>SUM(C122:C133)</f>
        <v>361395.5</v>
      </c>
      <c r="D120" s="234">
        <f>SUM(D122:D133)</f>
        <v>352667.6</v>
      </c>
      <c r="E120" s="234">
        <f>SUM(E122:E133)</f>
        <v>341703.1</v>
      </c>
      <c r="F120" s="240"/>
      <c r="G120" s="240"/>
    </row>
    <row r="121" spans="1:7" ht="18.75" x14ac:dyDescent="0.3">
      <c r="A121" s="255"/>
      <c r="B121" s="262" t="s">
        <v>116</v>
      </c>
      <c r="C121" s="253"/>
      <c r="D121" s="253"/>
      <c r="E121" s="253"/>
      <c r="F121" s="241"/>
      <c r="G121" s="241"/>
    </row>
    <row r="122" spans="1:7" ht="45" customHeight="1" x14ac:dyDescent="0.25">
      <c r="A122" s="255"/>
      <c r="B122" s="256" t="s">
        <v>902</v>
      </c>
      <c r="C122" s="244">
        <v>338369</v>
      </c>
      <c r="D122" s="244">
        <v>329564.59999999998</v>
      </c>
      <c r="E122" s="244">
        <v>318600.09999999998</v>
      </c>
      <c r="F122" s="245"/>
      <c r="G122" s="245"/>
    </row>
    <row r="123" spans="1:7" ht="31.5" x14ac:dyDescent="0.25">
      <c r="A123" s="255"/>
      <c r="B123" s="256" t="s">
        <v>903</v>
      </c>
      <c r="C123" s="244">
        <v>1372.2</v>
      </c>
      <c r="D123" s="244">
        <v>1411.5</v>
      </c>
      <c r="E123" s="244">
        <v>1411.5</v>
      </c>
      <c r="F123" s="245"/>
      <c r="G123" s="245"/>
    </row>
    <row r="124" spans="1:7" ht="82.5" customHeight="1" x14ac:dyDescent="0.25">
      <c r="A124" s="255"/>
      <c r="B124" s="256" t="s">
        <v>904</v>
      </c>
      <c r="C124" s="244">
        <v>92.2</v>
      </c>
      <c r="D124" s="244">
        <v>94.9</v>
      </c>
      <c r="E124" s="244">
        <v>94.9</v>
      </c>
      <c r="F124" s="245"/>
      <c r="G124" s="245"/>
    </row>
    <row r="125" spans="1:7" ht="31.5" x14ac:dyDescent="0.25">
      <c r="A125" s="255"/>
      <c r="B125" s="256" t="s">
        <v>905</v>
      </c>
      <c r="C125" s="244">
        <v>4606.1000000000004</v>
      </c>
      <c r="D125" s="244">
        <v>4606.1000000000004</v>
      </c>
      <c r="E125" s="244">
        <v>4606.1000000000004</v>
      </c>
      <c r="F125" s="245"/>
      <c r="G125" s="245"/>
    </row>
    <row r="126" spans="1:7" ht="78.75" x14ac:dyDescent="0.25">
      <c r="A126" s="255"/>
      <c r="B126" s="256" t="s">
        <v>906</v>
      </c>
      <c r="C126" s="244">
        <v>15188.6</v>
      </c>
      <c r="D126" s="244">
        <v>15188.6</v>
      </c>
      <c r="E126" s="244">
        <v>15188.6</v>
      </c>
      <c r="F126" s="245"/>
      <c r="G126" s="245"/>
    </row>
    <row r="127" spans="1:7" ht="56.25" customHeight="1" x14ac:dyDescent="0.25">
      <c r="A127" s="255"/>
      <c r="B127" s="263" t="s">
        <v>907</v>
      </c>
      <c r="C127" s="244">
        <v>649.5</v>
      </c>
      <c r="D127" s="244">
        <v>667.6</v>
      </c>
      <c r="E127" s="244">
        <v>667.6</v>
      </c>
      <c r="F127" s="245"/>
      <c r="G127" s="245"/>
    </row>
    <row r="128" spans="1:7" ht="31.5" x14ac:dyDescent="0.25">
      <c r="A128" s="255"/>
      <c r="B128" s="264" t="s">
        <v>908</v>
      </c>
      <c r="C128" s="244">
        <v>12.2</v>
      </c>
      <c r="D128" s="244">
        <v>12.2</v>
      </c>
      <c r="E128" s="244">
        <v>12.2</v>
      </c>
      <c r="F128" s="245"/>
      <c r="G128" s="245"/>
    </row>
    <row r="129" spans="1:7" ht="31.5" x14ac:dyDescent="0.25">
      <c r="A129" s="255"/>
      <c r="B129" s="263" t="s">
        <v>909</v>
      </c>
      <c r="C129" s="244">
        <v>73.599999999999994</v>
      </c>
      <c r="D129" s="244">
        <v>75.8</v>
      </c>
      <c r="E129" s="244">
        <v>75.8</v>
      </c>
      <c r="F129" s="245"/>
      <c r="G129" s="245"/>
    </row>
    <row r="130" spans="1:7" ht="31.5" x14ac:dyDescent="0.25">
      <c r="A130" s="255"/>
      <c r="B130" s="264" t="s">
        <v>910</v>
      </c>
      <c r="C130" s="244">
        <v>556.4</v>
      </c>
      <c r="D130" s="244">
        <v>556.4</v>
      </c>
      <c r="E130" s="244">
        <v>556.4</v>
      </c>
      <c r="F130" s="245"/>
      <c r="G130" s="245"/>
    </row>
    <row r="131" spans="1:7" ht="47.25" x14ac:dyDescent="0.25">
      <c r="A131" s="255"/>
      <c r="B131" s="264" t="s">
        <v>911</v>
      </c>
      <c r="C131" s="244">
        <v>6.2</v>
      </c>
      <c r="D131" s="244">
        <v>6.4</v>
      </c>
      <c r="E131" s="244">
        <v>6.4</v>
      </c>
      <c r="F131" s="245"/>
      <c r="G131" s="245"/>
    </row>
    <row r="132" spans="1:7" ht="47.25" x14ac:dyDescent="0.25">
      <c r="A132" s="255"/>
      <c r="B132" s="264" t="s">
        <v>912</v>
      </c>
      <c r="C132" s="265">
        <v>453.3</v>
      </c>
      <c r="D132" s="265">
        <v>466.8</v>
      </c>
      <c r="E132" s="265">
        <v>466.8</v>
      </c>
      <c r="F132" s="245"/>
      <c r="G132" s="245"/>
    </row>
    <row r="133" spans="1:7" ht="63" x14ac:dyDescent="0.25">
      <c r="A133" s="255"/>
      <c r="B133" s="264" t="s">
        <v>913</v>
      </c>
      <c r="C133" s="244">
        <v>16.2</v>
      </c>
      <c r="D133" s="244">
        <v>16.7</v>
      </c>
      <c r="E133" s="244">
        <v>16.7</v>
      </c>
      <c r="F133" s="245"/>
      <c r="G133" s="245"/>
    </row>
    <row r="134" spans="1:7" ht="75" x14ac:dyDescent="0.3">
      <c r="A134" s="249" t="s">
        <v>914</v>
      </c>
      <c r="B134" s="250" t="s">
        <v>915</v>
      </c>
      <c r="C134" s="234">
        <f>C136</f>
        <v>0</v>
      </c>
      <c r="D134" s="234">
        <f>D136</f>
        <v>7431.1</v>
      </c>
      <c r="E134" s="234">
        <f>E136</f>
        <v>7431.1</v>
      </c>
      <c r="F134" s="240"/>
      <c r="G134" s="240"/>
    </row>
    <row r="135" spans="1:7" ht="18.75" x14ac:dyDescent="0.3">
      <c r="A135" s="251"/>
      <c r="B135" s="252" t="s">
        <v>116</v>
      </c>
      <c r="C135" s="253"/>
      <c r="D135" s="253"/>
      <c r="E135" s="253"/>
      <c r="F135" s="241"/>
      <c r="G135" s="241"/>
    </row>
    <row r="136" spans="1:7" ht="94.5" x14ac:dyDescent="0.25">
      <c r="A136" s="251"/>
      <c r="B136" s="256" t="s">
        <v>916</v>
      </c>
      <c r="C136" s="266">
        <v>0</v>
      </c>
      <c r="D136" s="266">
        <v>7431.1</v>
      </c>
      <c r="E136" s="266">
        <v>7431.1</v>
      </c>
      <c r="F136" s="245"/>
      <c r="G136" s="245"/>
    </row>
    <row r="137" spans="1:7" ht="32.25" x14ac:dyDescent="0.3">
      <c r="A137" s="267" t="s">
        <v>917</v>
      </c>
      <c r="B137" s="268" t="s">
        <v>918</v>
      </c>
      <c r="C137" s="269">
        <v>1850.9</v>
      </c>
      <c r="D137" s="269">
        <v>2020.1</v>
      </c>
      <c r="E137" s="269">
        <v>2020.1</v>
      </c>
      <c r="F137" s="240"/>
      <c r="G137" s="240"/>
    </row>
    <row r="138" spans="1:7" ht="47.25" x14ac:dyDescent="0.3">
      <c r="A138" s="270" t="s">
        <v>919</v>
      </c>
      <c r="B138" s="271" t="s">
        <v>920</v>
      </c>
      <c r="C138" s="269">
        <v>2.2999999999999998</v>
      </c>
      <c r="D138" s="269">
        <v>35.5</v>
      </c>
      <c r="E138" s="269">
        <v>42.6</v>
      </c>
      <c r="F138" s="240"/>
      <c r="G138" s="240"/>
    </row>
    <row r="139" spans="1:7" ht="31.5" x14ac:dyDescent="0.3">
      <c r="A139" s="249" t="s">
        <v>921</v>
      </c>
      <c r="B139" s="233" t="s">
        <v>922</v>
      </c>
      <c r="C139" s="269">
        <v>1159.2</v>
      </c>
      <c r="D139" s="269">
        <v>1194.9000000000001</v>
      </c>
      <c r="E139" s="269">
        <v>1194.9000000000001</v>
      </c>
      <c r="F139" s="240"/>
      <c r="G139" s="240"/>
    </row>
    <row r="140" spans="1:7" ht="18.75" x14ac:dyDescent="0.3">
      <c r="A140" s="249" t="s">
        <v>923</v>
      </c>
      <c r="B140" s="250" t="s">
        <v>924</v>
      </c>
      <c r="C140" s="234">
        <f>SUM(C142:C143)</f>
        <v>93</v>
      </c>
      <c r="D140" s="234">
        <f>SUM(D142:D143)</f>
        <v>101.3</v>
      </c>
      <c r="E140" s="234">
        <f>SUM(E142:E143)</f>
        <v>110.1</v>
      </c>
      <c r="F140" s="240"/>
      <c r="G140" s="240"/>
    </row>
    <row r="141" spans="1:7" ht="18.75" x14ac:dyDescent="0.3">
      <c r="A141" s="251"/>
      <c r="B141" s="252" t="s">
        <v>116</v>
      </c>
      <c r="C141" s="253"/>
      <c r="D141" s="253"/>
      <c r="E141" s="253"/>
      <c r="F141" s="241"/>
      <c r="G141" s="241"/>
    </row>
    <row r="142" spans="1:7" ht="47.25" x14ac:dyDescent="0.25">
      <c r="A142" s="251"/>
      <c r="B142" s="256" t="s">
        <v>925</v>
      </c>
      <c r="C142" s="272">
        <v>0</v>
      </c>
      <c r="D142" s="272">
        <v>0</v>
      </c>
      <c r="E142" s="272">
        <v>0</v>
      </c>
      <c r="F142" s="245"/>
      <c r="G142" s="245"/>
    </row>
    <row r="143" spans="1:7" ht="47.25" x14ac:dyDescent="0.25">
      <c r="A143" s="251"/>
      <c r="B143" s="256" t="s">
        <v>926</v>
      </c>
      <c r="C143" s="244">
        <v>93</v>
      </c>
      <c r="D143" s="244">
        <v>101.3</v>
      </c>
      <c r="E143" s="244">
        <v>110.1</v>
      </c>
      <c r="F143" s="245"/>
      <c r="G143" s="245"/>
    </row>
    <row r="144" spans="1:7" ht="18.75" x14ac:dyDescent="0.3">
      <c r="A144" s="187" t="s">
        <v>927</v>
      </c>
      <c r="B144" s="273" t="s">
        <v>928</v>
      </c>
      <c r="C144" s="232">
        <f>C147+C146+C145</f>
        <v>29676.523400000002</v>
      </c>
      <c r="D144" s="232">
        <f>D147+D146+D145</f>
        <v>28380.938000000002</v>
      </c>
      <c r="E144" s="232">
        <f>E147+E146+E145</f>
        <v>22676.1</v>
      </c>
      <c r="F144" s="190"/>
      <c r="G144" s="190"/>
    </row>
    <row r="145" spans="1:7" ht="69" customHeight="1" x14ac:dyDescent="0.3">
      <c r="A145" s="249" t="s">
        <v>929</v>
      </c>
      <c r="B145" s="233" t="s">
        <v>930</v>
      </c>
      <c r="C145" s="269">
        <v>428.48340000000002</v>
      </c>
      <c r="D145" s="269">
        <v>518</v>
      </c>
      <c r="E145" s="269">
        <v>518</v>
      </c>
      <c r="F145" s="190"/>
      <c r="G145" s="190"/>
    </row>
    <row r="146" spans="1:7" ht="63" x14ac:dyDescent="0.3">
      <c r="A146" s="249" t="s">
        <v>931</v>
      </c>
      <c r="B146" s="233" t="s">
        <v>932</v>
      </c>
      <c r="C146" s="269">
        <v>11589.1</v>
      </c>
      <c r="D146" s="269">
        <v>11589.1</v>
      </c>
      <c r="E146" s="269">
        <v>11589.1</v>
      </c>
      <c r="F146" s="240"/>
      <c r="G146" s="240"/>
    </row>
    <row r="147" spans="1:7" ht="37.5" x14ac:dyDescent="0.3">
      <c r="A147" s="249" t="s">
        <v>933</v>
      </c>
      <c r="B147" s="250" t="s">
        <v>934</v>
      </c>
      <c r="C147" s="234">
        <f>SUM(C149:C151)</f>
        <v>17658.939999999999</v>
      </c>
      <c r="D147" s="234">
        <f>SUM(D149:D151)</f>
        <v>16273.838</v>
      </c>
      <c r="E147" s="234">
        <f>SUM(E149:E151)</f>
        <v>10569</v>
      </c>
      <c r="F147" s="240"/>
      <c r="G147" s="240"/>
    </row>
    <row r="148" spans="1:7" ht="18.75" x14ac:dyDescent="0.3">
      <c r="A148" s="249"/>
      <c r="B148" s="252" t="s">
        <v>116</v>
      </c>
      <c r="C148" s="234"/>
      <c r="D148" s="234"/>
      <c r="E148" s="234"/>
      <c r="F148" s="240"/>
      <c r="G148" s="240"/>
    </row>
    <row r="149" spans="1:7" ht="31.5" x14ac:dyDescent="0.25">
      <c r="A149" s="255"/>
      <c r="B149" s="254" t="s">
        <v>935</v>
      </c>
      <c r="C149" s="244">
        <v>1050</v>
      </c>
      <c r="D149" s="244">
        <v>0</v>
      </c>
      <c r="E149" s="244">
        <v>0</v>
      </c>
      <c r="F149" s="245"/>
      <c r="G149" s="245"/>
    </row>
    <row r="150" spans="1:7" ht="63" x14ac:dyDescent="0.25">
      <c r="A150" s="255"/>
      <c r="B150" s="256" t="s">
        <v>936</v>
      </c>
      <c r="C150" s="244">
        <v>11596.8</v>
      </c>
      <c r="D150" s="244">
        <v>11213.5</v>
      </c>
      <c r="E150" s="244">
        <v>10569</v>
      </c>
      <c r="F150" s="245"/>
      <c r="G150" s="245"/>
    </row>
    <row r="151" spans="1:7" ht="37.5" x14ac:dyDescent="0.25">
      <c r="A151" s="255"/>
      <c r="B151" s="262" t="s">
        <v>937</v>
      </c>
      <c r="C151" s="265">
        <v>5012.1400000000003</v>
      </c>
      <c r="D151" s="265">
        <v>5060.3379999999997</v>
      </c>
      <c r="E151" s="265">
        <v>0</v>
      </c>
      <c r="F151" s="245"/>
      <c r="G151" s="245"/>
    </row>
    <row r="152" spans="1:7" ht="18.75" hidden="1" x14ac:dyDescent="0.25">
      <c r="A152" s="221" t="s">
        <v>938</v>
      </c>
      <c r="B152" s="222" t="s">
        <v>939</v>
      </c>
      <c r="C152" s="223"/>
      <c r="D152" s="223"/>
      <c r="E152" s="223"/>
      <c r="F152" s="245"/>
      <c r="G152" s="245"/>
    </row>
    <row r="153" spans="1:7" ht="37.5" hidden="1" x14ac:dyDescent="0.25">
      <c r="A153" s="255" t="s">
        <v>940</v>
      </c>
      <c r="B153" s="262" t="s">
        <v>941</v>
      </c>
      <c r="C153" s="265"/>
      <c r="D153" s="265"/>
      <c r="E153" s="265"/>
      <c r="F153" s="245"/>
      <c r="G153" s="245"/>
    </row>
    <row r="154" spans="1:7" ht="37.5" hidden="1" x14ac:dyDescent="0.25">
      <c r="A154" s="221" t="s">
        <v>942</v>
      </c>
      <c r="B154" s="222" t="s">
        <v>943</v>
      </c>
      <c r="C154" s="274">
        <f>C155</f>
        <v>0</v>
      </c>
      <c r="D154" s="274">
        <f>D155</f>
        <v>0</v>
      </c>
      <c r="E154" s="274">
        <f>E155</f>
        <v>0</v>
      </c>
      <c r="F154" s="245"/>
      <c r="G154" s="245"/>
    </row>
    <row r="155" spans="1:7" ht="56.25" hidden="1" x14ac:dyDescent="0.3">
      <c r="A155" s="275" t="s">
        <v>944</v>
      </c>
      <c r="B155" s="276" t="s">
        <v>945</v>
      </c>
      <c r="C155" s="265"/>
      <c r="D155" s="265"/>
      <c r="E155" s="265"/>
      <c r="F155" s="245"/>
      <c r="G155" s="245"/>
    </row>
    <row r="156" spans="1:7" ht="18.75" x14ac:dyDescent="0.3">
      <c r="A156" s="255"/>
      <c r="B156" s="277" t="s">
        <v>946</v>
      </c>
      <c r="C156" s="234">
        <f>C10+C82</f>
        <v>1159830.9065699999</v>
      </c>
      <c r="D156" s="234">
        <f>D10+D82</f>
        <v>924515.23775999993</v>
      </c>
      <c r="E156" s="234">
        <f>E10+E82</f>
        <v>945954.09999999986</v>
      </c>
      <c r="F156" s="240"/>
      <c r="G156" s="240"/>
    </row>
    <row r="160" spans="1:7" x14ac:dyDescent="0.25">
      <c r="A160"/>
      <c r="B160"/>
      <c r="C160" s="173">
        <f>C10+C84</f>
        <v>515241.71636000002</v>
      </c>
      <c r="D160" s="173">
        <f>D10+D84</f>
        <v>477113.2</v>
      </c>
      <c r="E160" s="173">
        <f>E10+E84</f>
        <v>518277.69999999995</v>
      </c>
    </row>
    <row r="161" spans="3:5" x14ac:dyDescent="0.25">
      <c r="C161" s="445">
        <f>C144+C119+C89</f>
        <v>644589.19021000003</v>
      </c>
      <c r="D161" s="445">
        <f>D144+D119+D89</f>
        <v>447402.03775999998</v>
      </c>
      <c r="E161" s="445">
        <f>E144+E119+E89</f>
        <v>427676.39999999991</v>
      </c>
    </row>
  </sheetData>
  <mergeCells count="9">
    <mergeCell ref="D1:E1"/>
    <mergeCell ref="A4:E4"/>
    <mergeCell ref="C3:E3"/>
    <mergeCell ref="D2:E2"/>
    <mergeCell ref="A6:A8"/>
    <mergeCell ref="B6:B8"/>
    <mergeCell ref="C7:C8"/>
    <mergeCell ref="D7:D8"/>
    <mergeCell ref="E7:E8"/>
  </mergeCells>
  <pageMargins left="1.1023622047244095" right="0" top="0" bottom="0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8"/>
  <sheetViews>
    <sheetView view="pageBreakPreview" topLeftCell="A513" zoomScale="78" zoomScaleSheetLayoutView="78" workbookViewId="0">
      <selection activeCell="F18" sqref="F18"/>
    </sheetView>
  </sheetViews>
  <sheetFormatPr defaultRowHeight="12.75" x14ac:dyDescent="0.2"/>
  <cols>
    <col min="1" max="1" width="14.7109375" style="155" customWidth="1"/>
    <col min="2" max="2" width="12.5703125" style="155" customWidth="1"/>
    <col min="3" max="3" width="44" style="155" customWidth="1"/>
    <col min="4" max="4" width="17.28515625" style="155" customWidth="1"/>
    <col min="5" max="5" width="17.140625" style="155" customWidth="1"/>
    <col min="6" max="6" width="15.42578125" style="155" customWidth="1"/>
    <col min="7" max="16384" width="9.140625" style="155"/>
  </cols>
  <sheetData>
    <row r="1" spans="1:7" x14ac:dyDescent="0.2">
      <c r="E1" s="627" t="s">
        <v>1122</v>
      </c>
      <c r="F1" s="627"/>
      <c r="G1" s="629"/>
    </row>
    <row r="2" spans="1:7" x14ac:dyDescent="0.2">
      <c r="E2" s="627" t="s">
        <v>618</v>
      </c>
      <c r="F2" s="627"/>
      <c r="G2" s="629"/>
    </row>
    <row r="3" spans="1:7" x14ac:dyDescent="0.2">
      <c r="E3" s="627" t="s">
        <v>617</v>
      </c>
      <c r="F3" s="627"/>
      <c r="G3" s="629"/>
    </row>
    <row r="4" spans="1:7" x14ac:dyDescent="0.2">
      <c r="E4" s="627" t="s">
        <v>616</v>
      </c>
      <c r="F4" s="627"/>
      <c r="G4" s="629"/>
    </row>
    <row r="5" spans="1:7" x14ac:dyDescent="0.2">
      <c r="E5" s="628" t="s">
        <v>615</v>
      </c>
      <c r="F5" s="628"/>
      <c r="G5" s="522"/>
    </row>
    <row r="6" spans="1:7" ht="33" customHeight="1" x14ac:dyDescent="0.2">
      <c r="A6" s="577" t="s">
        <v>1270</v>
      </c>
      <c r="B6" s="577"/>
      <c r="C6" s="577"/>
      <c r="D6" s="577"/>
      <c r="E6" s="577"/>
      <c r="F6" s="577"/>
    </row>
    <row r="7" spans="1:7" x14ac:dyDescent="0.2">
      <c r="F7" s="136" t="s">
        <v>614</v>
      </c>
    </row>
    <row r="8" spans="1:7" ht="11.25" customHeight="1" x14ac:dyDescent="0.2">
      <c r="A8" s="134" t="s">
        <v>611</v>
      </c>
      <c r="B8" s="134" t="s">
        <v>610</v>
      </c>
      <c r="C8" s="134" t="s">
        <v>609</v>
      </c>
      <c r="D8" s="134" t="s">
        <v>608</v>
      </c>
      <c r="E8" s="134" t="s">
        <v>607</v>
      </c>
      <c r="F8" s="134" t="s">
        <v>606</v>
      </c>
    </row>
    <row r="9" spans="1:7" ht="0.75" customHeight="1" x14ac:dyDescent="0.2">
      <c r="A9" s="149"/>
      <c r="B9" s="149"/>
      <c r="C9" s="149"/>
      <c r="D9" s="448">
        <f>D10-D11-D12-D13-D14</f>
        <v>-1.0771827874123119E-10</v>
      </c>
      <c r="E9" s="448">
        <f>E10-E11-E12-E13-E14</f>
        <v>5.8207660913467407E-11</v>
      </c>
      <c r="F9" s="448">
        <f>F10-F11-F12-F13-F14</f>
        <v>-1.1641532182693481E-10</v>
      </c>
    </row>
    <row r="10" spans="1:7" ht="25.5" x14ac:dyDescent="0.2">
      <c r="A10" s="107" t="s">
        <v>36</v>
      </c>
      <c r="B10" s="449"/>
      <c r="C10" s="3" t="s">
        <v>35</v>
      </c>
      <c r="D10" s="450">
        <f>D15+D63+D171+D195+D215+D273+D287+D306+D329+D409+D443+D449+D471+D478</f>
        <v>1093939.3870799998</v>
      </c>
      <c r="E10" s="450">
        <f>E15+E63+E171+E195+E215+E273+E287+E306+E329+E409+E443+E449+E471+E478</f>
        <v>837320.99103999999</v>
      </c>
      <c r="F10" s="450">
        <f>F15+F63+F171+F195+F215+F273+F287+F306+F329+F409+F443+F449+F471+F478</f>
        <v>842051.82001999987</v>
      </c>
    </row>
    <row r="11" spans="1:7" hidden="1" x14ac:dyDescent="0.2">
      <c r="A11" s="107"/>
      <c r="B11" s="449"/>
      <c r="C11" s="3" t="s">
        <v>655</v>
      </c>
      <c r="D11" s="450">
        <f>D49+D51+D54+D107+D109+D115+D177+D191+D334+D432+D475+D164</f>
        <v>122798.64808</v>
      </c>
      <c r="E11" s="450">
        <f>E49+E51+E54+E107+E109+E115+E177+E191+E334+E432+E475</f>
        <v>40690.214</v>
      </c>
      <c r="F11" s="450">
        <f>F49+F51+F54+F107+F109+F115+F177+F191+F334+F432+F475</f>
        <v>42268.1</v>
      </c>
    </row>
    <row r="12" spans="1:7" hidden="1" x14ac:dyDescent="0.2">
      <c r="A12" s="107"/>
      <c r="B12" s="449"/>
      <c r="C12" s="3" t="s">
        <v>656</v>
      </c>
      <c r="D12" s="450">
        <f>D33+D36+D39+D41+D44+D47+D68+D71+D88+D92+D103+D105+D139+D150+D153+D160+D173+D178+D181+D183+D185+D210+D245+D298+D335+D420+D433+D447+D476+D484+D397+D165+D82+D375</f>
        <v>513759.15792999993</v>
      </c>
      <c r="E12" s="450">
        <f>E33+E36+E39+E41+E44+E47+E68+E71+E88+E92+E103+E105+E139+E150+E153+E160+E173+E178+E181+E183+E185+E210+E245+E298+E335+E420+E433+E447+E476+E484+E397+E165+E82+E375</f>
        <v>398885.16005999997</v>
      </c>
      <c r="F12" s="450">
        <f>F33+F36+F39+F41+F44+F47+F68+F71+F88+F92+F103+F105+F139+F150+F153+F160+F173+F178+F181+F183+F185+F210+F245+F298+F335+F420+F433+F447+F476+F484</f>
        <v>377820.16439999995</v>
      </c>
    </row>
    <row r="13" spans="1:7" hidden="1" x14ac:dyDescent="0.2">
      <c r="A13" s="107"/>
      <c r="B13" s="449"/>
      <c r="C13" s="3" t="s">
        <v>657</v>
      </c>
      <c r="D13" s="450">
        <f>D18+D20+D24+D26+D29+D59+D61+D66+D73+D75+D78+D86+D93+D95+D97+D99+D101+D113+D119+D121+D123+D125+D127+D129+D131+D135+D137+D145+D147+D161+D166+D169+D179+D193+D197+D199+D201+D204+D211+D214+D218+D221+D223+D226+D229+D232+D234+D236+D246+D248+D257+D260+D264+D268+D272+D276+D279+D284+D286+D291+D293+D299+D300+D302+D303+D305+D310+D312+D315+D319+D322+D324+D326+D328+D336+D344+D346+D348+D362+D364+D366+D368+D370+D372+D376+D382+D385+D389+D392+D394+D398+D402+D404+D413+D416+D421+D423+D425+D428+D434+D438+D442+D448+D452+D454+D456+D458+D462+D463+D466+D469+D477+D481+D485+D488+D240+D406+D341+D356+D359+D379+D400+D83+D408+D253+D251+D207+D459+D353+D354</f>
        <v>457088.56471000001</v>
      </c>
      <c r="E13" s="450">
        <f>E18+E20+E24+E26+E29+E59+E61+E66+E73+E75+E78+E86+E93+E95+E97+E99+E101+E113+E119+E121+E123+E125+E127+E129+E131+E135+E137+E145+E147+E161+E166+E169+E179+E193+E197+E199+E201+E204+E211+E214+E218+E221+E223+E226+E229+E232+E234+E236+E246+E248+E257+E260+E264+E268+E272+E276+E279+E284+E286+E291+E293+E299+E300+E302+E303+E305+E310+E312+E315+E319+E322+E324+E326+E328+E336+E344+E346+E348+E362+E364+E366+E368+E370+E372+E376+E382+E385+E389+E392+E394+E398+E402+E404+E413+E416+E421+E423+E425+E428+E434+E438+E442+E448+E452+E454+E456+E458+E462+E463+E466+E469+E477+E481+E485+E488+E240+E406+E341+E356+E359+E379+E400+E83+E408+E253+E251+E207+E459+E353+E354</f>
        <v>397745.61697999993</v>
      </c>
      <c r="F13" s="450">
        <f>F18+F20+F24+F26+F29+F59+F61+F66+F73+F75+F78+F86+F93+F95+F97+F99+F101+F113+F119+F121+F123+F125+F127+F129+F131+F135+F137+F145+F147+F161+F166+F169+F179+F193+F197+F199+F201+F204+F211+F214+F218+F221+F223+F226+F229+F232+F234+F236+F246+F248+F257+F260+F264+F268+F272+F276+F279+F284+F286+F291+F293+F299+F300+F302+F303+F305+F310+F312+F315+F319+F322+F324+F326+F328+F336+F344+F346+F348+F362+F364+F366+F368+F370+F372+F376+F382+F385+F389+F392+F394+F398+F402+F404+F413+F416+F421+F423+F425+F428+F434+F438+F442+F448+F452+F454+F456+F458+F462+F463+F466+F469+F477+F481+F485+F488+F240+F406+F341+F356+F359+F379+F400+F83+F408+F253+F251+F207+F459+F353+F354</f>
        <v>421963.55562000006</v>
      </c>
    </row>
    <row r="14" spans="1:7" hidden="1" x14ac:dyDescent="0.2">
      <c r="A14" s="107"/>
      <c r="B14" s="449"/>
      <c r="C14" s="3" t="s">
        <v>658</v>
      </c>
      <c r="D14" s="450">
        <f>D342+D194</f>
        <v>293.01636000000002</v>
      </c>
      <c r="E14" s="450">
        <f>E342+E194</f>
        <v>0</v>
      </c>
      <c r="F14" s="450">
        <f>F342+F194</f>
        <v>0</v>
      </c>
    </row>
    <row r="15" spans="1:7" s="1" customFormat="1" ht="39" x14ac:dyDescent="0.25">
      <c r="A15" s="550" t="s">
        <v>34</v>
      </c>
      <c r="B15" s="550"/>
      <c r="C15" s="551" t="s">
        <v>33</v>
      </c>
      <c r="D15" s="552">
        <f>D16+D22+D31+D57</f>
        <v>83437.299999999988</v>
      </c>
      <c r="E15" s="552">
        <f>E16+E22+E31+E57</f>
        <v>81136.100000000006</v>
      </c>
      <c r="F15" s="552">
        <f>F16+F22+F31+F57</f>
        <v>85102.599999999991</v>
      </c>
    </row>
    <row r="16" spans="1:7" s="1" customFormat="1" ht="26.25" x14ac:dyDescent="0.25">
      <c r="A16" s="34" t="s">
        <v>576</v>
      </c>
      <c r="B16" s="34"/>
      <c r="C16" s="55" t="s">
        <v>575</v>
      </c>
      <c r="D16" s="456">
        <f>D17</f>
        <v>1841.1000000000001</v>
      </c>
      <c r="E16" s="456">
        <f>E17</f>
        <v>69.400000000000006</v>
      </c>
      <c r="F16" s="456">
        <f>F17</f>
        <v>822.1</v>
      </c>
    </row>
    <row r="17" spans="1:6" s="1" customFormat="1" ht="26.25" x14ac:dyDescent="0.25">
      <c r="A17" s="524" t="s">
        <v>574</v>
      </c>
      <c r="B17" s="524"/>
      <c r="C17" s="525" t="s">
        <v>573</v>
      </c>
      <c r="D17" s="543">
        <f>D18+D20</f>
        <v>1841.1000000000001</v>
      </c>
      <c r="E17" s="543">
        <f>E18+E20</f>
        <v>69.400000000000006</v>
      </c>
      <c r="F17" s="543">
        <f>F18+F20</f>
        <v>822.1</v>
      </c>
    </row>
    <row r="18" spans="1:6" s="1" customFormat="1" ht="64.5" customHeight="1" x14ac:dyDescent="0.25">
      <c r="A18" s="7" t="s">
        <v>572</v>
      </c>
      <c r="B18" s="64"/>
      <c r="C18" s="6" t="s">
        <v>659</v>
      </c>
      <c r="D18" s="458">
        <f>D19</f>
        <v>1771.7</v>
      </c>
      <c r="E18" s="458">
        <f>E19</f>
        <v>0</v>
      </c>
      <c r="F18" s="458">
        <f>F19</f>
        <v>752.7</v>
      </c>
    </row>
    <row r="19" spans="1:6" s="1" customFormat="1" ht="26.25" x14ac:dyDescent="0.25">
      <c r="A19" s="7"/>
      <c r="B19" s="7" t="s">
        <v>12</v>
      </c>
      <c r="C19" s="6" t="s">
        <v>11</v>
      </c>
      <c r="D19" s="458">
        <v>1771.7</v>
      </c>
      <c r="E19" s="458">
        <f>752.7-752.7</f>
        <v>0</v>
      </c>
      <c r="F19" s="458">
        <v>752.7</v>
      </c>
    </row>
    <row r="20" spans="1:6" s="1" customFormat="1" ht="39" x14ac:dyDescent="0.25">
      <c r="A20" s="7" t="s">
        <v>1284</v>
      </c>
      <c r="B20" s="7"/>
      <c r="C20" s="6" t="s">
        <v>570</v>
      </c>
      <c r="D20" s="458">
        <f>D21</f>
        <v>69.400000000000006</v>
      </c>
      <c r="E20" s="458">
        <f>E21</f>
        <v>69.400000000000006</v>
      </c>
      <c r="F20" s="458">
        <f>F21</f>
        <v>69.400000000000006</v>
      </c>
    </row>
    <row r="21" spans="1:6" s="1" customFormat="1" ht="26.25" x14ac:dyDescent="0.25">
      <c r="A21" s="7"/>
      <c r="B21" s="7" t="s">
        <v>12</v>
      </c>
      <c r="C21" s="6" t="s">
        <v>11</v>
      </c>
      <c r="D21" s="458">
        <v>69.400000000000006</v>
      </c>
      <c r="E21" s="458">
        <v>69.400000000000006</v>
      </c>
      <c r="F21" s="458">
        <v>69.400000000000006</v>
      </c>
    </row>
    <row r="22" spans="1:6" s="1" customFormat="1" ht="51.75" x14ac:dyDescent="0.25">
      <c r="A22" s="34" t="s">
        <v>32</v>
      </c>
      <c r="B22" s="34"/>
      <c r="C22" s="33" t="s">
        <v>31</v>
      </c>
      <c r="D22" s="456">
        <f>D23</f>
        <v>75754.799999999988</v>
      </c>
      <c r="E22" s="456">
        <f>E23</f>
        <v>74913.600000000006</v>
      </c>
      <c r="F22" s="456">
        <f>F23</f>
        <v>78120.299999999988</v>
      </c>
    </row>
    <row r="23" spans="1:6" s="1" customFormat="1" ht="51.75" x14ac:dyDescent="0.25">
      <c r="A23" s="524" t="s">
        <v>30</v>
      </c>
      <c r="B23" s="524"/>
      <c r="C23" s="525" t="s">
        <v>29</v>
      </c>
      <c r="D23" s="543">
        <f>D24+D26+D29</f>
        <v>75754.799999999988</v>
      </c>
      <c r="E23" s="543">
        <f>E24+E26+E29</f>
        <v>74913.600000000006</v>
      </c>
      <c r="F23" s="543">
        <f>F24+F26+F29</f>
        <v>78120.299999999988</v>
      </c>
    </row>
    <row r="24" spans="1:6" s="1" customFormat="1" ht="42" customHeight="1" x14ac:dyDescent="0.25">
      <c r="A24" s="7" t="s">
        <v>602</v>
      </c>
      <c r="B24" s="7"/>
      <c r="C24" s="6" t="s">
        <v>601</v>
      </c>
      <c r="D24" s="448">
        <f>D25</f>
        <v>2693</v>
      </c>
      <c r="E24" s="448">
        <f>E25</f>
        <v>2795.5</v>
      </c>
      <c r="F24" s="448">
        <f>F25</f>
        <v>2795.5</v>
      </c>
    </row>
    <row r="25" spans="1:6" s="1" customFormat="1" ht="64.5" x14ac:dyDescent="0.25">
      <c r="A25" s="7"/>
      <c r="B25" s="7" t="s">
        <v>2</v>
      </c>
      <c r="C25" s="6" t="s">
        <v>1</v>
      </c>
      <c r="D25" s="458">
        <v>2693</v>
      </c>
      <c r="E25" s="458">
        <v>2795.5</v>
      </c>
      <c r="F25" s="458">
        <v>2795.5</v>
      </c>
    </row>
    <row r="26" spans="1:6" s="1" customFormat="1" ht="38.25" x14ac:dyDescent="0.25">
      <c r="A26" s="7" t="s">
        <v>28</v>
      </c>
      <c r="B26" s="7"/>
      <c r="C26" s="10" t="s">
        <v>27</v>
      </c>
      <c r="D26" s="458">
        <f>D27+D28</f>
        <v>64455.299999999996</v>
      </c>
      <c r="E26" s="458">
        <f>E27+E28</f>
        <v>63366</v>
      </c>
      <c r="F26" s="458">
        <f>F27+F28</f>
        <v>66572.7</v>
      </c>
    </row>
    <row r="27" spans="1:6" s="1" customFormat="1" ht="64.5" x14ac:dyDescent="0.25">
      <c r="A27" s="7"/>
      <c r="B27" s="7" t="s">
        <v>2</v>
      </c>
      <c r="C27" s="6" t="s">
        <v>1</v>
      </c>
      <c r="D27" s="458">
        <f>65053.6-3206.7-598.3</f>
        <v>61248.6</v>
      </c>
      <c r="E27" s="458">
        <f>67190.4-3206.7-617.7</f>
        <v>63366</v>
      </c>
      <c r="F27" s="458">
        <f>67190.4-3206.7-617.7</f>
        <v>63366</v>
      </c>
    </row>
    <row r="28" spans="1:6" s="1" customFormat="1" ht="26.25" x14ac:dyDescent="0.25">
      <c r="A28" s="7"/>
      <c r="B28" s="7" t="s">
        <v>12</v>
      </c>
      <c r="C28" s="6" t="s">
        <v>11</v>
      </c>
      <c r="D28" s="458">
        <f>3206.7+33.2-33.2</f>
        <v>3206.7</v>
      </c>
      <c r="E28" s="458"/>
      <c r="F28" s="458">
        <f>3206.7+33.2-33.2</f>
        <v>3206.7</v>
      </c>
    </row>
    <row r="29" spans="1:6" s="1" customFormat="1" ht="39" x14ac:dyDescent="0.25">
      <c r="A29" s="7" t="s">
        <v>297</v>
      </c>
      <c r="B29" s="7"/>
      <c r="C29" s="67" t="s">
        <v>296</v>
      </c>
      <c r="D29" s="458">
        <f>D30</f>
        <v>8606.5</v>
      </c>
      <c r="E29" s="458">
        <f>E30</f>
        <v>8752.0999999999985</v>
      </c>
      <c r="F29" s="458">
        <f>F30</f>
        <v>8752.0999999999985</v>
      </c>
    </row>
    <row r="30" spans="1:6" s="1" customFormat="1" ht="18.75" customHeight="1" x14ac:dyDescent="0.25">
      <c r="A30" s="7"/>
      <c r="B30" s="7" t="s">
        <v>79</v>
      </c>
      <c r="C30" s="6" t="s">
        <v>78</v>
      </c>
      <c r="D30" s="458">
        <f>8660.1+6.6-60.2</f>
        <v>8606.5</v>
      </c>
      <c r="E30" s="458">
        <f>8812.3-60.2</f>
        <v>8752.0999999999985</v>
      </c>
      <c r="F30" s="458">
        <f>8812.3-60.2</f>
        <v>8752.0999999999985</v>
      </c>
    </row>
    <row r="31" spans="1:6" s="1" customFormat="1" ht="64.5" x14ac:dyDescent="0.25">
      <c r="A31" s="34" t="s">
        <v>547</v>
      </c>
      <c r="B31" s="34"/>
      <c r="C31" s="55" t="s">
        <v>661</v>
      </c>
      <c r="D31" s="456">
        <f>D32</f>
        <v>5589.4</v>
      </c>
      <c r="E31" s="456">
        <f>E32</f>
        <v>5901.1</v>
      </c>
      <c r="F31" s="456">
        <f>F32</f>
        <v>5908.2</v>
      </c>
    </row>
    <row r="32" spans="1:6" s="1" customFormat="1" ht="39" x14ac:dyDescent="0.25">
      <c r="A32" s="524" t="s">
        <v>545</v>
      </c>
      <c r="B32" s="532"/>
      <c r="C32" s="525" t="s">
        <v>568</v>
      </c>
      <c r="D32" s="543">
        <f>D33+D36+D39+D41+D44+D47+D49+D51+D54</f>
        <v>5589.4</v>
      </c>
      <c r="E32" s="543">
        <f>E33+E36+E39+E41+E44+E47+E49+E51+E54</f>
        <v>5901.1</v>
      </c>
      <c r="F32" s="543">
        <f>F33+F36+F39+F41+F44+F47+F49+F51+F54</f>
        <v>5908.2</v>
      </c>
    </row>
    <row r="33" spans="1:6" s="1" customFormat="1" ht="29.25" customHeight="1" x14ac:dyDescent="0.25">
      <c r="A33" s="78" t="s">
        <v>598</v>
      </c>
      <c r="B33" s="7"/>
      <c r="C33" s="67" t="s">
        <v>597</v>
      </c>
      <c r="D33" s="458">
        <f>D34+D35</f>
        <v>1372.2</v>
      </c>
      <c r="E33" s="458">
        <f>E34+E35</f>
        <v>1411.5</v>
      </c>
      <c r="F33" s="458">
        <f>F34+F35</f>
        <v>1411.5</v>
      </c>
    </row>
    <row r="34" spans="1:6" s="1" customFormat="1" ht="64.5" x14ac:dyDescent="0.25">
      <c r="A34" s="7"/>
      <c r="B34" s="7" t="s">
        <v>2</v>
      </c>
      <c r="C34" s="6" t="s">
        <v>1</v>
      </c>
      <c r="D34" s="458">
        <v>1196.7</v>
      </c>
      <c r="E34" s="458">
        <v>1242.8</v>
      </c>
      <c r="F34" s="458">
        <v>1242.8</v>
      </c>
    </row>
    <row r="35" spans="1:6" s="1" customFormat="1" ht="26.25" x14ac:dyDescent="0.25">
      <c r="A35" s="7"/>
      <c r="B35" s="7" t="s">
        <v>12</v>
      </c>
      <c r="C35" s="6" t="s">
        <v>11</v>
      </c>
      <c r="D35" s="458">
        <v>175.5</v>
      </c>
      <c r="E35" s="458">
        <v>168.7</v>
      </c>
      <c r="F35" s="458">
        <v>168.7</v>
      </c>
    </row>
    <row r="36" spans="1:6" s="1" customFormat="1" ht="42.75" customHeight="1" x14ac:dyDescent="0.25">
      <c r="A36" s="7" t="s">
        <v>596</v>
      </c>
      <c r="B36" s="7"/>
      <c r="C36" s="67" t="s">
        <v>662</v>
      </c>
      <c r="D36" s="458">
        <f>D37+D38</f>
        <v>649.5</v>
      </c>
      <c r="E36" s="458">
        <f>E37+E38</f>
        <v>667.6</v>
      </c>
      <c r="F36" s="458">
        <f>F37+F38</f>
        <v>667.6</v>
      </c>
    </row>
    <row r="37" spans="1:6" s="1" customFormat="1" ht="64.5" x14ac:dyDescent="0.25">
      <c r="A37" s="7"/>
      <c r="B37" s="7" t="s">
        <v>2</v>
      </c>
      <c r="C37" s="6" t="s">
        <v>1</v>
      </c>
      <c r="D37" s="458">
        <v>598.4</v>
      </c>
      <c r="E37" s="458">
        <v>621.4</v>
      </c>
      <c r="F37" s="458">
        <v>621.4</v>
      </c>
    </row>
    <row r="38" spans="1:6" s="1" customFormat="1" ht="26.25" x14ac:dyDescent="0.25">
      <c r="A38" s="7"/>
      <c r="B38" s="7" t="s">
        <v>12</v>
      </c>
      <c r="C38" s="6" t="s">
        <v>11</v>
      </c>
      <c r="D38" s="458">
        <v>51.1</v>
      </c>
      <c r="E38" s="458">
        <v>46.2</v>
      </c>
      <c r="F38" s="458">
        <v>46.2</v>
      </c>
    </row>
    <row r="39" spans="1:6" s="1" customFormat="1" ht="26.25" x14ac:dyDescent="0.25">
      <c r="A39" s="7" t="s">
        <v>594</v>
      </c>
      <c r="B39" s="7"/>
      <c r="C39" s="67" t="s">
        <v>593</v>
      </c>
      <c r="D39" s="458">
        <f>D40</f>
        <v>12.2</v>
      </c>
      <c r="E39" s="458">
        <f>E40</f>
        <v>12.2</v>
      </c>
      <c r="F39" s="458">
        <f>F40</f>
        <v>12.2</v>
      </c>
    </row>
    <row r="40" spans="1:6" s="1" customFormat="1" ht="26.25" x14ac:dyDescent="0.25">
      <c r="A40" s="7"/>
      <c r="B40" s="7" t="s">
        <v>12</v>
      </c>
      <c r="C40" s="6" t="s">
        <v>11</v>
      </c>
      <c r="D40" s="458">
        <v>12.2</v>
      </c>
      <c r="E40" s="458">
        <v>12.2</v>
      </c>
      <c r="F40" s="458">
        <v>12.2</v>
      </c>
    </row>
    <row r="41" spans="1:6" s="1" customFormat="1" ht="39" x14ac:dyDescent="0.25">
      <c r="A41" s="7" t="s">
        <v>592</v>
      </c>
      <c r="B41" s="7"/>
      <c r="C41" s="6" t="s">
        <v>591</v>
      </c>
      <c r="D41" s="458">
        <f>D42+D43</f>
        <v>73.599999999999994</v>
      </c>
      <c r="E41" s="458">
        <f>E42+E43</f>
        <v>75.8</v>
      </c>
      <c r="F41" s="458">
        <f>F42+F43</f>
        <v>75.8</v>
      </c>
    </row>
    <row r="42" spans="1:6" s="1" customFormat="1" ht="64.5" x14ac:dyDescent="0.25">
      <c r="A42" s="7"/>
      <c r="B42" s="7" t="s">
        <v>2</v>
      </c>
      <c r="C42" s="6" t="s">
        <v>1</v>
      </c>
      <c r="D42" s="458">
        <v>59.8</v>
      </c>
      <c r="E42" s="458">
        <v>62.1</v>
      </c>
      <c r="F42" s="458">
        <v>62.1</v>
      </c>
    </row>
    <row r="43" spans="1:6" s="1" customFormat="1" ht="26.25" x14ac:dyDescent="0.25">
      <c r="A43" s="7"/>
      <c r="B43" s="7" t="s">
        <v>12</v>
      </c>
      <c r="C43" s="6" t="s">
        <v>11</v>
      </c>
      <c r="D43" s="458">
        <v>13.8</v>
      </c>
      <c r="E43" s="458">
        <v>13.7</v>
      </c>
      <c r="F43" s="458">
        <v>13.7</v>
      </c>
    </row>
    <row r="44" spans="1:6" s="1" customFormat="1" ht="39" x14ac:dyDescent="0.25">
      <c r="A44" s="7" t="s">
        <v>590</v>
      </c>
      <c r="B44" s="7"/>
      <c r="C44" s="12" t="s">
        <v>589</v>
      </c>
      <c r="D44" s="458">
        <f>D45+D46</f>
        <v>453.3</v>
      </c>
      <c r="E44" s="458">
        <f>E45+E46</f>
        <v>466.8</v>
      </c>
      <c r="F44" s="458">
        <f>F45+F46</f>
        <v>466.8</v>
      </c>
    </row>
    <row r="45" spans="1:6" s="1" customFormat="1" ht="64.5" x14ac:dyDescent="0.25">
      <c r="A45" s="7"/>
      <c r="B45" s="7" t="s">
        <v>2</v>
      </c>
      <c r="C45" s="6" t="s">
        <v>1</v>
      </c>
      <c r="D45" s="458">
        <v>404.8</v>
      </c>
      <c r="E45" s="458">
        <v>420.5</v>
      </c>
      <c r="F45" s="458">
        <v>420.5</v>
      </c>
    </row>
    <row r="46" spans="1:6" s="1" customFormat="1" ht="26.25" x14ac:dyDescent="0.25">
      <c r="A46" s="7"/>
      <c r="B46" s="7" t="s">
        <v>12</v>
      </c>
      <c r="C46" s="6" t="s">
        <v>11</v>
      </c>
      <c r="D46" s="458">
        <v>48.5</v>
      </c>
      <c r="E46" s="458">
        <v>46.3</v>
      </c>
      <c r="F46" s="458">
        <v>46.3</v>
      </c>
    </row>
    <row r="47" spans="1:6" s="1" customFormat="1" ht="53.25" customHeight="1" x14ac:dyDescent="0.25">
      <c r="A47" s="7" t="s">
        <v>588</v>
      </c>
      <c r="B47" s="7"/>
      <c r="C47" s="67" t="s">
        <v>587</v>
      </c>
      <c r="D47" s="458">
        <f>D48</f>
        <v>16.2</v>
      </c>
      <c r="E47" s="458">
        <f>E48</f>
        <v>16.7</v>
      </c>
      <c r="F47" s="458">
        <f>F48</f>
        <v>16.7</v>
      </c>
    </row>
    <row r="48" spans="1:6" s="1" customFormat="1" ht="26.25" x14ac:dyDescent="0.25">
      <c r="A48" s="7"/>
      <c r="B48" s="7" t="s">
        <v>12</v>
      </c>
      <c r="C48" s="6" t="s">
        <v>11</v>
      </c>
      <c r="D48" s="458">
        <v>16.2</v>
      </c>
      <c r="E48" s="458">
        <v>16.7</v>
      </c>
      <c r="F48" s="458">
        <v>16.7</v>
      </c>
    </row>
    <row r="49" spans="1:6" s="1" customFormat="1" ht="51.75" x14ac:dyDescent="0.25">
      <c r="A49" s="7" t="s">
        <v>578</v>
      </c>
      <c r="B49" s="7"/>
      <c r="C49" s="6" t="s">
        <v>577</v>
      </c>
      <c r="D49" s="458">
        <f>D50</f>
        <v>2.2999999999999998</v>
      </c>
      <c r="E49" s="458">
        <f>E50</f>
        <v>35.5</v>
      </c>
      <c r="F49" s="458">
        <f>F50</f>
        <v>42.6</v>
      </c>
    </row>
    <row r="50" spans="1:6" s="1" customFormat="1" ht="26.25" x14ac:dyDescent="0.25">
      <c r="A50" s="7"/>
      <c r="B50" s="7" t="s">
        <v>12</v>
      </c>
      <c r="C50" s="6" t="s">
        <v>11</v>
      </c>
      <c r="D50" s="458">
        <v>2.2999999999999998</v>
      </c>
      <c r="E50" s="458">
        <v>35.5</v>
      </c>
      <c r="F50" s="458">
        <v>42.6</v>
      </c>
    </row>
    <row r="51" spans="1:6" s="1" customFormat="1" ht="26.25" x14ac:dyDescent="0.25">
      <c r="A51" s="7" t="s">
        <v>567</v>
      </c>
      <c r="B51" s="7"/>
      <c r="C51" s="6" t="s">
        <v>566</v>
      </c>
      <c r="D51" s="458">
        <f>D52+D53</f>
        <v>1159.2</v>
      </c>
      <c r="E51" s="458">
        <f>E52+E53</f>
        <v>1194.9000000000001</v>
      </c>
      <c r="F51" s="458">
        <f>F52+F53</f>
        <v>1194.9000000000001</v>
      </c>
    </row>
    <row r="52" spans="1:6" s="1" customFormat="1" ht="64.5" x14ac:dyDescent="0.25">
      <c r="A52" s="7"/>
      <c r="B52" s="7" t="s">
        <v>2</v>
      </c>
      <c r="C52" s="6" t="s">
        <v>1</v>
      </c>
      <c r="D52" s="458">
        <v>1145.8</v>
      </c>
      <c r="E52" s="458">
        <v>1190</v>
      </c>
      <c r="F52" s="458">
        <v>1190</v>
      </c>
    </row>
    <row r="53" spans="1:6" s="1" customFormat="1" ht="26.25" x14ac:dyDescent="0.25">
      <c r="A53" s="7"/>
      <c r="B53" s="7" t="s">
        <v>12</v>
      </c>
      <c r="C53" s="6" t="s">
        <v>11</v>
      </c>
      <c r="D53" s="458">
        <v>13.4000000000001</v>
      </c>
      <c r="E53" s="458">
        <v>4.9000000000000901</v>
      </c>
      <c r="F53" s="458">
        <v>4.9000000000000901</v>
      </c>
    </row>
    <row r="54" spans="1:6" s="1" customFormat="1" ht="39" x14ac:dyDescent="0.25">
      <c r="A54" s="7" t="s">
        <v>543</v>
      </c>
      <c r="B54" s="7"/>
      <c r="C54" s="6" t="s">
        <v>542</v>
      </c>
      <c r="D54" s="458">
        <f>D55+D56</f>
        <v>1850.8999999999999</v>
      </c>
      <c r="E54" s="458">
        <f>E55+E56</f>
        <v>2020.1</v>
      </c>
      <c r="F54" s="458">
        <f>F55+F56</f>
        <v>2020.1</v>
      </c>
    </row>
    <row r="55" spans="1:6" s="1" customFormat="1" ht="64.5" x14ac:dyDescent="0.25">
      <c r="A55" s="7"/>
      <c r="B55" s="7" t="s">
        <v>2</v>
      </c>
      <c r="C55" s="6" t="s">
        <v>1</v>
      </c>
      <c r="D55" s="458">
        <v>1719.8</v>
      </c>
      <c r="E55" s="458">
        <v>1786.1</v>
      </c>
      <c r="F55" s="458">
        <v>1786.1</v>
      </c>
    </row>
    <row r="56" spans="1:6" s="1" customFormat="1" ht="26.25" x14ac:dyDescent="0.25">
      <c r="A56" s="7"/>
      <c r="B56" s="7" t="s">
        <v>12</v>
      </c>
      <c r="C56" s="6" t="s">
        <v>11</v>
      </c>
      <c r="D56" s="458">
        <v>131.1</v>
      </c>
      <c r="E56" s="458">
        <v>234</v>
      </c>
      <c r="F56" s="458">
        <v>234</v>
      </c>
    </row>
    <row r="57" spans="1:6" s="1" customFormat="1" ht="39" x14ac:dyDescent="0.25">
      <c r="A57" s="34" t="s">
        <v>565</v>
      </c>
      <c r="B57" s="34"/>
      <c r="C57" s="55" t="s">
        <v>564</v>
      </c>
      <c r="D57" s="456">
        <f>D58</f>
        <v>252</v>
      </c>
      <c r="E57" s="456">
        <f>E58</f>
        <v>252</v>
      </c>
      <c r="F57" s="456">
        <f>F58</f>
        <v>252</v>
      </c>
    </row>
    <row r="58" spans="1:6" s="1" customFormat="1" ht="77.25" x14ac:dyDescent="0.25">
      <c r="A58" s="524" t="s">
        <v>563</v>
      </c>
      <c r="B58" s="532"/>
      <c r="C58" s="525" t="s">
        <v>663</v>
      </c>
      <c r="D58" s="543">
        <f>D59+D61</f>
        <v>252</v>
      </c>
      <c r="E58" s="543">
        <f>E59+E61</f>
        <v>252</v>
      </c>
      <c r="F58" s="543">
        <f>F59+F61</f>
        <v>252</v>
      </c>
    </row>
    <row r="59" spans="1:6" s="1" customFormat="1" ht="15" x14ac:dyDescent="0.25">
      <c r="A59" s="7" t="s">
        <v>561</v>
      </c>
      <c r="B59" s="7"/>
      <c r="C59" s="67" t="s">
        <v>560</v>
      </c>
      <c r="D59" s="458">
        <f>D60</f>
        <v>133.30000000000001</v>
      </c>
      <c r="E59" s="458">
        <f>E60</f>
        <v>133.30000000000001</v>
      </c>
      <c r="F59" s="458">
        <f>F60</f>
        <v>133.30000000000001</v>
      </c>
    </row>
    <row r="60" spans="1:6" s="1" customFormat="1" ht="26.25" x14ac:dyDescent="0.25">
      <c r="A60" s="7"/>
      <c r="B60" s="7" t="s">
        <v>12</v>
      </c>
      <c r="C60" s="6" t="s">
        <v>11</v>
      </c>
      <c r="D60" s="458">
        <v>133.30000000000001</v>
      </c>
      <c r="E60" s="458">
        <v>133.30000000000001</v>
      </c>
      <c r="F60" s="458">
        <v>133.30000000000001</v>
      </c>
    </row>
    <row r="61" spans="1:6" s="1" customFormat="1" ht="54" customHeight="1" x14ac:dyDescent="0.25">
      <c r="A61" s="7" t="s">
        <v>559</v>
      </c>
      <c r="B61" s="7"/>
      <c r="C61" s="67" t="s">
        <v>660</v>
      </c>
      <c r="D61" s="458">
        <f>D62</f>
        <v>118.7</v>
      </c>
      <c r="E61" s="458">
        <f>E62</f>
        <v>118.7</v>
      </c>
      <c r="F61" s="458">
        <f>F62</f>
        <v>118.7</v>
      </c>
    </row>
    <row r="62" spans="1:6" s="1" customFormat="1" ht="26.25" x14ac:dyDescent="0.25">
      <c r="A62" s="7"/>
      <c r="B62" s="7" t="s">
        <v>12</v>
      </c>
      <c r="C62" s="6" t="s">
        <v>11</v>
      </c>
      <c r="D62" s="458">
        <f>34.7+84</f>
        <v>118.7</v>
      </c>
      <c r="E62" s="458">
        <f>34.7+84</f>
        <v>118.7</v>
      </c>
      <c r="F62" s="458">
        <f>34.7+84</f>
        <v>118.7</v>
      </c>
    </row>
    <row r="63" spans="1:6" ht="38.25" x14ac:dyDescent="0.2">
      <c r="A63" s="550" t="s">
        <v>87</v>
      </c>
      <c r="B63" s="550"/>
      <c r="C63" s="553" t="s">
        <v>229</v>
      </c>
      <c r="D63" s="552">
        <f>D64+D84+D117+D133+D143+D156+D167</f>
        <v>591013.25383000006</v>
      </c>
      <c r="E63" s="552">
        <f>E64+E84+E117+E133+E143+E156+E167</f>
        <v>486560.4363</v>
      </c>
      <c r="F63" s="552">
        <f>F64+F84+F117+F133+F143+F156+F167</f>
        <v>475189.96439999994</v>
      </c>
    </row>
    <row r="64" spans="1:6" ht="18.75" customHeight="1" x14ac:dyDescent="0.2">
      <c r="A64" s="34" t="s">
        <v>177</v>
      </c>
      <c r="B64" s="34"/>
      <c r="C64" s="156" t="s">
        <v>176</v>
      </c>
      <c r="D64" s="456">
        <f>D65+D77</f>
        <v>128371.6394</v>
      </c>
      <c r="E64" s="456">
        <f>E65+E77</f>
        <v>122227.29399999999</v>
      </c>
      <c r="F64" s="456">
        <f>F65+F77</f>
        <v>120195.09659999999</v>
      </c>
    </row>
    <row r="65" spans="1:6" ht="51" x14ac:dyDescent="0.2">
      <c r="A65" s="524" t="s">
        <v>175</v>
      </c>
      <c r="B65" s="524"/>
      <c r="C65" s="536" t="s">
        <v>194</v>
      </c>
      <c r="D65" s="543">
        <f>D66+D68+D71+D73+D75</f>
        <v>127321.6394</v>
      </c>
      <c r="E65" s="543">
        <f>E66+E68+E71+E73+E75</f>
        <v>122227.29399999999</v>
      </c>
      <c r="F65" s="543">
        <f>F66+F68+F71+F73+F75</f>
        <v>120195.09659999999</v>
      </c>
    </row>
    <row r="66" spans="1:6" ht="38.25" x14ac:dyDescent="0.2">
      <c r="A66" s="7" t="s">
        <v>266</v>
      </c>
      <c r="B66" s="64"/>
      <c r="C66" s="157" t="s">
        <v>265</v>
      </c>
      <c r="D66" s="458">
        <f>D67</f>
        <v>28230</v>
      </c>
      <c r="E66" s="458">
        <f>E67</f>
        <v>28230</v>
      </c>
      <c r="F66" s="458">
        <f>F67</f>
        <v>28230</v>
      </c>
    </row>
    <row r="67" spans="1:6" ht="29.25" customHeight="1" x14ac:dyDescent="0.2">
      <c r="A67" s="7"/>
      <c r="B67" s="7" t="s">
        <v>57</v>
      </c>
      <c r="C67" s="157" t="s">
        <v>56</v>
      </c>
      <c r="D67" s="458">
        <v>28230</v>
      </c>
      <c r="E67" s="458">
        <v>28230</v>
      </c>
      <c r="F67" s="458">
        <v>28230</v>
      </c>
    </row>
    <row r="68" spans="1:6" ht="51" x14ac:dyDescent="0.2">
      <c r="A68" s="7" t="s">
        <v>264</v>
      </c>
      <c r="B68" s="7"/>
      <c r="C68" s="157" t="s">
        <v>263</v>
      </c>
      <c r="D68" s="458">
        <f>D69+D70</f>
        <v>93455.039399999994</v>
      </c>
      <c r="E68" s="458">
        <f>E69+E70</f>
        <v>89362.793999999994</v>
      </c>
      <c r="F68" s="458">
        <f>F69+F70</f>
        <v>87388.896599999993</v>
      </c>
    </row>
    <row r="69" spans="1:6" ht="25.5" x14ac:dyDescent="0.2">
      <c r="A69" s="7"/>
      <c r="B69" s="7" t="s">
        <v>79</v>
      </c>
      <c r="C69" s="157" t="s">
        <v>78</v>
      </c>
      <c r="D69" s="458">
        <v>23.352499999999999</v>
      </c>
      <c r="E69" s="458">
        <v>23.352499999999999</v>
      </c>
      <c r="F69" s="458">
        <v>23.352499999999999</v>
      </c>
    </row>
    <row r="70" spans="1:6" ht="38.25" x14ac:dyDescent="0.2">
      <c r="A70" s="7"/>
      <c r="B70" s="7" t="s">
        <v>57</v>
      </c>
      <c r="C70" s="157" t="s">
        <v>56</v>
      </c>
      <c r="D70" s="458">
        <v>93431.686900000001</v>
      </c>
      <c r="E70" s="458">
        <v>89339.441500000001</v>
      </c>
      <c r="F70" s="458">
        <v>87365.544099999999</v>
      </c>
    </row>
    <row r="71" spans="1:6" ht="63.75" x14ac:dyDescent="0.2">
      <c r="A71" s="7" t="s">
        <v>173</v>
      </c>
      <c r="B71" s="7"/>
      <c r="C71" s="157" t="s">
        <v>9</v>
      </c>
      <c r="D71" s="458">
        <f>D72</f>
        <v>4574.3</v>
      </c>
      <c r="E71" s="458">
        <f>E72</f>
        <v>3572.2</v>
      </c>
      <c r="F71" s="458">
        <f>F72</f>
        <v>3513.9</v>
      </c>
    </row>
    <row r="72" spans="1:6" ht="32.25" customHeight="1" x14ac:dyDescent="0.2">
      <c r="A72" s="7"/>
      <c r="B72" s="7" t="s">
        <v>57</v>
      </c>
      <c r="C72" s="157" t="s">
        <v>56</v>
      </c>
      <c r="D72" s="458">
        <v>4574.3</v>
      </c>
      <c r="E72" s="458">
        <v>3572.2</v>
      </c>
      <c r="F72" s="458">
        <v>3513.9</v>
      </c>
    </row>
    <row r="73" spans="1:6" ht="25.5" x14ac:dyDescent="0.2">
      <c r="A73" s="7" t="s">
        <v>262</v>
      </c>
      <c r="B73" s="7"/>
      <c r="C73" s="157" t="s">
        <v>261</v>
      </c>
      <c r="D73" s="458">
        <f>D74</f>
        <v>924.1</v>
      </c>
      <c r="E73" s="458">
        <f>E74</f>
        <v>924.1</v>
      </c>
      <c r="F73" s="458">
        <f>F74</f>
        <v>924.1</v>
      </c>
    </row>
    <row r="74" spans="1:6" ht="29.25" customHeight="1" x14ac:dyDescent="0.2">
      <c r="A74" s="7"/>
      <c r="B74" s="7" t="s">
        <v>57</v>
      </c>
      <c r="C74" s="157" t="s">
        <v>56</v>
      </c>
      <c r="D74" s="458">
        <v>924.1</v>
      </c>
      <c r="E74" s="458">
        <v>924.1</v>
      </c>
      <c r="F74" s="458">
        <v>924.1</v>
      </c>
    </row>
    <row r="75" spans="1:6" ht="38.25" x14ac:dyDescent="0.2">
      <c r="A75" s="58" t="s">
        <v>193</v>
      </c>
      <c r="B75" s="7"/>
      <c r="C75" s="158" t="s">
        <v>1283</v>
      </c>
      <c r="D75" s="458">
        <f>D76</f>
        <v>138.19999999999999</v>
      </c>
      <c r="E75" s="458">
        <f>E76</f>
        <v>138.19999999999999</v>
      </c>
      <c r="F75" s="458">
        <f>F76</f>
        <v>138.19999999999999</v>
      </c>
    </row>
    <row r="76" spans="1:6" ht="29.25" customHeight="1" x14ac:dyDescent="0.2">
      <c r="A76" s="58"/>
      <c r="B76" s="7" t="s">
        <v>57</v>
      </c>
      <c r="C76" s="157" t="s">
        <v>56</v>
      </c>
      <c r="D76" s="458">
        <v>138.19999999999999</v>
      </c>
      <c r="E76" s="458">
        <v>138.19999999999999</v>
      </c>
      <c r="F76" s="458">
        <v>138.19999999999999</v>
      </c>
    </row>
    <row r="77" spans="1:6" ht="51" x14ac:dyDescent="0.2">
      <c r="A77" s="524" t="s">
        <v>664</v>
      </c>
      <c r="B77" s="524"/>
      <c r="C77" s="536" t="s">
        <v>665</v>
      </c>
      <c r="D77" s="543">
        <f>D80</f>
        <v>1050</v>
      </c>
      <c r="E77" s="543">
        <f>E78</f>
        <v>0</v>
      </c>
      <c r="F77" s="543">
        <f>F78</f>
        <v>0</v>
      </c>
    </row>
    <row r="78" spans="1:6" ht="25.5" x14ac:dyDescent="0.2">
      <c r="A78" s="58" t="s">
        <v>666</v>
      </c>
      <c r="B78" s="7"/>
      <c r="C78" s="157" t="s">
        <v>667</v>
      </c>
      <c r="D78" s="458">
        <f>D79</f>
        <v>0</v>
      </c>
      <c r="E78" s="458">
        <f>E79</f>
        <v>0</v>
      </c>
      <c r="F78" s="458">
        <f>F79</f>
        <v>0</v>
      </c>
    </row>
    <row r="79" spans="1:6" ht="27" customHeight="1" x14ac:dyDescent="0.2">
      <c r="A79" s="58"/>
      <c r="B79" s="7" t="s">
        <v>57</v>
      </c>
      <c r="C79" s="157" t="s">
        <v>56</v>
      </c>
      <c r="D79" s="458">
        <v>0</v>
      </c>
      <c r="E79" s="458">
        <v>0</v>
      </c>
      <c r="F79" s="458">
        <v>0</v>
      </c>
    </row>
    <row r="80" spans="1:6" ht="38.25" x14ac:dyDescent="0.2">
      <c r="A80" s="7" t="s">
        <v>1246</v>
      </c>
      <c r="B80" s="7"/>
      <c r="C80" s="157" t="s">
        <v>668</v>
      </c>
      <c r="D80" s="458">
        <f>D81</f>
        <v>1050</v>
      </c>
      <c r="E80" s="458">
        <v>0</v>
      </c>
      <c r="F80" s="458">
        <v>0</v>
      </c>
    </row>
    <row r="81" spans="1:6" ht="28.5" customHeight="1" x14ac:dyDescent="0.2">
      <c r="A81" s="7"/>
      <c r="B81" s="7" t="s">
        <v>57</v>
      </c>
      <c r="C81" s="157" t="s">
        <v>56</v>
      </c>
      <c r="D81" s="458">
        <f>D82+D83</f>
        <v>1050</v>
      </c>
      <c r="E81" s="458">
        <v>0</v>
      </c>
      <c r="F81" s="458">
        <v>0</v>
      </c>
    </row>
    <row r="82" spans="1:6" x14ac:dyDescent="0.2">
      <c r="A82" s="7"/>
      <c r="B82" s="7"/>
      <c r="C82" s="157" t="s">
        <v>165</v>
      </c>
      <c r="D82" s="458">
        <v>1050</v>
      </c>
      <c r="E82" s="458">
        <v>0</v>
      </c>
      <c r="F82" s="458">
        <v>0</v>
      </c>
    </row>
    <row r="83" spans="1:6" x14ac:dyDescent="0.2">
      <c r="A83" s="7"/>
      <c r="B83" s="7"/>
      <c r="C83" s="157" t="s">
        <v>164</v>
      </c>
      <c r="D83" s="547">
        <v>0</v>
      </c>
      <c r="E83" s="547"/>
      <c r="F83" s="547"/>
    </row>
    <row r="84" spans="1:6" ht="25.5" x14ac:dyDescent="0.2">
      <c r="A84" s="34" t="s">
        <v>192</v>
      </c>
      <c r="B84" s="34"/>
      <c r="C84" s="156" t="s">
        <v>191</v>
      </c>
      <c r="D84" s="456">
        <f>D85+D94+D111+D114</f>
        <v>312395.73800000001</v>
      </c>
      <c r="E84" s="456">
        <f>E85+E94+E111+E114</f>
        <v>300251.49739999999</v>
      </c>
      <c r="F84" s="456">
        <f>F85+F94+F111+F114</f>
        <v>290834.79839999997</v>
      </c>
    </row>
    <row r="85" spans="1:6" ht="51" x14ac:dyDescent="0.2">
      <c r="A85" s="524" t="s">
        <v>258</v>
      </c>
      <c r="B85" s="524"/>
      <c r="C85" s="536" t="s">
        <v>174</v>
      </c>
      <c r="D85" s="543">
        <f>D86+D88+D90</f>
        <v>263357.32459999999</v>
      </c>
      <c r="E85" s="543">
        <f>E86+E88+E90</f>
        <v>259433.1974</v>
      </c>
      <c r="F85" s="543">
        <f>F86+F88+F90</f>
        <v>250831.19839999999</v>
      </c>
    </row>
    <row r="86" spans="1:6" ht="38.25" x14ac:dyDescent="0.2">
      <c r="A86" s="7" t="s">
        <v>257</v>
      </c>
      <c r="B86" s="64"/>
      <c r="C86" s="157" t="s">
        <v>256</v>
      </c>
      <c r="D86" s="458">
        <f>D87</f>
        <v>35235.9</v>
      </c>
      <c r="E86" s="458">
        <f>E87</f>
        <v>35235.9</v>
      </c>
      <c r="F86" s="458">
        <f>F87</f>
        <v>35235.9</v>
      </c>
    </row>
    <row r="87" spans="1:6" ht="30" customHeight="1" x14ac:dyDescent="0.2">
      <c r="A87" s="7"/>
      <c r="B87" s="7" t="s">
        <v>57</v>
      </c>
      <c r="C87" s="157" t="s">
        <v>56</v>
      </c>
      <c r="D87" s="458">
        <v>35235.9</v>
      </c>
      <c r="E87" s="458">
        <v>35235.9</v>
      </c>
      <c r="F87" s="458">
        <v>35235.9</v>
      </c>
    </row>
    <row r="88" spans="1:6" ht="63.75" x14ac:dyDescent="0.2">
      <c r="A88" s="7" t="s">
        <v>255</v>
      </c>
      <c r="B88" s="7"/>
      <c r="C88" s="157" t="s">
        <v>254</v>
      </c>
      <c r="D88" s="458">
        <f>D89</f>
        <v>218466.32459999999</v>
      </c>
      <c r="E88" s="458">
        <f>E89</f>
        <v>214542.1974</v>
      </c>
      <c r="F88" s="458">
        <f>F89</f>
        <v>205940.19839999999</v>
      </c>
    </row>
    <row r="89" spans="1:6" ht="30.75" customHeight="1" x14ac:dyDescent="0.2">
      <c r="A89" s="7"/>
      <c r="B89" s="7" t="s">
        <v>57</v>
      </c>
      <c r="C89" s="157" t="s">
        <v>56</v>
      </c>
      <c r="D89" s="458">
        <v>218466.32459999999</v>
      </c>
      <c r="E89" s="458">
        <v>214542.1974</v>
      </c>
      <c r="F89" s="458">
        <v>205940.19839999999</v>
      </c>
    </row>
    <row r="90" spans="1:6" ht="102" x14ac:dyDescent="0.2">
      <c r="A90" s="7" t="s">
        <v>253</v>
      </c>
      <c r="B90" s="7"/>
      <c r="C90" s="446" t="s">
        <v>252</v>
      </c>
      <c r="D90" s="458">
        <f>D91</f>
        <v>9655.1</v>
      </c>
      <c r="E90" s="458">
        <f>E91</f>
        <v>9655.1</v>
      </c>
      <c r="F90" s="458">
        <f>F91</f>
        <v>9655.1</v>
      </c>
    </row>
    <row r="91" spans="1:6" ht="27" customHeight="1" x14ac:dyDescent="0.2">
      <c r="A91" s="7"/>
      <c r="B91" s="7" t="s">
        <v>57</v>
      </c>
      <c r="C91" s="157" t="s">
        <v>56</v>
      </c>
      <c r="D91" s="458">
        <f>D92+D93</f>
        <v>9655.1</v>
      </c>
      <c r="E91" s="458">
        <f>E92+E93</f>
        <v>9655.1</v>
      </c>
      <c r="F91" s="458">
        <f>F92+F93</f>
        <v>9655.1</v>
      </c>
    </row>
    <row r="92" spans="1:6" x14ac:dyDescent="0.2">
      <c r="A92" s="7"/>
      <c r="B92" s="7"/>
      <c r="C92" s="157" t="s">
        <v>165</v>
      </c>
      <c r="D92" s="458">
        <v>8930.9</v>
      </c>
      <c r="E92" s="458">
        <v>8930.9</v>
      </c>
      <c r="F92" s="458">
        <v>8930.9</v>
      </c>
    </row>
    <row r="93" spans="1:6" x14ac:dyDescent="0.2">
      <c r="A93" s="7"/>
      <c r="B93" s="7"/>
      <c r="C93" s="157" t="s">
        <v>164</v>
      </c>
      <c r="D93" s="458">
        <v>724.2</v>
      </c>
      <c r="E93" s="464">
        <v>724.2</v>
      </c>
      <c r="F93" s="458">
        <v>724.2</v>
      </c>
    </row>
    <row r="94" spans="1:6" ht="51" x14ac:dyDescent="0.2">
      <c r="A94" s="524" t="s">
        <v>190</v>
      </c>
      <c r="B94" s="524"/>
      <c r="C94" s="536" t="s">
        <v>189</v>
      </c>
      <c r="D94" s="543">
        <f>D95+D97+D99+D101+D103+D105+D107+D109</f>
        <v>40418.599999999991</v>
      </c>
      <c r="E94" s="543">
        <f>E95+E97+E99+E101+E103+E105+E107+E109</f>
        <v>40300.299999999996</v>
      </c>
      <c r="F94" s="543">
        <f>F95+F97+F99+F101+F103+F105+F107+F109</f>
        <v>39485.599999999999</v>
      </c>
    </row>
    <row r="95" spans="1:6" ht="25.5" x14ac:dyDescent="0.2">
      <c r="A95" s="7" t="s">
        <v>251</v>
      </c>
      <c r="B95" s="7"/>
      <c r="C95" s="157" t="s">
        <v>250</v>
      </c>
      <c r="D95" s="458">
        <f>D96</f>
        <v>7208.4</v>
      </c>
      <c r="E95" s="458">
        <f>E96</f>
        <v>7208.4</v>
      </c>
      <c r="F95" s="458">
        <f>F96</f>
        <v>7208.4</v>
      </c>
    </row>
    <row r="96" spans="1:6" ht="25.5" customHeight="1" x14ac:dyDescent="0.2">
      <c r="A96" s="7"/>
      <c r="B96" s="7" t="s">
        <v>57</v>
      </c>
      <c r="C96" s="157" t="s">
        <v>56</v>
      </c>
      <c r="D96" s="458">
        <v>7208.4</v>
      </c>
      <c r="E96" s="458">
        <v>7208.4</v>
      </c>
      <c r="F96" s="458">
        <v>7208.4</v>
      </c>
    </row>
    <row r="97" spans="1:6" ht="38.25" x14ac:dyDescent="0.2">
      <c r="A97" s="7" t="s">
        <v>184</v>
      </c>
      <c r="B97" s="7"/>
      <c r="C97" s="158" t="s">
        <v>1283</v>
      </c>
      <c r="D97" s="458">
        <f>D98</f>
        <v>1659.5</v>
      </c>
      <c r="E97" s="458">
        <f>E98</f>
        <v>1659.5</v>
      </c>
      <c r="F97" s="458">
        <f>F98</f>
        <v>1659.5</v>
      </c>
    </row>
    <row r="98" spans="1:6" ht="28.5" customHeight="1" x14ac:dyDescent="0.2">
      <c r="A98" s="7"/>
      <c r="B98" s="7" t="s">
        <v>57</v>
      </c>
      <c r="C98" s="157" t="s">
        <v>56</v>
      </c>
      <c r="D98" s="458">
        <f>1519.4+140.1</f>
        <v>1659.5</v>
      </c>
      <c r="E98" s="458">
        <f>1519.4+140.1</f>
        <v>1659.5</v>
      </c>
      <c r="F98" s="458">
        <f>1519.4+140.1</f>
        <v>1659.5</v>
      </c>
    </row>
    <row r="99" spans="1:6" ht="38.25" customHeight="1" x14ac:dyDescent="0.2">
      <c r="A99" s="7" t="s">
        <v>249</v>
      </c>
      <c r="B99" s="7"/>
      <c r="C99" s="157" t="s">
        <v>248</v>
      </c>
      <c r="D99" s="458">
        <f>D100</f>
        <v>419.8</v>
      </c>
      <c r="E99" s="458">
        <f>E100</f>
        <v>419.8</v>
      </c>
      <c r="F99" s="458">
        <f>F100</f>
        <v>419.8</v>
      </c>
    </row>
    <row r="100" spans="1:6" ht="28.5" customHeight="1" x14ac:dyDescent="0.2">
      <c r="A100" s="7"/>
      <c r="B100" s="7" t="s">
        <v>57</v>
      </c>
      <c r="C100" s="157" t="s">
        <v>56</v>
      </c>
      <c r="D100" s="458">
        <v>419.8</v>
      </c>
      <c r="E100" s="458">
        <v>419.8</v>
      </c>
      <c r="F100" s="458">
        <v>419.8</v>
      </c>
    </row>
    <row r="101" spans="1:6" ht="38.25" x14ac:dyDescent="0.2">
      <c r="A101" s="7" t="s">
        <v>247</v>
      </c>
      <c r="B101" s="7"/>
      <c r="C101" s="157" t="s">
        <v>246</v>
      </c>
      <c r="D101" s="458">
        <f>D102</f>
        <v>113.8</v>
      </c>
      <c r="E101" s="458">
        <f>E102</f>
        <v>113.8</v>
      </c>
      <c r="F101" s="458">
        <f>F102</f>
        <v>113.8</v>
      </c>
    </row>
    <row r="102" spans="1:6" ht="27.75" customHeight="1" x14ac:dyDescent="0.2">
      <c r="A102" s="7"/>
      <c r="B102" s="7" t="s">
        <v>57</v>
      </c>
      <c r="C102" s="157" t="s">
        <v>56</v>
      </c>
      <c r="D102" s="458">
        <v>113.8</v>
      </c>
      <c r="E102" s="458">
        <v>113.8</v>
      </c>
      <c r="F102" s="458">
        <v>113.8</v>
      </c>
    </row>
    <row r="103" spans="1:6" ht="38.25" x14ac:dyDescent="0.2">
      <c r="A103" s="74" t="s">
        <v>188</v>
      </c>
      <c r="B103" s="7"/>
      <c r="C103" s="158" t="s">
        <v>187</v>
      </c>
      <c r="D103" s="458">
        <f>D104</f>
        <v>3726.4</v>
      </c>
      <c r="E103" s="458">
        <f>E104</f>
        <v>3953.5</v>
      </c>
      <c r="F103" s="458">
        <f>F104</f>
        <v>3915.7</v>
      </c>
    </row>
    <row r="104" spans="1:6" ht="31.5" customHeight="1" x14ac:dyDescent="0.2">
      <c r="A104" s="74"/>
      <c r="B104" s="7" t="s">
        <v>57</v>
      </c>
      <c r="C104" s="157" t="s">
        <v>56</v>
      </c>
      <c r="D104" s="458">
        <v>3726.4</v>
      </c>
      <c r="E104" s="458">
        <v>3953.5</v>
      </c>
      <c r="F104" s="458">
        <v>3915.7</v>
      </c>
    </row>
    <row r="105" spans="1:6" ht="25.5" x14ac:dyDescent="0.2">
      <c r="A105" s="74" t="s">
        <v>186</v>
      </c>
      <c r="B105" s="7"/>
      <c r="C105" s="157" t="s">
        <v>185</v>
      </c>
      <c r="D105" s="458">
        <f>D106</f>
        <v>4104.8</v>
      </c>
      <c r="E105" s="458">
        <f>E106</f>
        <v>4142.7</v>
      </c>
      <c r="F105" s="458">
        <f>F106</f>
        <v>4010.3</v>
      </c>
    </row>
    <row r="106" spans="1:6" ht="27.75" customHeight="1" x14ac:dyDescent="0.2">
      <c r="A106" s="74"/>
      <c r="B106" s="7" t="s">
        <v>57</v>
      </c>
      <c r="C106" s="157" t="s">
        <v>56</v>
      </c>
      <c r="D106" s="458">
        <v>4104.8</v>
      </c>
      <c r="E106" s="458">
        <v>4142.7</v>
      </c>
      <c r="F106" s="458">
        <v>4010.3</v>
      </c>
    </row>
    <row r="107" spans="1:6" ht="51" x14ac:dyDescent="0.2">
      <c r="A107" s="7" t="s">
        <v>245</v>
      </c>
      <c r="B107" s="7"/>
      <c r="C107" s="157" t="s">
        <v>244</v>
      </c>
      <c r="D107" s="458">
        <f>D108</f>
        <v>11589.1</v>
      </c>
      <c r="E107" s="458">
        <f>E108</f>
        <v>11589.1</v>
      </c>
      <c r="F107" s="458">
        <f>F108</f>
        <v>11589.1</v>
      </c>
    </row>
    <row r="108" spans="1:6" ht="30.75" customHeight="1" x14ac:dyDescent="0.2">
      <c r="A108" s="7"/>
      <c r="B108" s="7" t="s">
        <v>57</v>
      </c>
      <c r="C108" s="157" t="s">
        <v>56</v>
      </c>
      <c r="D108" s="458">
        <v>11589.1</v>
      </c>
      <c r="E108" s="458">
        <v>11589.1</v>
      </c>
      <c r="F108" s="458">
        <v>11589.1</v>
      </c>
    </row>
    <row r="109" spans="1:6" ht="51" x14ac:dyDescent="0.2">
      <c r="A109" s="7" t="s">
        <v>243</v>
      </c>
      <c r="B109" s="7"/>
      <c r="C109" s="157" t="s">
        <v>242</v>
      </c>
      <c r="D109" s="458">
        <f>D110</f>
        <v>11596.8</v>
      </c>
      <c r="E109" s="458">
        <f>E110</f>
        <v>11213.5</v>
      </c>
      <c r="F109" s="458">
        <f>F110</f>
        <v>10569</v>
      </c>
    </row>
    <row r="110" spans="1:6" ht="30.75" customHeight="1" x14ac:dyDescent="0.2">
      <c r="A110" s="7"/>
      <c r="B110" s="7" t="s">
        <v>57</v>
      </c>
      <c r="C110" s="157" t="s">
        <v>56</v>
      </c>
      <c r="D110" s="458">
        <v>11596.8</v>
      </c>
      <c r="E110" s="458">
        <v>11213.5</v>
      </c>
      <c r="F110" s="458">
        <v>10569</v>
      </c>
    </row>
    <row r="111" spans="1:6" s="159" customFormat="1" ht="51" x14ac:dyDescent="0.2">
      <c r="A111" s="524" t="s">
        <v>310</v>
      </c>
      <c r="B111" s="524"/>
      <c r="C111" s="536" t="s">
        <v>309</v>
      </c>
      <c r="D111" s="543">
        <f t="shared" ref="D111:F112" si="0">D112</f>
        <v>8191.33</v>
      </c>
      <c r="E111" s="543">
        <f t="shared" si="0"/>
        <v>0</v>
      </c>
      <c r="F111" s="543">
        <f t="shared" si="0"/>
        <v>0</v>
      </c>
    </row>
    <row r="112" spans="1:6" ht="38.25" x14ac:dyDescent="0.2">
      <c r="A112" s="7" t="s">
        <v>308</v>
      </c>
      <c r="B112" s="7"/>
      <c r="C112" s="160" t="s">
        <v>307</v>
      </c>
      <c r="D112" s="458">
        <f t="shared" si="0"/>
        <v>8191.33</v>
      </c>
      <c r="E112" s="458">
        <f t="shared" si="0"/>
        <v>0</v>
      </c>
      <c r="F112" s="458">
        <f t="shared" si="0"/>
        <v>0</v>
      </c>
    </row>
    <row r="113" spans="1:6" ht="25.5" x14ac:dyDescent="0.2">
      <c r="A113" s="7"/>
      <c r="B113" s="7" t="s">
        <v>12</v>
      </c>
      <c r="C113" s="157" t="s">
        <v>11</v>
      </c>
      <c r="D113" s="458">
        <v>8191.33</v>
      </c>
      <c r="E113" s="458">
        <v>0</v>
      </c>
      <c r="F113" s="458">
        <v>0</v>
      </c>
    </row>
    <row r="114" spans="1:6" ht="44.25" customHeight="1" x14ac:dyDescent="0.2">
      <c r="A114" s="534" t="s">
        <v>239</v>
      </c>
      <c r="B114" s="529"/>
      <c r="C114" s="544" t="s">
        <v>669</v>
      </c>
      <c r="D114" s="543">
        <f t="shared" ref="D114:F115" si="1">D115</f>
        <v>428.48340000000002</v>
      </c>
      <c r="E114" s="543">
        <f t="shared" si="1"/>
        <v>518</v>
      </c>
      <c r="F114" s="543">
        <f t="shared" si="1"/>
        <v>518</v>
      </c>
    </row>
    <row r="115" spans="1:6" ht="51" customHeight="1" x14ac:dyDescent="0.2">
      <c r="A115" s="7" t="s">
        <v>237</v>
      </c>
      <c r="B115" s="7"/>
      <c r="C115" s="157" t="s">
        <v>236</v>
      </c>
      <c r="D115" s="458">
        <f t="shared" si="1"/>
        <v>428.48340000000002</v>
      </c>
      <c r="E115" s="458">
        <f t="shared" si="1"/>
        <v>518</v>
      </c>
      <c r="F115" s="458">
        <f t="shared" si="1"/>
        <v>518</v>
      </c>
    </row>
    <row r="116" spans="1:6" ht="28.5" customHeight="1" x14ac:dyDescent="0.2">
      <c r="A116" s="7"/>
      <c r="B116" s="7" t="s">
        <v>57</v>
      </c>
      <c r="C116" s="157" t="s">
        <v>56</v>
      </c>
      <c r="D116" s="458">
        <v>428.48340000000002</v>
      </c>
      <c r="E116" s="458">
        <v>518</v>
      </c>
      <c r="F116" s="458">
        <v>518</v>
      </c>
    </row>
    <row r="117" spans="1:6" ht="25.5" x14ac:dyDescent="0.2">
      <c r="A117" s="34" t="s">
        <v>224</v>
      </c>
      <c r="B117" s="34"/>
      <c r="C117" s="156" t="s">
        <v>223</v>
      </c>
      <c r="D117" s="161">
        <f>D118</f>
        <v>35409.5</v>
      </c>
      <c r="E117" s="161">
        <f>E118</f>
        <v>35409.5</v>
      </c>
      <c r="F117" s="161">
        <f>F118</f>
        <v>35409.5</v>
      </c>
    </row>
    <row r="118" spans="1:6" ht="38.25" x14ac:dyDescent="0.2">
      <c r="A118" s="524" t="s">
        <v>222</v>
      </c>
      <c r="B118" s="532"/>
      <c r="C118" s="536" t="s">
        <v>221</v>
      </c>
      <c r="D118" s="545">
        <f>D119+D121+D123+D125+D127+D129+D131</f>
        <v>35409.5</v>
      </c>
      <c r="E118" s="545">
        <f>E119+E121+E123+E125+E127+E129+E131</f>
        <v>35409.5</v>
      </c>
      <c r="F118" s="545">
        <f>F119+F121+F123+F125+F127+F129+F131</f>
        <v>35409.5</v>
      </c>
    </row>
    <row r="119" spans="1:6" ht="51" x14ac:dyDescent="0.2">
      <c r="A119" s="7" t="s">
        <v>228</v>
      </c>
      <c r="B119" s="64"/>
      <c r="C119" s="157" t="s">
        <v>227</v>
      </c>
      <c r="D119" s="458">
        <f>D120</f>
        <v>21343</v>
      </c>
      <c r="E119" s="458">
        <f>E120</f>
        <v>21343</v>
      </c>
      <c r="F119" s="458">
        <f>F120</f>
        <v>21343</v>
      </c>
    </row>
    <row r="120" spans="1:6" ht="29.25" customHeight="1" x14ac:dyDescent="0.2">
      <c r="A120" s="7"/>
      <c r="B120" s="7" t="s">
        <v>57</v>
      </c>
      <c r="C120" s="157" t="s">
        <v>56</v>
      </c>
      <c r="D120" s="458">
        <f>22073.1-730.1</f>
        <v>21343</v>
      </c>
      <c r="E120" s="458">
        <f>22073.1-730.1</f>
        <v>21343</v>
      </c>
      <c r="F120" s="458">
        <f>22073.1-730.1</f>
        <v>21343</v>
      </c>
    </row>
    <row r="121" spans="1:6" ht="51" x14ac:dyDescent="0.2">
      <c r="A121" s="7" t="s">
        <v>226</v>
      </c>
      <c r="B121" s="64"/>
      <c r="C121" s="157" t="s">
        <v>225</v>
      </c>
      <c r="D121" s="458">
        <f>D122</f>
        <v>13325.4</v>
      </c>
      <c r="E121" s="458">
        <f>E122</f>
        <v>13325.4</v>
      </c>
      <c r="F121" s="458">
        <f>F122</f>
        <v>13325.4</v>
      </c>
    </row>
    <row r="122" spans="1:6" ht="29.25" customHeight="1" x14ac:dyDescent="0.2">
      <c r="A122" s="7"/>
      <c r="B122" s="7" t="s">
        <v>57</v>
      </c>
      <c r="C122" s="157" t="s">
        <v>56</v>
      </c>
      <c r="D122" s="458">
        <v>13325.4</v>
      </c>
      <c r="E122" s="458">
        <v>13325.4</v>
      </c>
      <c r="F122" s="458">
        <v>13325.4</v>
      </c>
    </row>
    <row r="123" spans="1:6" ht="25.5" x14ac:dyDescent="0.2">
      <c r="A123" s="7" t="s">
        <v>220</v>
      </c>
      <c r="B123" s="7"/>
      <c r="C123" s="157" t="s">
        <v>219</v>
      </c>
      <c r="D123" s="458">
        <f>D124</f>
        <v>290.5</v>
      </c>
      <c r="E123" s="458">
        <f>E124</f>
        <v>290.5</v>
      </c>
      <c r="F123" s="458">
        <f>F124</f>
        <v>290.5</v>
      </c>
    </row>
    <row r="124" spans="1:6" ht="38.25" x14ac:dyDescent="0.2">
      <c r="A124" s="7"/>
      <c r="B124" s="7" t="s">
        <v>57</v>
      </c>
      <c r="C124" s="157" t="s">
        <v>56</v>
      </c>
      <c r="D124" s="458">
        <v>290.5</v>
      </c>
      <c r="E124" s="458">
        <v>290.5</v>
      </c>
      <c r="F124" s="458">
        <v>290.5</v>
      </c>
    </row>
    <row r="125" spans="1:6" ht="25.5" x14ac:dyDescent="0.2">
      <c r="A125" s="7" t="s">
        <v>218</v>
      </c>
      <c r="B125" s="7"/>
      <c r="C125" s="157" t="s">
        <v>217</v>
      </c>
      <c r="D125" s="458">
        <f>D126</f>
        <v>120.3</v>
      </c>
      <c r="E125" s="458">
        <f>E126</f>
        <v>120.3</v>
      </c>
      <c r="F125" s="458">
        <f>F126</f>
        <v>120.3</v>
      </c>
    </row>
    <row r="126" spans="1:6" ht="30.75" customHeight="1" x14ac:dyDescent="0.2">
      <c r="A126" s="7"/>
      <c r="B126" s="7" t="s">
        <v>57</v>
      </c>
      <c r="C126" s="157" t="s">
        <v>56</v>
      </c>
      <c r="D126" s="458">
        <v>120.3</v>
      </c>
      <c r="E126" s="458">
        <v>120.3</v>
      </c>
      <c r="F126" s="458">
        <v>120.3</v>
      </c>
    </row>
    <row r="127" spans="1:6" ht="25.5" x14ac:dyDescent="0.2">
      <c r="A127" s="7" t="s">
        <v>216</v>
      </c>
      <c r="B127" s="7"/>
      <c r="C127" s="157" t="s">
        <v>215</v>
      </c>
      <c r="D127" s="458">
        <f>D128</f>
        <v>70.2</v>
      </c>
      <c r="E127" s="458">
        <f>E128</f>
        <v>70.2</v>
      </c>
      <c r="F127" s="458">
        <f>F128</f>
        <v>70.2</v>
      </c>
    </row>
    <row r="128" spans="1:6" ht="28.5" customHeight="1" x14ac:dyDescent="0.2">
      <c r="A128" s="7"/>
      <c r="B128" s="7" t="s">
        <v>57</v>
      </c>
      <c r="C128" s="157" t="s">
        <v>56</v>
      </c>
      <c r="D128" s="458">
        <v>70.2</v>
      </c>
      <c r="E128" s="458">
        <v>70.2</v>
      </c>
      <c r="F128" s="458">
        <v>70.2</v>
      </c>
    </row>
    <row r="129" spans="1:6" ht="51" x14ac:dyDescent="0.2">
      <c r="A129" s="7" t="s">
        <v>214</v>
      </c>
      <c r="B129" s="7"/>
      <c r="C129" s="157" t="s">
        <v>213</v>
      </c>
      <c r="D129" s="458">
        <f>D130</f>
        <v>85.9</v>
      </c>
      <c r="E129" s="458">
        <f>E130</f>
        <v>85.9</v>
      </c>
      <c r="F129" s="458">
        <f>F130</f>
        <v>85.9</v>
      </c>
    </row>
    <row r="130" spans="1:6" ht="28.5" customHeight="1" x14ac:dyDescent="0.2">
      <c r="A130" s="7"/>
      <c r="B130" s="7" t="s">
        <v>57</v>
      </c>
      <c r="C130" s="157" t="s">
        <v>56</v>
      </c>
      <c r="D130" s="458">
        <v>85.9</v>
      </c>
      <c r="E130" s="458">
        <v>85.9</v>
      </c>
      <c r="F130" s="458">
        <v>85.9</v>
      </c>
    </row>
    <row r="131" spans="1:6" ht="25.5" x14ac:dyDescent="0.2">
      <c r="A131" s="7" t="s">
        <v>212</v>
      </c>
      <c r="B131" s="7"/>
      <c r="C131" s="157" t="s">
        <v>211</v>
      </c>
      <c r="D131" s="458">
        <f>D132</f>
        <v>174.2</v>
      </c>
      <c r="E131" s="458">
        <f>E132</f>
        <v>174.2</v>
      </c>
      <c r="F131" s="458">
        <f>F132</f>
        <v>174.2</v>
      </c>
    </row>
    <row r="132" spans="1:6" ht="27.75" customHeight="1" x14ac:dyDescent="0.2">
      <c r="A132" s="7"/>
      <c r="B132" s="7" t="s">
        <v>57</v>
      </c>
      <c r="C132" s="157" t="s">
        <v>56</v>
      </c>
      <c r="D132" s="458">
        <v>174.2</v>
      </c>
      <c r="E132" s="458">
        <v>174.2</v>
      </c>
      <c r="F132" s="458">
        <v>174.2</v>
      </c>
    </row>
    <row r="133" spans="1:6" ht="25.5" x14ac:dyDescent="0.2">
      <c r="A133" s="34" t="s">
        <v>142</v>
      </c>
      <c r="B133" s="34"/>
      <c r="C133" s="156" t="s">
        <v>141</v>
      </c>
      <c r="D133" s="161">
        <f>D134</f>
        <v>6424.7000000000007</v>
      </c>
      <c r="E133" s="161">
        <f>E134</f>
        <v>6424.7000000000007</v>
      </c>
      <c r="F133" s="161">
        <f>F134</f>
        <v>6424.7000000000007</v>
      </c>
    </row>
    <row r="134" spans="1:6" ht="38.25" x14ac:dyDescent="0.2">
      <c r="A134" s="524" t="s">
        <v>140</v>
      </c>
      <c r="B134" s="524"/>
      <c r="C134" s="536" t="s">
        <v>139</v>
      </c>
      <c r="D134" s="545">
        <f>D135+D137+D139</f>
        <v>6424.7000000000007</v>
      </c>
      <c r="E134" s="545">
        <f>E135+E137+E139</f>
        <v>6424.7000000000007</v>
      </c>
      <c r="F134" s="545">
        <f>F135+F137+F139</f>
        <v>6424.7000000000007</v>
      </c>
    </row>
    <row r="135" spans="1:6" ht="25.5" x14ac:dyDescent="0.2">
      <c r="A135" s="7" t="s">
        <v>210</v>
      </c>
      <c r="B135" s="7"/>
      <c r="C135" s="157" t="s">
        <v>209</v>
      </c>
      <c r="D135" s="458">
        <f>D136</f>
        <v>115.7</v>
      </c>
      <c r="E135" s="458">
        <f>E136</f>
        <v>115.7</v>
      </c>
      <c r="F135" s="458">
        <f>F136</f>
        <v>115.7</v>
      </c>
    </row>
    <row r="136" spans="1:6" ht="28.5" customHeight="1" x14ac:dyDescent="0.2">
      <c r="A136" s="7"/>
      <c r="B136" s="7" t="s">
        <v>57</v>
      </c>
      <c r="C136" s="157" t="s">
        <v>56</v>
      </c>
      <c r="D136" s="458">
        <v>115.7</v>
      </c>
      <c r="E136" s="458">
        <v>115.7</v>
      </c>
      <c r="F136" s="458">
        <v>115.7</v>
      </c>
    </row>
    <row r="137" spans="1:6" ht="41.25" customHeight="1" x14ac:dyDescent="0.2">
      <c r="A137" s="7" t="s">
        <v>138</v>
      </c>
      <c r="B137" s="7"/>
      <c r="C137" s="157" t="s">
        <v>137</v>
      </c>
      <c r="D137" s="458">
        <f>D138</f>
        <v>1702.9</v>
      </c>
      <c r="E137" s="458">
        <f>E138</f>
        <v>1702.9</v>
      </c>
      <c r="F137" s="458">
        <f>F138</f>
        <v>1702.9</v>
      </c>
    </row>
    <row r="138" spans="1:6" ht="28.5" customHeight="1" x14ac:dyDescent="0.2">
      <c r="A138" s="7"/>
      <c r="B138" s="7" t="s">
        <v>57</v>
      </c>
      <c r="C138" s="157" t="s">
        <v>56</v>
      </c>
      <c r="D138" s="458">
        <v>1702.9</v>
      </c>
      <c r="E138" s="458">
        <v>1702.9</v>
      </c>
      <c r="F138" s="458">
        <v>1702.9</v>
      </c>
    </row>
    <row r="139" spans="1:6" ht="51" x14ac:dyDescent="0.2">
      <c r="A139" s="7" t="s">
        <v>208</v>
      </c>
      <c r="B139" s="7"/>
      <c r="C139" s="447" t="s">
        <v>207</v>
      </c>
      <c r="D139" s="458">
        <f>D140+D141+D142</f>
        <v>4606.1000000000004</v>
      </c>
      <c r="E139" s="458">
        <f>E140+E141+E142</f>
        <v>4606.1000000000004</v>
      </c>
      <c r="F139" s="458">
        <f>F140+F141+F142</f>
        <v>4606.1000000000004</v>
      </c>
    </row>
    <row r="140" spans="1:6" ht="18.75" customHeight="1" x14ac:dyDescent="0.2">
      <c r="A140" s="7"/>
      <c r="B140" s="7" t="s">
        <v>79</v>
      </c>
      <c r="C140" s="157" t="s">
        <v>78</v>
      </c>
      <c r="D140" s="458">
        <v>0</v>
      </c>
      <c r="E140" s="458">
        <v>0</v>
      </c>
      <c r="F140" s="458">
        <v>0</v>
      </c>
    </row>
    <row r="141" spans="1:6" ht="28.5" customHeight="1" x14ac:dyDescent="0.2">
      <c r="A141" s="7"/>
      <c r="B141" s="7" t="s">
        <v>57</v>
      </c>
      <c r="C141" s="157" t="s">
        <v>56</v>
      </c>
      <c r="D141" s="458">
        <v>4606.1000000000004</v>
      </c>
      <c r="E141" s="458">
        <v>4606.1000000000004</v>
      </c>
      <c r="F141" s="458">
        <v>4606.1000000000004</v>
      </c>
    </row>
    <row r="142" spans="1:6" x14ac:dyDescent="0.2">
      <c r="A142" s="7"/>
      <c r="B142" s="7" t="s">
        <v>22</v>
      </c>
      <c r="C142" s="157" t="s">
        <v>21</v>
      </c>
      <c r="D142" s="448">
        <v>0</v>
      </c>
      <c r="E142" s="448">
        <v>0</v>
      </c>
      <c r="F142" s="448">
        <v>0</v>
      </c>
    </row>
    <row r="143" spans="1:6" x14ac:dyDescent="0.2">
      <c r="A143" s="34" t="s">
        <v>85</v>
      </c>
      <c r="B143" s="34"/>
      <c r="C143" s="156" t="s">
        <v>84</v>
      </c>
      <c r="D143" s="161">
        <f>D144+D149</f>
        <v>22040.151800000003</v>
      </c>
      <c r="E143" s="161">
        <f>E144+E149</f>
        <v>22194.144900000003</v>
      </c>
      <c r="F143" s="161">
        <f>F144+F149</f>
        <v>22272.5694</v>
      </c>
    </row>
    <row r="144" spans="1:6" ht="38.25" x14ac:dyDescent="0.2">
      <c r="A144" s="524" t="s">
        <v>206</v>
      </c>
      <c r="B144" s="524"/>
      <c r="C144" s="536" t="s">
        <v>205</v>
      </c>
      <c r="D144" s="545">
        <f>D145+D147</f>
        <v>278.2</v>
      </c>
      <c r="E144" s="545">
        <f>E145+E147</f>
        <v>278.2</v>
      </c>
      <c r="F144" s="545">
        <f>F145+F147</f>
        <v>278.2</v>
      </c>
    </row>
    <row r="145" spans="1:6" ht="25.5" x14ac:dyDescent="0.2">
      <c r="A145" s="76" t="s">
        <v>204</v>
      </c>
      <c r="B145" s="76"/>
      <c r="C145" s="75" t="s">
        <v>203</v>
      </c>
      <c r="D145" s="458">
        <f>D146</f>
        <v>175</v>
      </c>
      <c r="E145" s="458">
        <f>E146</f>
        <v>175</v>
      </c>
      <c r="F145" s="458">
        <f>F146</f>
        <v>175</v>
      </c>
    </row>
    <row r="146" spans="1:6" ht="29.25" customHeight="1" x14ac:dyDescent="0.2">
      <c r="A146" s="76"/>
      <c r="B146" s="76" t="s">
        <v>57</v>
      </c>
      <c r="C146" s="75" t="s">
        <v>56</v>
      </c>
      <c r="D146" s="458">
        <v>175</v>
      </c>
      <c r="E146" s="458">
        <v>175</v>
      </c>
      <c r="F146" s="458">
        <v>175</v>
      </c>
    </row>
    <row r="147" spans="1:6" ht="38.25" x14ac:dyDescent="0.2">
      <c r="A147" s="7" t="s">
        <v>202</v>
      </c>
      <c r="B147" s="7"/>
      <c r="C147" s="157" t="s">
        <v>201</v>
      </c>
      <c r="D147" s="458">
        <f>D148</f>
        <v>103.2</v>
      </c>
      <c r="E147" s="458">
        <f>E148</f>
        <v>103.2</v>
      </c>
      <c r="F147" s="458">
        <f>F148</f>
        <v>103.2</v>
      </c>
    </row>
    <row r="148" spans="1:6" ht="25.5" customHeight="1" x14ac:dyDescent="0.2">
      <c r="A148" s="7"/>
      <c r="B148" s="76" t="s">
        <v>57</v>
      </c>
      <c r="C148" s="75" t="s">
        <v>56</v>
      </c>
      <c r="D148" s="458">
        <v>103.2</v>
      </c>
      <c r="E148" s="458">
        <v>103.2</v>
      </c>
      <c r="F148" s="458">
        <v>103.2</v>
      </c>
    </row>
    <row r="149" spans="1:6" ht="38.25" x14ac:dyDescent="0.2">
      <c r="A149" s="524" t="s">
        <v>83</v>
      </c>
      <c r="B149" s="524"/>
      <c r="C149" s="536" t="s">
        <v>82</v>
      </c>
      <c r="D149" s="545">
        <f>D150+D153</f>
        <v>21761.951800000003</v>
      </c>
      <c r="E149" s="545">
        <f>E150+E153</f>
        <v>21915.944900000002</v>
      </c>
      <c r="F149" s="545">
        <f>F150+F153</f>
        <v>21994.3694</v>
      </c>
    </row>
    <row r="150" spans="1:6" ht="38.25" x14ac:dyDescent="0.2">
      <c r="A150" s="7" t="s">
        <v>183</v>
      </c>
      <c r="B150" s="7"/>
      <c r="C150" s="157" t="s">
        <v>182</v>
      </c>
      <c r="D150" s="458">
        <f>D151+D152</f>
        <v>6801.1808000000001</v>
      </c>
      <c r="E150" s="458">
        <f>E151+E152</f>
        <v>6955.1738999999998</v>
      </c>
      <c r="F150" s="458">
        <f>F151+F152</f>
        <v>7033.5983999999999</v>
      </c>
    </row>
    <row r="151" spans="1:6" ht="16.5" customHeight="1" x14ac:dyDescent="0.2">
      <c r="A151" s="7"/>
      <c r="B151" s="7" t="s">
        <v>79</v>
      </c>
      <c r="C151" s="157" t="s">
        <v>78</v>
      </c>
      <c r="D151" s="458">
        <v>0</v>
      </c>
      <c r="E151" s="458">
        <v>0</v>
      </c>
      <c r="F151" s="458">
        <v>0</v>
      </c>
    </row>
    <row r="152" spans="1:6" ht="29.25" customHeight="1" x14ac:dyDescent="0.2">
      <c r="A152" s="7"/>
      <c r="B152" s="76" t="s">
        <v>57</v>
      </c>
      <c r="C152" s="75" t="s">
        <v>56</v>
      </c>
      <c r="D152" s="458">
        <v>6801.1808000000001</v>
      </c>
      <c r="E152" s="458">
        <v>6955.1738999999998</v>
      </c>
      <c r="F152" s="458">
        <v>7033.5983999999999</v>
      </c>
    </row>
    <row r="153" spans="1:6" ht="76.5" x14ac:dyDescent="0.2">
      <c r="A153" s="7" t="s">
        <v>81</v>
      </c>
      <c r="B153" s="7"/>
      <c r="C153" s="157" t="s">
        <v>181</v>
      </c>
      <c r="D153" s="458">
        <f>D154+D155</f>
        <v>14960.771000000001</v>
      </c>
      <c r="E153" s="458">
        <f>E154+E155</f>
        <v>14960.771000000001</v>
      </c>
      <c r="F153" s="458">
        <f>F154</f>
        <v>14960.771000000001</v>
      </c>
    </row>
    <row r="154" spans="1:6" ht="18.75" customHeight="1" x14ac:dyDescent="0.2">
      <c r="A154" s="7"/>
      <c r="B154" s="7" t="s">
        <v>79</v>
      </c>
      <c r="C154" s="157" t="s">
        <v>78</v>
      </c>
      <c r="D154" s="458">
        <v>14960.771000000001</v>
      </c>
      <c r="E154" s="458">
        <v>14960.771000000001</v>
      </c>
      <c r="F154" s="458">
        <v>14960.771000000001</v>
      </c>
    </row>
    <row r="155" spans="1:6" ht="31.5" customHeight="1" x14ac:dyDescent="0.2">
      <c r="A155" s="7"/>
      <c r="B155" s="7" t="s">
        <v>57</v>
      </c>
      <c r="C155" s="157" t="s">
        <v>56</v>
      </c>
      <c r="D155" s="448">
        <v>0</v>
      </c>
      <c r="E155" s="448">
        <v>0</v>
      </c>
      <c r="F155" s="448">
        <v>0</v>
      </c>
    </row>
    <row r="156" spans="1:6" ht="25.5" x14ac:dyDescent="0.2">
      <c r="A156" s="34" t="s">
        <v>235</v>
      </c>
      <c r="B156" s="34"/>
      <c r="C156" s="156" t="s">
        <v>234</v>
      </c>
      <c r="D156" s="456">
        <f>D157</f>
        <v>86318.224629999997</v>
      </c>
      <c r="E156" s="456">
        <f t="shared" ref="E156:F159" si="2">E157</f>
        <v>0</v>
      </c>
      <c r="F156" s="456">
        <f t="shared" si="2"/>
        <v>0</v>
      </c>
    </row>
    <row r="157" spans="1:6" ht="51" x14ac:dyDescent="0.2">
      <c r="A157" s="532" t="s">
        <v>233</v>
      </c>
      <c r="B157" s="532"/>
      <c r="C157" s="536" t="s">
        <v>232</v>
      </c>
      <c r="D157" s="543">
        <f>D158+D162</f>
        <v>86318.224629999997</v>
      </c>
      <c r="E157" s="543">
        <f>E158+E162</f>
        <v>0</v>
      </c>
      <c r="F157" s="543">
        <f>F158+F162</f>
        <v>0</v>
      </c>
    </row>
    <row r="158" spans="1:6" ht="51" x14ac:dyDescent="0.2">
      <c r="A158" s="7" t="s">
        <v>231</v>
      </c>
      <c r="B158" s="7"/>
      <c r="C158" s="158" t="s">
        <v>230</v>
      </c>
      <c r="D158" s="458">
        <f>D159</f>
        <v>18400</v>
      </c>
      <c r="E158" s="458">
        <f t="shared" si="2"/>
        <v>0</v>
      </c>
      <c r="F158" s="458">
        <f t="shared" si="2"/>
        <v>0</v>
      </c>
    </row>
    <row r="159" spans="1:6" ht="28.5" customHeight="1" x14ac:dyDescent="0.2">
      <c r="A159" s="7"/>
      <c r="B159" s="7" t="s">
        <v>57</v>
      </c>
      <c r="C159" s="157" t="s">
        <v>56</v>
      </c>
      <c r="D159" s="458">
        <f>D160+D161</f>
        <v>18400</v>
      </c>
      <c r="E159" s="458">
        <f t="shared" si="2"/>
        <v>0</v>
      </c>
      <c r="F159" s="458">
        <f t="shared" si="2"/>
        <v>0</v>
      </c>
    </row>
    <row r="160" spans="1:6" x14ac:dyDescent="0.2">
      <c r="A160" s="7"/>
      <c r="B160" s="7"/>
      <c r="C160" s="157" t="s">
        <v>165</v>
      </c>
      <c r="D160" s="458">
        <v>16560</v>
      </c>
      <c r="E160" s="458">
        <v>0</v>
      </c>
      <c r="F160" s="458">
        <v>0</v>
      </c>
    </row>
    <row r="161" spans="1:6" x14ac:dyDescent="0.2">
      <c r="A161" s="7"/>
      <c r="B161" s="7"/>
      <c r="C161" s="157" t="s">
        <v>164</v>
      </c>
      <c r="D161" s="458">
        <v>1840</v>
      </c>
      <c r="E161" s="458">
        <v>0</v>
      </c>
      <c r="F161" s="458">
        <v>0</v>
      </c>
    </row>
    <row r="162" spans="1:6" ht="52.5" customHeight="1" x14ac:dyDescent="0.2">
      <c r="A162" s="78" t="s">
        <v>635</v>
      </c>
      <c r="B162" s="78"/>
      <c r="C162" s="150" t="s">
        <v>634</v>
      </c>
      <c r="D162" s="458">
        <f>D163</f>
        <v>67918.224629999997</v>
      </c>
      <c r="E162" s="458">
        <f>E163</f>
        <v>0</v>
      </c>
      <c r="F162" s="458">
        <f>F163</f>
        <v>0</v>
      </c>
    </row>
    <row r="163" spans="1:6" ht="29.25" customHeight="1" x14ac:dyDescent="0.2">
      <c r="A163" s="7"/>
      <c r="B163" s="7" t="s">
        <v>57</v>
      </c>
      <c r="C163" s="157" t="s">
        <v>56</v>
      </c>
      <c r="D163" s="458">
        <f>D164+D165+D166</f>
        <v>67918.224629999997</v>
      </c>
      <c r="E163" s="458">
        <v>0</v>
      </c>
      <c r="F163" s="458">
        <v>0</v>
      </c>
    </row>
    <row r="164" spans="1:6" x14ac:dyDescent="0.2">
      <c r="A164" s="7"/>
      <c r="B164" s="7"/>
      <c r="C164" s="157" t="s">
        <v>1285</v>
      </c>
      <c r="D164" s="458">
        <v>48355.3</v>
      </c>
      <c r="E164" s="458">
        <v>0</v>
      </c>
      <c r="F164" s="458">
        <v>0</v>
      </c>
    </row>
    <row r="165" spans="1:6" ht="18" customHeight="1" x14ac:dyDescent="0.2">
      <c r="A165" s="7"/>
      <c r="B165" s="7"/>
      <c r="C165" s="157" t="s">
        <v>240</v>
      </c>
      <c r="D165" s="458">
        <v>14443.79091</v>
      </c>
      <c r="E165" s="458">
        <v>0</v>
      </c>
      <c r="F165" s="458">
        <v>0</v>
      </c>
    </row>
    <row r="166" spans="1:6" x14ac:dyDescent="0.2">
      <c r="A166" s="7"/>
      <c r="B166" s="7"/>
      <c r="C166" s="157" t="s">
        <v>77</v>
      </c>
      <c r="D166" s="458">
        <v>5119.1337199999998</v>
      </c>
      <c r="E166" s="458">
        <v>0</v>
      </c>
      <c r="F166" s="458">
        <v>0</v>
      </c>
    </row>
    <row r="167" spans="1:6" ht="25.5" x14ac:dyDescent="0.2">
      <c r="A167" s="34" t="s">
        <v>200</v>
      </c>
      <c r="B167" s="34"/>
      <c r="C167" s="156" t="s">
        <v>670</v>
      </c>
      <c r="D167" s="456">
        <f>D168</f>
        <v>53.3</v>
      </c>
      <c r="E167" s="456">
        <f t="shared" ref="E167:F169" si="3">E168</f>
        <v>53.3</v>
      </c>
      <c r="F167" s="456">
        <f t="shared" si="3"/>
        <v>53.3</v>
      </c>
    </row>
    <row r="168" spans="1:6" ht="25.5" x14ac:dyDescent="0.2">
      <c r="A168" s="524" t="s">
        <v>198</v>
      </c>
      <c r="B168" s="524"/>
      <c r="C168" s="536" t="s">
        <v>197</v>
      </c>
      <c r="D168" s="543">
        <f>D169</f>
        <v>53.3</v>
      </c>
      <c r="E168" s="543">
        <f t="shared" si="3"/>
        <v>53.3</v>
      </c>
      <c r="F168" s="543">
        <f t="shared" si="3"/>
        <v>53.3</v>
      </c>
    </row>
    <row r="169" spans="1:6" ht="38.25" x14ac:dyDescent="0.2">
      <c r="A169" s="7" t="s">
        <v>196</v>
      </c>
      <c r="B169" s="7"/>
      <c r="C169" s="157" t="s">
        <v>195</v>
      </c>
      <c r="D169" s="458">
        <f>D170</f>
        <v>53.3</v>
      </c>
      <c r="E169" s="458">
        <f t="shared" si="3"/>
        <v>53.3</v>
      </c>
      <c r="F169" s="458">
        <f t="shared" si="3"/>
        <v>53.3</v>
      </c>
    </row>
    <row r="170" spans="1:6" ht="28.5" customHeight="1" x14ac:dyDescent="0.2">
      <c r="A170" s="7"/>
      <c r="B170" s="7" t="s">
        <v>57</v>
      </c>
      <c r="C170" s="157" t="s">
        <v>56</v>
      </c>
      <c r="D170" s="458">
        <v>53.3</v>
      </c>
      <c r="E170" s="458">
        <v>53.3</v>
      </c>
      <c r="F170" s="458">
        <v>53.3</v>
      </c>
    </row>
    <row r="171" spans="1:6" s="1" customFormat="1" ht="51.75" x14ac:dyDescent="0.25">
      <c r="A171" s="550" t="s">
        <v>275</v>
      </c>
      <c r="B171" s="550"/>
      <c r="C171" s="554" t="s">
        <v>274</v>
      </c>
      <c r="D171" s="552">
        <f>D172+D180+D188</f>
        <v>6624.0787199999995</v>
      </c>
      <c r="E171" s="552">
        <f>E172+E180</f>
        <v>15102.460999999999</v>
      </c>
      <c r="F171" s="552">
        <f>F172+F180</f>
        <v>7636.1</v>
      </c>
    </row>
    <row r="172" spans="1:6" s="1" customFormat="1" ht="26.25" x14ac:dyDescent="0.25">
      <c r="A172" s="524" t="s">
        <v>287</v>
      </c>
      <c r="B172" s="524"/>
      <c r="C172" s="525" t="s">
        <v>286</v>
      </c>
      <c r="D172" s="543">
        <f>D173+D175</f>
        <v>6436.634</v>
      </c>
      <c r="E172" s="543">
        <f>E173+E175</f>
        <v>7475.1610000000001</v>
      </c>
      <c r="F172" s="543">
        <f>F173+F175</f>
        <v>0</v>
      </c>
    </row>
    <row r="173" spans="1:6" s="1" customFormat="1" ht="77.25" x14ac:dyDescent="0.25">
      <c r="A173" s="7" t="s">
        <v>285</v>
      </c>
      <c r="B173" s="7"/>
      <c r="C173" s="6" t="s">
        <v>671</v>
      </c>
      <c r="D173" s="458">
        <f>D174</f>
        <v>5012.1400000000003</v>
      </c>
      <c r="E173" s="458">
        <f>E174</f>
        <v>5060.3379999999997</v>
      </c>
      <c r="F173" s="458">
        <f>F174</f>
        <v>0</v>
      </c>
    </row>
    <row r="174" spans="1:6" s="1" customFormat="1" ht="19.5" customHeight="1" x14ac:dyDescent="0.25">
      <c r="A174" s="7"/>
      <c r="B174" s="7" t="s">
        <v>79</v>
      </c>
      <c r="C174" s="6" t="s">
        <v>78</v>
      </c>
      <c r="D174" s="458">
        <v>5012.1400000000003</v>
      </c>
      <c r="E174" s="458">
        <v>5060.3379999999997</v>
      </c>
      <c r="F174" s="458">
        <v>0</v>
      </c>
    </row>
    <row r="175" spans="1:6" s="1" customFormat="1" ht="51.75" customHeight="1" x14ac:dyDescent="0.25">
      <c r="A175" s="7" t="s">
        <v>283</v>
      </c>
      <c r="B175" s="7"/>
      <c r="C175" s="12" t="s">
        <v>282</v>
      </c>
      <c r="D175" s="458">
        <f>D176</f>
        <v>1424.4939999999999</v>
      </c>
      <c r="E175" s="458">
        <f>E176</f>
        <v>2414.8230000000003</v>
      </c>
      <c r="F175" s="458">
        <f>F176</f>
        <v>0</v>
      </c>
    </row>
    <row r="176" spans="1:6" s="1" customFormat="1" ht="16.5" customHeight="1" x14ac:dyDescent="0.25">
      <c r="A176" s="7"/>
      <c r="B176" s="7" t="s">
        <v>79</v>
      </c>
      <c r="C176" s="6" t="s">
        <v>78</v>
      </c>
      <c r="D176" s="458">
        <f>D177+D178+D179</f>
        <v>1424.4939999999999</v>
      </c>
      <c r="E176" s="458">
        <f>E177+E178+E179</f>
        <v>2414.8230000000003</v>
      </c>
      <c r="F176" s="458">
        <f>F177+F178+F179</f>
        <v>0</v>
      </c>
    </row>
    <row r="177" spans="1:6" s="1" customFormat="1" ht="15" x14ac:dyDescent="0.25">
      <c r="A177" s="7"/>
      <c r="B177" s="7"/>
      <c r="C177" s="6" t="s">
        <v>115</v>
      </c>
      <c r="D177" s="458">
        <v>0</v>
      </c>
      <c r="E177" s="458">
        <v>1094.8900000000001</v>
      </c>
      <c r="F177" s="458">
        <v>0</v>
      </c>
    </row>
    <row r="178" spans="1:6" s="1" customFormat="1" ht="15" x14ac:dyDescent="0.25">
      <c r="A178" s="7"/>
      <c r="B178" s="7"/>
      <c r="C178" s="6" t="s">
        <v>114</v>
      </c>
      <c r="D178" s="458">
        <v>0</v>
      </c>
      <c r="E178" s="458">
        <v>327.04500000000002</v>
      </c>
      <c r="F178" s="458">
        <v>0</v>
      </c>
    </row>
    <row r="179" spans="1:6" s="1" customFormat="1" ht="15" x14ac:dyDescent="0.25">
      <c r="A179" s="7"/>
      <c r="B179" s="7"/>
      <c r="C179" s="6" t="s">
        <v>106</v>
      </c>
      <c r="D179" s="458">
        <v>1424.4939999999999</v>
      </c>
      <c r="E179" s="458">
        <v>992.88800000000003</v>
      </c>
      <c r="F179" s="458">
        <v>0</v>
      </c>
    </row>
    <row r="180" spans="1:6" s="1" customFormat="1" ht="51.75" x14ac:dyDescent="0.25">
      <c r="A180" s="524" t="s">
        <v>273</v>
      </c>
      <c r="B180" s="524"/>
      <c r="C180" s="525" t="s">
        <v>272</v>
      </c>
      <c r="D180" s="543">
        <f>D181+D183+D185</f>
        <v>185.2</v>
      </c>
      <c r="E180" s="543">
        <f>E181+E183+E185</f>
        <v>7627.3</v>
      </c>
      <c r="F180" s="543">
        <f>F181+F183+F185</f>
        <v>7636.1</v>
      </c>
    </row>
    <row r="181" spans="1:6" s="1" customFormat="1" ht="39" customHeight="1" x14ac:dyDescent="0.25">
      <c r="A181" s="7" t="s">
        <v>271</v>
      </c>
      <c r="B181" s="7"/>
      <c r="C181" s="6" t="s">
        <v>270</v>
      </c>
      <c r="D181" s="458">
        <f>D182</f>
        <v>93</v>
      </c>
      <c r="E181" s="458">
        <f>E182</f>
        <v>101.3</v>
      </c>
      <c r="F181" s="458">
        <f>F182</f>
        <v>110.1</v>
      </c>
    </row>
    <row r="182" spans="1:6" s="1" customFormat="1" ht="26.25" x14ac:dyDescent="0.25">
      <c r="A182" s="7"/>
      <c r="B182" s="7" t="s">
        <v>12</v>
      </c>
      <c r="C182" s="6" t="s">
        <v>11</v>
      </c>
      <c r="D182" s="458">
        <v>93</v>
      </c>
      <c r="E182" s="458">
        <v>101.3</v>
      </c>
      <c r="F182" s="458">
        <v>110.1</v>
      </c>
    </row>
    <row r="183" spans="1:6" s="1" customFormat="1" ht="91.5" customHeight="1" x14ac:dyDescent="0.25">
      <c r="A183" s="7" t="s">
        <v>281</v>
      </c>
      <c r="B183" s="7"/>
      <c r="C183" s="84" t="s">
        <v>280</v>
      </c>
      <c r="D183" s="458">
        <f>D184</f>
        <v>0</v>
      </c>
      <c r="E183" s="458">
        <f>E184</f>
        <v>7431.1</v>
      </c>
      <c r="F183" s="458">
        <f>F184</f>
        <v>7431.1</v>
      </c>
    </row>
    <row r="184" spans="1:6" s="1" customFormat="1" ht="39" x14ac:dyDescent="0.25">
      <c r="A184" s="7"/>
      <c r="B184" s="78" t="s">
        <v>279</v>
      </c>
      <c r="C184" s="6" t="s">
        <v>278</v>
      </c>
      <c r="D184" s="458">
        <v>0</v>
      </c>
      <c r="E184" s="458">
        <v>7431.1</v>
      </c>
      <c r="F184" s="458">
        <v>7431.1</v>
      </c>
    </row>
    <row r="185" spans="1:6" s="1" customFormat="1" ht="63.75" x14ac:dyDescent="0.25">
      <c r="A185" s="7" t="s">
        <v>586</v>
      </c>
      <c r="B185" s="7"/>
      <c r="C185" s="10" t="s">
        <v>585</v>
      </c>
      <c r="D185" s="458">
        <f>D186+D187</f>
        <v>92.199999999999989</v>
      </c>
      <c r="E185" s="458">
        <f>E186+E187</f>
        <v>94.9</v>
      </c>
      <c r="F185" s="458">
        <f>F186+F187</f>
        <v>94.9</v>
      </c>
    </row>
    <row r="186" spans="1:6" s="1" customFormat="1" ht="64.5" x14ac:dyDescent="0.25">
      <c r="A186" s="7"/>
      <c r="B186" s="7" t="s">
        <v>2</v>
      </c>
      <c r="C186" s="6" t="s">
        <v>1</v>
      </c>
      <c r="D186" s="458">
        <v>59.8</v>
      </c>
      <c r="E186" s="463">
        <v>62.1</v>
      </c>
      <c r="F186" s="458">
        <v>62.1</v>
      </c>
    </row>
    <row r="187" spans="1:6" s="1" customFormat="1" ht="26.25" x14ac:dyDescent="0.25">
      <c r="A187" s="7"/>
      <c r="B187" s="7" t="s">
        <v>12</v>
      </c>
      <c r="C187" s="6" t="s">
        <v>11</v>
      </c>
      <c r="D187" s="458">
        <v>32.4</v>
      </c>
      <c r="E187" s="463">
        <v>32.799999999999997</v>
      </c>
      <c r="F187" s="458">
        <v>32.799999999999997</v>
      </c>
    </row>
    <row r="188" spans="1:6" s="1" customFormat="1" ht="39" x14ac:dyDescent="0.25">
      <c r="A188" s="524" t="s">
        <v>650</v>
      </c>
      <c r="B188" s="524"/>
      <c r="C188" s="525" t="s">
        <v>651</v>
      </c>
      <c r="D188" s="543">
        <f>D189</f>
        <v>2.24472</v>
      </c>
      <c r="E188" s="543">
        <f>E189+E192+E194</f>
        <v>0</v>
      </c>
      <c r="F188" s="543">
        <f>F189+F192+F194</f>
        <v>0</v>
      </c>
    </row>
    <row r="189" spans="1:6" s="1" customFormat="1" ht="40.5" customHeight="1" x14ac:dyDescent="0.25">
      <c r="A189" s="7" t="s">
        <v>648</v>
      </c>
      <c r="B189" s="7"/>
      <c r="C189" s="6" t="s">
        <v>649</v>
      </c>
      <c r="D189" s="458">
        <f>D190</f>
        <v>2.24472</v>
      </c>
      <c r="E189" s="458">
        <v>0</v>
      </c>
      <c r="F189" s="458">
        <v>0</v>
      </c>
    </row>
    <row r="190" spans="1:6" s="1" customFormat="1" ht="39" x14ac:dyDescent="0.25">
      <c r="A190" s="7"/>
      <c r="B190" s="7" t="s">
        <v>279</v>
      </c>
      <c r="C190" s="6" t="s">
        <v>278</v>
      </c>
      <c r="D190" s="458">
        <f>D191+D192+D193+D194</f>
        <v>2.24472</v>
      </c>
      <c r="E190" s="458">
        <v>0</v>
      </c>
      <c r="F190" s="458">
        <v>0</v>
      </c>
    </row>
    <row r="191" spans="1:6" s="1" customFormat="1" ht="15" x14ac:dyDescent="0.25">
      <c r="A191" s="7"/>
      <c r="B191" s="7"/>
      <c r="C191" s="6" t="s">
        <v>351</v>
      </c>
      <c r="D191" s="458">
        <v>0</v>
      </c>
      <c r="E191" s="458">
        <v>0</v>
      </c>
      <c r="F191" s="458">
        <v>0</v>
      </c>
    </row>
    <row r="192" spans="1:6" s="1" customFormat="1" ht="15" x14ac:dyDescent="0.25">
      <c r="A192" s="7"/>
      <c r="B192" s="7"/>
      <c r="C192" s="105" t="s">
        <v>344</v>
      </c>
      <c r="D192" s="458">
        <v>0</v>
      </c>
      <c r="E192" s="458">
        <v>0</v>
      </c>
      <c r="F192" s="458">
        <v>0</v>
      </c>
    </row>
    <row r="193" spans="1:6" s="1" customFormat="1" ht="15" x14ac:dyDescent="0.25">
      <c r="A193" s="7"/>
      <c r="B193" s="7"/>
      <c r="C193" s="105" t="s">
        <v>337</v>
      </c>
      <c r="D193" s="458">
        <v>2.24472</v>
      </c>
      <c r="E193" s="458">
        <v>0</v>
      </c>
      <c r="F193" s="458">
        <v>0</v>
      </c>
    </row>
    <row r="194" spans="1:6" s="1" customFormat="1" ht="15" x14ac:dyDescent="0.25">
      <c r="A194" s="7"/>
      <c r="B194" s="7"/>
      <c r="C194" s="105" t="s">
        <v>647</v>
      </c>
      <c r="D194" s="458">
        <v>0</v>
      </c>
      <c r="E194" s="458">
        <v>0</v>
      </c>
      <c r="F194" s="458">
        <v>0</v>
      </c>
    </row>
    <row r="195" spans="1:6" s="113" customFormat="1" ht="39" x14ac:dyDescent="0.25">
      <c r="A195" s="550" t="s">
        <v>293</v>
      </c>
      <c r="B195" s="550"/>
      <c r="C195" s="554" t="s">
        <v>292</v>
      </c>
      <c r="D195" s="552">
        <f>D196+D212</f>
        <v>12059.79725</v>
      </c>
      <c r="E195" s="552">
        <f>E196+E212</f>
        <v>7437.1163399999996</v>
      </c>
      <c r="F195" s="552">
        <f>F196+F212</f>
        <v>5896.3352000000014</v>
      </c>
    </row>
    <row r="196" spans="1:6" s="1" customFormat="1" ht="51.75" x14ac:dyDescent="0.25">
      <c r="A196" s="524" t="s">
        <v>291</v>
      </c>
      <c r="B196" s="524"/>
      <c r="C196" s="525" t="s">
        <v>290</v>
      </c>
      <c r="D196" s="543">
        <f>D197+D199+D201+D204+D208+D206</f>
        <v>7416.5972500000007</v>
      </c>
      <c r="E196" s="543">
        <f>E197+E199+E201+E204+E208+E206</f>
        <v>7437.1163399999996</v>
      </c>
      <c r="F196" s="543">
        <f>F197+F199+F201+F204+F208+F206</f>
        <v>5896.3352000000014</v>
      </c>
    </row>
    <row r="197" spans="1:6" s="1" customFormat="1" ht="53.25" customHeight="1" x14ac:dyDescent="0.25">
      <c r="A197" s="7" t="s">
        <v>426</v>
      </c>
      <c r="B197" s="7"/>
      <c r="C197" s="114" t="s">
        <v>1252</v>
      </c>
      <c r="D197" s="458">
        <f>D198</f>
        <v>1323.7</v>
      </c>
      <c r="E197" s="458">
        <f>E198</f>
        <v>1323.7</v>
      </c>
      <c r="F197" s="458">
        <f>F198</f>
        <v>1323.7</v>
      </c>
    </row>
    <row r="198" spans="1:6" s="1" customFormat="1" ht="26.25" x14ac:dyDescent="0.25">
      <c r="A198" s="7"/>
      <c r="B198" s="7" t="s">
        <v>12</v>
      </c>
      <c r="C198" s="6" t="s">
        <v>11</v>
      </c>
      <c r="D198" s="458">
        <v>1323.7</v>
      </c>
      <c r="E198" s="458">
        <v>1323.7</v>
      </c>
      <c r="F198" s="458">
        <v>1323.7</v>
      </c>
    </row>
    <row r="199" spans="1:6" s="1" customFormat="1" ht="51.75" x14ac:dyDescent="0.25">
      <c r="A199" s="7" t="s">
        <v>393</v>
      </c>
      <c r="B199" s="7"/>
      <c r="C199" s="85" t="s">
        <v>392</v>
      </c>
      <c r="D199" s="458">
        <f>D200</f>
        <v>110.6</v>
      </c>
      <c r="E199" s="458">
        <f>E200</f>
        <v>110.6</v>
      </c>
      <c r="F199" s="458">
        <f>F200</f>
        <v>110.6</v>
      </c>
    </row>
    <row r="200" spans="1:6" s="1" customFormat="1" ht="26.25" x14ac:dyDescent="0.25">
      <c r="A200" s="7"/>
      <c r="B200" s="7" t="s">
        <v>12</v>
      </c>
      <c r="C200" s="6" t="s">
        <v>11</v>
      </c>
      <c r="D200" s="458">
        <v>110.6</v>
      </c>
      <c r="E200" s="458">
        <v>110.6</v>
      </c>
      <c r="F200" s="458">
        <v>110.6</v>
      </c>
    </row>
    <row r="201" spans="1:6" s="1" customFormat="1" ht="39" x14ac:dyDescent="0.25">
      <c r="A201" s="7" t="s">
        <v>289</v>
      </c>
      <c r="B201" s="7"/>
      <c r="C201" s="85" t="s">
        <v>288</v>
      </c>
      <c r="D201" s="458">
        <f>D202+D203</f>
        <v>3790.3</v>
      </c>
      <c r="E201" s="458">
        <f>E202+E203</f>
        <v>1421.9</v>
      </c>
      <c r="F201" s="458">
        <f>F202+F203</f>
        <v>3790.3</v>
      </c>
    </row>
    <row r="202" spans="1:6" s="1" customFormat="1" ht="26.25" x14ac:dyDescent="0.25">
      <c r="A202" s="7"/>
      <c r="B202" s="7" t="s">
        <v>12</v>
      </c>
      <c r="C202" s="6" t="s">
        <v>11</v>
      </c>
      <c r="D202" s="458">
        <v>2368.4</v>
      </c>
      <c r="E202" s="458">
        <f>2368.4-2368.4</f>
        <v>0</v>
      </c>
      <c r="F202" s="458">
        <v>2368.4</v>
      </c>
    </row>
    <row r="203" spans="1:6" s="1" customFormat="1" ht="15" customHeight="1" x14ac:dyDescent="0.25">
      <c r="A203" s="7"/>
      <c r="B203" s="7" t="s">
        <v>79</v>
      </c>
      <c r="C203" s="6" t="s">
        <v>78</v>
      </c>
      <c r="D203" s="458">
        <v>1421.9</v>
      </c>
      <c r="E203" s="458">
        <v>1421.9</v>
      </c>
      <c r="F203" s="458">
        <v>1421.9</v>
      </c>
    </row>
    <row r="204" spans="1:6" s="1" customFormat="1" ht="26.25" customHeight="1" x14ac:dyDescent="0.25">
      <c r="A204" s="7" t="s">
        <v>391</v>
      </c>
      <c r="B204" s="7"/>
      <c r="C204" s="6" t="s">
        <v>390</v>
      </c>
      <c r="D204" s="458">
        <f>D205</f>
        <v>35.299999999999997</v>
      </c>
      <c r="E204" s="458">
        <f>E205</f>
        <v>35.299999999999997</v>
      </c>
      <c r="F204" s="458">
        <f>F205</f>
        <v>35.299999999999997</v>
      </c>
    </row>
    <row r="205" spans="1:6" s="1" customFormat="1" ht="26.25" x14ac:dyDescent="0.25">
      <c r="A205" s="7"/>
      <c r="B205" s="7" t="s">
        <v>12</v>
      </c>
      <c r="C205" s="6" t="s">
        <v>11</v>
      </c>
      <c r="D205" s="458">
        <v>35.299999999999997</v>
      </c>
      <c r="E205" s="458">
        <v>35.299999999999997</v>
      </c>
      <c r="F205" s="458">
        <v>35.299999999999997</v>
      </c>
    </row>
    <row r="206" spans="1:6" s="1" customFormat="1" ht="51.75" x14ac:dyDescent="0.25">
      <c r="A206" s="7" t="s">
        <v>620</v>
      </c>
      <c r="B206" s="7"/>
      <c r="C206" s="6" t="s">
        <v>1254</v>
      </c>
      <c r="D206" s="458">
        <f>D207</f>
        <v>489.6</v>
      </c>
      <c r="E206" s="458">
        <f>E207</f>
        <v>0</v>
      </c>
      <c r="F206" s="458">
        <f>F207</f>
        <v>489.6</v>
      </c>
    </row>
    <row r="207" spans="1:6" s="1" customFormat="1" ht="26.25" x14ac:dyDescent="0.25">
      <c r="A207" s="7"/>
      <c r="B207" s="7" t="s">
        <v>12</v>
      </c>
      <c r="C207" s="6" t="s">
        <v>11</v>
      </c>
      <c r="D207" s="458">
        <v>489.6</v>
      </c>
      <c r="E207" s="458">
        <f>489.6-489.6</f>
        <v>0</v>
      </c>
      <c r="F207" s="458">
        <v>489.6</v>
      </c>
    </row>
    <row r="208" spans="1:6" s="1" customFormat="1" ht="51.75" x14ac:dyDescent="0.25">
      <c r="A208" s="7" t="s">
        <v>389</v>
      </c>
      <c r="B208" s="7"/>
      <c r="C208" s="6" t="s">
        <v>1253</v>
      </c>
      <c r="D208" s="458">
        <f>D209</f>
        <v>1667.09725</v>
      </c>
      <c r="E208" s="458">
        <f>E209</f>
        <v>4545.6163399999996</v>
      </c>
      <c r="F208" s="458">
        <f>F209</f>
        <v>146.83519999999999</v>
      </c>
    </row>
    <row r="209" spans="1:6" s="1" customFormat="1" ht="26.25" x14ac:dyDescent="0.25">
      <c r="A209" s="7"/>
      <c r="B209" s="7" t="s">
        <v>12</v>
      </c>
      <c r="C209" s="6" t="s">
        <v>11</v>
      </c>
      <c r="D209" s="458">
        <f>D210+D211</f>
        <v>1667.09725</v>
      </c>
      <c r="E209" s="458">
        <f>E210+E211</f>
        <v>4545.6163399999996</v>
      </c>
      <c r="F209" s="458">
        <f>F210+F211</f>
        <v>146.83519999999999</v>
      </c>
    </row>
    <row r="210" spans="1:6" s="1" customFormat="1" ht="15" x14ac:dyDescent="0.25">
      <c r="A210" s="7"/>
      <c r="B210" s="7"/>
      <c r="C210" s="6" t="s">
        <v>114</v>
      </c>
      <c r="D210" s="458">
        <v>1634.0559000000001</v>
      </c>
      <c r="E210" s="458">
        <v>4454.7039999999997</v>
      </c>
      <c r="F210" s="458">
        <v>0</v>
      </c>
    </row>
    <row r="211" spans="1:6" s="1" customFormat="1" ht="15" x14ac:dyDescent="0.25">
      <c r="A211" s="7"/>
      <c r="B211" s="7"/>
      <c r="C211" s="6" t="s">
        <v>106</v>
      </c>
      <c r="D211" s="458">
        <v>33.041350000000001</v>
      </c>
      <c r="E211" s="458">
        <v>90.91234</v>
      </c>
      <c r="F211" s="458">
        <v>146.83519999999999</v>
      </c>
    </row>
    <row r="212" spans="1:6" s="1" customFormat="1" ht="39" x14ac:dyDescent="0.25">
      <c r="A212" s="524" t="s">
        <v>425</v>
      </c>
      <c r="B212" s="524"/>
      <c r="C212" s="525" t="s">
        <v>424</v>
      </c>
      <c r="D212" s="543">
        <f t="shared" ref="D212:F213" si="4">D213</f>
        <v>4643.2</v>
      </c>
      <c r="E212" s="543">
        <f t="shared" si="4"/>
        <v>0</v>
      </c>
      <c r="F212" s="543">
        <f t="shared" si="4"/>
        <v>0</v>
      </c>
    </row>
    <row r="213" spans="1:6" s="1" customFormat="1" ht="26.25" x14ac:dyDescent="0.25">
      <c r="A213" s="7" t="s">
        <v>423</v>
      </c>
      <c r="B213" s="7"/>
      <c r="C213" s="85" t="s">
        <v>672</v>
      </c>
      <c r="D213" s="458">
        <f t="shared" si="4"/>
        <v>4643.2</v>
      </c>
      <c r="E213" s="458">
        <f t="shared" si="4"/>
        <v>0</v>
      </c>
      <c r="F213" s="458">
        <f t="shared" si="4"/>
        <v>0</v>
      </c>
    </row>
    <row r="214" spans="1:6" s="1" customFormat="1" ht="39" x14ac:dyDescent="0.25">
      <c r="A214" s="7"/>
      <c r="B214" s="78" t="s">
        <v>279</v>
      </c>
      <c r="C214" s="6" t="s">
        <v>278</v>
      </c>
      <c r="D214" s="458">
        <v>4643.2</v>
      </c>
      <c r="E214" s="458">
        <v>0</v>
      </c>
      <c r="F214" s="458">
        <v>0</v>
      </c>
    </row>
    <row r="215" spans="1:6" ht="38.25" x14ac:dyDescent="0.2">
      <c r="A215" s="550" t="s">
        <v>65</v>
      </c>
      <c r="B215" s="550"/>
      <c r="C215" s="554" t="s">
        <v>64</v>
      </c>
      <c r="D215" s="552">
        <f>D216+D261+D269</f>
        <v>168258.54781999998</v>
      </c>
      <c r="E215" s="552">
        <f>E216+E261+E269</f>
        <v>94211.557889999996</v>
      </c>
      <c r="F215" s="552">
        <f>F216+F261+F269</f>
        <v>96369.7</v>
      </c>
    </row>
    <row r="216" spans="1:6" ht="38.25" x14ac:dyDescent="0.2">
      <c r="A216" s="34" t="s">
        <v>101</v>
      </c>
      <c r="B216" s="34"/>
      <c r="C216" s="55" t="s">
        <v>100</v>
      </c>
      <c r="D216" s="456">
        <f>D217+D220+D225+D228+D231+D238+D241+D254</f>
        <v>166850.44781999997</v>
      </c>
      <c r="E216" s="456">
        <f>E217+E220+E225+E228+E231+E238+E241+E254</f>
        <v>93101.957889999991</v>
      </c>
      <c r="F216" s="456">
        <f>F217+F220+F225+F228+F231+F238+F241+F254</f>
        <v>94961.599999999991</v>
      </c>
    </row>
    <row r="217" spans="1:6" ht="63.75" x14ac:dyDescent="0.2">
      <c r="A217" s="524" t="s">
        <v>132</v>
      </c>
      <c r="B217" s="524"/>
      <c r="C217" s="525" t="s">
        <v>131</v>
      </c>
      <c r="D217" s="543">
        <f t="shared" ref="D217:F218" si="5">D218</f>
        <v>48475.8</v>
      </c>
      <c r="E217" s="543">
        <f t="shared" si="5"/>
        <v>48475.8</v>
      </c>
      <c r="F217" s="543">
        <f t="shared" si="5"/>
        <v>48475.8</v>
      </c>
    </row>
    <row r="218" spans="1:6" ht="25.5" x14ac:dyDescent="0.2">
      <c r="A218" s="7" t="s">
        <v>130</v>
      </c>
      <c r="B218" s="7"/>
      <c r="C218" s="67" t="s">
        <v>129</v>
      </c>
      <c r="D218" s="458">
        <f t="shared" si="5"/>
        <v>48475.8</v>
      </c>
      <c r="E218" s="458">
        <f t="shared" si="5"/>
        <v>48475.8</v>
      </c>
      <c r="F218" s="458">
        <f t="shared" si="5"/>
        <v>48475.8</v>
      </c>
    </row>
    <row r="219" spans="1:6" ht="27.75" customHeight="1" x14ac:dyDescent="0.2">
      <c r="A219" s="7"/>
      <c r="B219" s="7" t="s">
        <v>57</v>
      </c>
      <c r="C219" s="6" t="s">
        <v>56</v>
      </c>
      <c r="D219" s="458">
        <f>49854.3-1378.5</f>
        <v>48475.8</v>
      </c>
      <c r="E219" s="458">
        <f>49854.3-1378.5</f>
        <v>48475.8</v>
      </c>
      <c r="F219" s="458">
        <f>49854.3-1378.5</f>
        <v>48475.8</v>
      </c>
    </row>
    <row r="220" spans="1:6" ht="25.5" x14ac:dyDescent="0.2">
      <c r="A220" s="524" t="s">
        <v>128</v>
      </c>
      <c r="B220" s="524"/>
      <c r="C220" s="525" t="s">
        <v>127</v>
      </c>
      <c r="D220" s="543">
        <f>D221+D223</f>
        <v>21246</v>
      </c>
      <c r="E220" s="543">
        <f>E221+E223</f>
        <v>20746</v>
      </c>
      <c r="F220" s="543">
        <f>F221+F223</f>
        <v>21246</v>
      </c>
    </row>
    <row r="221" spans="1:6" ht="24.75" customHeight="1" x14ac:dyDescent="0.2">
      <c r="A221" s="7" t="s">
        <v>126</v>
      </c>
      <c r="B221" s="7"/>
      <c r="C221" s="67" t="s">
        <v>125</v>
      </c>
      <c r="D221" s="458">
        <f>D222</f>
        <v>20746</v>
      </c>
      <c r="E221" s="458">
        <f>E222</f>
        <v>20746</v>
      </c>
      <c r="F221" s="458">
        <f>F222</f>
        <v>20746</v>
      </c>
    </row>
    <row r="222" spans="1:6" ht="24.75" customHeight="1" x14ac:dyDescent="0.2">
      <c r="A222" s="7"/>
      <c r="B222" s="7" t="s">
        <v>57</v>
      </c>
      <c r="C222" s="6" t="s">
        <v>56</v>
      </c>
      <c r="D222" s="458">
        <v>20746</v>
      </c>
      <c r="E222" s="458">
        <v>20746</v>
      </c>
      <c r="F222" s="458">
        <v>20746</v>
      </c>
    </row>
    <row r="223" spans="1:6" ht="25.5" x14ac:dyDescent="0.2">
      <c r="A223" s="7" t="s">
        <v>124</v>
      </c>
      <c r="B223" s="7"/>
      <c r="C223" s="67" t="s">
        <v>123</v>
      </c>
      <c r="D223" s="458">
        <f>D224</f>
        <v>500</v>
      </c>
      <c r="E223" s="458">
        <f>E224</f>
        <v>0</v>
      </c>
      <c r="F223" s="458">
        <f>F224</f>
        <v>500</v>
      </c>
    </row>
    <row r="224" spans="1:6" ht="27.75" customHeight="1" x14ac:dyDescent="0.2">
      <c r="A224" s="7"/>
      <c r="B224" s="7" t="s">
        <v>57</v>
      </c>
      <c r="C224" s="6" t="s">
        <v>56</v>
      </c>
      <c r="D224" s="458">
        <f>734-234</f>
        <v>500</v>
      </c>
      <c r="E224" s="458">
        <f>734-234-500</f>
        <v>0</v>
      </c>
      <c r="F224" s="458">
        <f>734-234</f>
        <v>500</v>
      </c>
    </row>
    <row r="225" spans="1:6" ht="38.25" x14ac:dyDescent="0.2">
      <c r="A225" s="524" t="s">
        <v>122</v>
      </c>
      <c r="B225" s="524"/>
      <c r="C225" s="525" t="s">
        <v>121</v>
      </c>
      <c r="D225" s="543">
        <f t="shared" ref="D225:F226" si="6">D226</f>
        <v>1473.4</v>
      </c>
      <c r="E225" s="543">
        <f t="shared" si="6"/>
        <v>1473.4</v>
      </c>
      <c r="F225" s="543">
        <f t="shared" si="6"/>
        <v>1473.4</v>
      </c>
    </row>
    <row r="226" spans="1:6" ht="25.5" x14ac:dyDescent="0.2">
      <c r="A226" s="7" t="s">
        <v>120</v>
      </c>
      <c r="B226" s="7"/>
      <c r="C226" s="67" t="s">
        <v>119</v>
      </c>
      <c r="D226" s="458">
        <f t="shared" si="6"/>
        <v>1473.4</v>
      </c>
      <c r="E226" s="458">
        <f t="shared" si="6"/>
        <v>1473.4</v>
      </c>
      <c r="F226" s="458">
        <f t="shared" si="6"/>
        <v>1473.4</v>
      </c>
    </row>
    <row r="227" spans="1:6" ht="28.5" customHeight="1" x14ac:dyDescent="0.2">
      <c r="A227" s="7"/>
      <c r="B227" s="7" t="s">
        <v>57</v>
      </c>
      <c r="C227" s="6" t="s">
        <v>56</v>
      </c>
      <c r="D227" s="458">
        <v>1473.4</v>
      </c>
      <c r="E227" s="458">
        <v>1473.4</v>
      </c>
      <c r="F227" s="458">
        <v>1473.4</v>
      </c>
    </row>
    <row r="228" spans="1:6" ht="38.25" x14ac:dyDescent="0.2">
      <c r="A228" s="524" t="s">
        <v>158</v>
      </c>
      <c r="B228" s="524"/>
      <c r="C228" s="525" t="s">
        <v>157</v>
      </c>
      <c r="D228" s="543">
        <f t="shared" ref="D228:F229" si="7">D229</f>
        <v>22356.6</v>
      </c>
      <c r="E228" s="543">
        <f t="shared" si="7"/>
        <v>22356.6</v>
      </c>
      <c r="F228" s="543">
        <f t="shared" si="7"/>
        <v>22356.6</v>
      </c>
    </row>
    <row r="229" spans="1:6" ht="25.5" x14ac:dyDescent="0.2">
      <c r="A229" s="7" t="s">
        <v>156</v>
      </c>
      <c r="B229" s="7"/>
      <c r="C229" s="67" t="s">
        <v>155</v>
      </c>
      <c r="D229" s="458">
        <f t="shared" si="7"/>
        <v>22356.6</v>
      </c>
      <c r="E229" s="458">
        <f t="shared" si="7"/>
        <v>22356.6</v>
      </c>
      <c r="F229" s="458">
        <f t="shared" si="7"/>
        <v>22356.6</v>
      </c>
    </row>
    <row r="230" spans="1:6" ht="27" customHeight="1" x14ac:dyDescent="0.2">
      <c r="A230" s="7"/>
      <c r="B230" s="7" t="s">
        <v>57</v>
      </c>
      <c r="C230" s="6" t="s">
        <v>56</v>
      </c>
      <c r="D230" s="458">
        <v>22356.6</v>
      </c>
      <c r="E230" s="458">
        <v>22356.6</v>
      </c>
      <c r="F230" s="458">
        <v>22356.6</v>
      </c>
    </row>
    <row r="231" spans="1:6" ht="38.25" x14ac:dyDescent="0.2">
      <c r="A231" s="524" t="s">
        <v>99</v>
      </c>
      <c r="B231" s="532"/>
      <c r="C231" s="525" t="s">
        <v>98</v>
      </c>
      <c r="D231" s="543">
        <f>D232+D234+D236</f>
        <v>1919.8</v>
      </c>
      <c r="E231" s="543">
        <f>E232+E234+E236</f>
        <v>0</v>
      </c>
      <c r="F231" s="543">
        <f>F232+F234+F236</f>
        <v>1359.8</v>
      </c>
    </row>
    <row r="232" spans="1:6" ht="78.75" customHeight="1" x14ac:dyDescent="0.2">
      <c r="A232" s="7" t="s">
        <v>97</v>
      </c>
      <c r="B232" s="7"/>
      <c r="C232" s="6" t="s">
        <v>673</v>
      </c>
      <c r="D232" s="458">
        <f>D233</f>
        <v>769.8</v>
      </c>
      <c r="E232" s="458">
        <f>E233</f>
        <v>0</v>
      </c>
      <c r="F232" s="458">
        <f>F233</f>
        <v>769.8</v>
      </c>
    </row>
    <row r="233" spans="1:6" ht="27.75" customHeight="1" x14ac:dyDescent="0.2">
      <c r="A233" s="7"/>
      <c r="B233" s="7" t="s">
        <v>57</v>
      </c>
      <c r="C233" s="6" t="s">
        <v>56</v>
      </c>
      <c r="D233" s="458">
        <v>769.8</v>
      </c>
      <c r="E233" s="458">
        <f>769.8-769.8</f>
        <v>0</v>
      </c>
      <c r="F233" s="458">
        <v>769.8</v>
      </c>
    </row>
    <row r="234" spans="1:6" ht="76.5" x14ac:dyDescent="0.2">
      <c r="A234" s="7" t="s">
        <v>95</v>
      </c>
      <c r="B234" s="7"/>
      <c r="C234" s="6" t="s">
        <v>94</v>
      </c>
      <c r="D234" s="458">
        <f>D235</f>
        <v>590</v>
      </c>
      <c r="E234" s="458">
        <f>E235</f>
        <v>0</v>
      </c>
      <c r="F234" s="458">
        <f>F235</f>
        <v>590</v>
      </c>
    </row>
    <row r="235" spans="1:6" ht="27.75" customHeight="1" x14ac:dyDescent="0.2">
      <c r="A235" s="7"/>
      <c r="B235" s="7" t="s">
        <v>57</v>
      </c>
      <c r="C235" s="6" t="s">
        <v>56</v>
      </c>
      <c r="D235" s="458">
        <v>590</v>
      </c>
      <c r="E235" s="458">
        <f>590-590</f>
        <v>0</v>
      </c>
      <c r="F235" s="458">
        <v>590</v>
      </c>
    </row>
    <row r="236" spans="1:6" ht="25.5" x14ac:dyDescent="0.2">
      <c r="A236" s="7" t="s">
        <v>639</v>
      </c>
      <c r="B236" s="7"/>
      <c r="C236" s="6" t="s">
        <v>640</v>
      </c>
      <c r="D236" s="458">
        <f>D237</f>
        <v>560</v>
      </c>
      <c r="E236" s="458">
        <f>E237</f>
        <v>0</v>
      </c>
      <c r="F236" s="458">
        <f>F237</f>
        <v>0</v>
      </c>
    </row>
    <row r="237" spans="1:6" ht="27.75" customHeight="1" x14ac:dyDescent="0.2">
      <c r="A237" s="7"/>
      <c r="B237" s="7" t="s">
        <v>57</v>
      </c>
      <c r="C237" s="6" t="s">
        <v>56</v>
      </c>
      <c r="D237" s="458">
        <v>560</v>
      </c>
      <c r="E237" s="458">
        <v>0</v>
      </c>
      <c r="F237" s="458">
        <v>0</v>
      </c>
    </row>
    <row r="238" spans="1:6" x14ac:dyDescent="0.2">
      <c r="A238" s="524" t="s">
        <v>93</v>
      </c>
      <c r="B238" s="532"/>
      <c r="C238" s="525" t="s">
        <v>92</v>
      </c>
      <c r="D238" s="543">
        <f t="shared" ref="D238:F239" si="8">D239</f>
        <v>50</v>
      </c>
      <c r="E238" s="543">
        <f t="shared" si="8"/>
        <v>50</v>
      </c>
      <c r="F238" s="543">
        <f t="shared" si="8"/>
        <v>50</v>
      </c>
    </row>
    <row r="239" spans="1:6" ht="25.5" x14ac:dyDescent="0.2">
      <c r="A239" s="7" t="s">
        <v>91</v>
      </c>
      <c r="B239" s="7"/>
      <c r="C239" s="6" t="s">
        <v>90</v>
      </c>
      <c r="D239" s="458">
        <f t="shared" si="8"/>
        <v>50</v>
      </c>
      <c r="E239" s="458">
        <f t="shared" si="8"/>
        <v>50</v>
      </c>
      <c r="F239" s="458">
        <f t="shared" si="8"/>
        <v>50</v>
      </c>
    </row>
    <row r="240" spans="1:6" ht="27.75" customHeight="1" x14ac:dyDescent="0.2">
      <c r="A240" s="7"/>
      <c r="B240" s="7" t="s">
        <v>57</v>
      </c>
      <c r="C240" s="6" t="s">
        <v>56</v>
      </c>
      <c r="D240" s="458">
        <v>50</v>
      </c>
      <c r="E240" s="458">
        <v>50</v>
      </c>
      <c r="F240" s="458">
        <v>50</v>
      </c>
    </row>
    <row r="241" spans="1:6" ht="63.75" x14ac:dyDescent="0.2">
      <c r="A241" s="524" t="s">
        <v>118</v>
      </c>
      <c r="B241" s="524"/>
      <c r="C241" s="527" t="s">
        <v>117</v>
      </c>
      <c r="D241" s="543">
        <f>D242+D247+D249+D252</f>
        <v>71328.689929999993</v>
      </c>
      <c r="E241" s="543">
        <f>E247</f>
        <v>0</v>
      </c>
      <c r="F241" s="543">
        <v>0</v>
      </c>
    </row>
    <row r="242" spans="1:6" ht="25.5" x14ac:dyDescent="0.2">
      <c r="A242" s="40" t="s">
        <v>302</v>
      </c>
      <c r="B242" s="23"/>
      <c r="C242" s="10" t="s">
        <v>674</v>
      </c>
      <c r="D242" s="458">
        <f>D243</f>
        <v>68430.930930000002</v>
      </c>
      <c r="E242" s="458">
        <v>0</v>
      </c>
      <c r="F242" s="458">
        <v>0</v>
      </c>
    </row>
    <row r="243" spans="1:6" ht="26.25" x14ac:dyDescent="0.25">
      <c r="A243" s="65"/>
      <c r="B243" s="162"/>
      <c r="C243" s="163" t="s">
        <v>300</v>
      </c>
      <c r="D243" s="458">
        <f>D244</f>
        <v>68430.930930000002</v>
      </c>
      <c r="E243" s="458">
        <v>0</v>
      </c>
      <c r="F243" s="458">
        <v>0</v>
      </c>
    </row>
    <row r="244" spans="1:6" ht="38.25" x14ac:dyDescent="0.2">
      <c r="A244" s="7"/>
      <c r="B244" s="78" t="s">
        <v>279</v>
      </c>
      <c r="C244" s="6" t="s">
        <v>278</v>
      </c>
      <c r="D244" s="458">
        <f>D245+D246</f>
        <v>68430.930930000002</v>
      </c>
      <c r="E244" s="458">
        <v>0</v>
      </c>
      <c r="F244" s="458">
        <v>0</v>
      </c>
    </row>
    <row r="245" spans="1:6" x14ac:dyDescent="0.2">
      <c r="A245" s="7"/>
      <c r="B245" s="78"/>
      <c r="C245" s="10" t="s">
        <v>114</v>
      </c>
      <c r="D245" s="458">
        <v>68362.5</v>
      </c>
      <c r="E245" s="458">
        <v>0</v>
      </c>
      <c r="F245" s="458">
        <v>0</v>
      </c>
    </row>
    <row r="246" spans="1:6" x14ac:dyDescent="0.2">
      <c r="A246" s="64"/>
      <c r="B246" s="7"/>
      <c r="C246" s="6" t="s">
        <v>106</v>
      </c>
      <c r="D246" s="458">
        <v>68.430930000000004</v>
      </c>
      <c r="E246" s="458">
        <v>0</v>
      </c>
      <c r="F246" s="458">
        <v>0</v>
      </c>
    </row>
    <row r="247" spans="1:6" ht="76.5" x14ac:dyDescent="0.2">
      <c r="A247" s="7" t="s">
        <v>638</v>
      </c>
      <c r="B247" s="7"/>
      <c r="C247" s="6" t="s">
        <v>675</v>
      </c>
      <c r="D247" s="458">
        <f>D248</f>
        <v>2600</v>
      </c>
      <c r="E247" s="458">
        <v>0</v>
      </c>
      <c r="F247" s="458">
        <v>0</v>
      </c>
    </row>
    <row r="248" spans="1:6" ht="29.25" customHeight="1" x14ac:dyDescent="0.2">
      <c r="A248" s="64"/>
      <c r="B248" s="7" t="s">
        <v>57</v>
      </c>
      <c r="C248" s="6" t="s">
        <v>56</v>
      </c>
      <c r="D248" s="458">
        <v>2600</v>
      </c>
      <c r="E248" s="458">
        <v>0</v>
      </c>
      <c r="F248" s="458">
        <v>0</v>
      </c>
    </row>
    <row r="249" spans="1:6" ht="51" x14ac:dyDescent="0.2">
      <c r="A249" s="7" t="s">
        <v>1255</v>
      </c>
      <c r="B249" s="7"/>
      <c r="C249" s="6" t="s">
        <v>652</v>
      </c>
      <c r="D249" s="458">
        <f>D250</f>
        <v>251.559</v>
      </c>
      <c r="E249" s="458">
        <v>0</v>
      </c>
      <c r="F249" s="458">
        <v>0</v>
      </c>
    </row>
    <row r="250" spans="1:6" ht="30.75" customHeight="1" x14ac:dyDescent="0.2">
      <c r="A250" s="64"/>
      <c r="B250" s="7" t="s">
        <v>57</v>
      </c>
      <c r="C250" s="6" t="s">
        <v>56</v>
      </c>
      <c r="D250" s="458">
        <f>D251</f>
        <v>251.559</v>
      </c>
      <c r="E250" s="458">
        <v>0</v>
      </c>
      <c r="F250" s="458">
        <v>0</v>
      </c>
    </row>
    <row r="251" spans="1:6" x14ac:dyDescent="0.2">
      <c r="A251" s="64"/>
      <c r="B251" s="7"/>
      <c r="C251" s="6" t="s">
        <v>106</v>
      </c>
      <c r="D251" s="458">
        <v>251.559</v>
      </c>
      <c r="E251" s="458">
        <v>0</v>
      </c>
      <c r="F251" s="458">
        <v>0</v>
      </c>
    </row>
    <row r="252" spans="1:6" ht="38.25" x14ac:dyDescent="0.2">
      <c r="A252" s="7" t="s">
        <v>1256</v>
      </c>
      <c r="B252" s="7"/>
      <c r="C252" s="6" t="s">
        <v>653</v>
      </c>
      <c r="D252" s="459">
        <f>D253</f>
        <v>46.2</v>
      </c>
      <c r="E252" s="458">
        <v>0</v>
      </c>
      <c r="F252" s="458">
        <v>0</v>
      </c>
    </row>
    <row r="253" spans="1:6" ht="25.5" x14ac:dyDescent="0.2">
      <c r="A253" s="7"/>
      <c r="B253" s="7" t="s">
        <v>12</v>
      </c>
      <c r="C253" s="6" t="s">
        <v>11</v>
      </c>
      <c r="D253" s="459">
        <v>46.2</v>
      </c>
      <c r="E253" s="458">
        <v>0</v>
      </c>
      <c r="F253" s="458">
        <v>0</v>
      </c>
    </row>
    <row r="254" spans="1:6" ht="25.5" x14ac:dyDescent="0.2">
      <c r="A254" s="529" t="s">
        <v>112</v>
      </c>
      <c r="B254" s="529"/>
      <c r="C254" s="530" t="s">
        <v>111</v>
      </c>
      <c r="D254" s="543">
        <f>D255+D258</f>
        <v>0.15789</v>
      </c>
      <c r="E254" s="543">
        <f>E255+E258</f>
        <v>0.15789</v>
      </c>
      <c r="F254" s="543">
        <f>F255+F258</f>
        <v>0</v>
      </c>
    </row>
    <row r="255" spans="1:6" ht="38.25" x14ac:dyDescent="0.2">
      <c r="A255" s="58" t="s">
        <v>110</v>
      </c>
      <c r="B255" s="58"/>
      <c r="C255" s="59" t="s">
        <v>109</v>
      </c>
      <c r="D255" s="458">
        <f t="shared" ref="D255:F256" si="9">D256</f>
        <v>5.2630000000000003E-2</v>
      </c>
      <c r="E255" s="458">
        <f t="shared" si="9"/>
        <v>5.2630000000000003E-2</v>
      </c>
      <c r="F255" s="458">
        <f t="shared" si="9"/>
        <v>0</v>
      </c>
    </row>
    <row r="256" spans="1:6" ht="31.5" customHeight="1" x14ac:dyDescent="0.2">
      <c r="A256" s="23"/>
      <c r="B256" s="58" t="s">
        <v>57</v>
      </c>
      <c r="C256" s="10" t="s">
        <v>56</v>
      </c>
      <c r="D256" s="458">
        <f t="shared" si="9"/>
        <v>5.2630000000000003E-2</v>
      </c>
      <c r="E256" s="458">
        <f t="shared" si="9"/>
        <v>5.2630000000000003E-2</v>
      </c>
      <c r="F256" s="458">
        <f t="shared" si="9"/>
        <v>0</v>
      </c>
    </row>
    <row r="257" spans="1:6" x14ac:dyDescent="0.2">
      <c r="A257" s="23"/>
      <c r="B257" s="58"/>
      <c r="C257" s="6" t="s">
        <v>106</v>
      </c>
      <c r="D257" s="458">
        <v>5.2630000000000003E-2</v>
      </c>
      <c r="E257" s="458">
        <v>5.2630000000000003E-2</v>
      </c>
      <c r="F257" s="458">
        <f>0.05263-0.05263</f>
        <v>0</v>
      </c>
    </row>
    <row r="258" spans="1:6" ht="38.25" x14ac:dyDescent="0.2">
      <c r="A258" s="58" t="s">
        <v>108</v>
      </c>
      <c r="B258" s="58"/>
      <c r="C258" s="59" t="s">
        <v>107</v>
      </c>
      <c r="D258" s="458">
        <f t="shared" ref="D258:F259" si="10">D259</f>
        <v>0.10526000000000001</v>
      </c>
      <c r="E258" s="458">
        <f t="shared" si="10"/>
        <v>0.10526000000000001</v>
      </c>
      <c r="F258" s="458">
        <f t="shared" si="10"/>
        <v>0</v>
      </c>
    </row>
    <row r="259" spans="1:6" ht="30.75" customHeight="1" x14ac:dyDescent="0.2">
      <c r="A259" s="23"/>
      <c r="B259" s="58" t="s">
        <v>57</v>
      </c>
      <c r="C259" s="10" t="s">
        <v>56</v>
      </c>
      <c r="D259" s="458">
        <f t="shared" si="10"/>
        <v>0.10526000000000001</v>
      </c>
      <c r="E259" s="458">
        <f t="shared" si="10"/>
        <v>0.10526000000000001</v>
      </c>
      <c r="F259" s="458">
        <f t="shared" si="10"/>
        <v>0</v>
      </c>
    </row>
    <row r="260" spans="1:6" x14ac:dyDescent="0.2">
      <c r="A260" s="23"/>
      <c r="B260" s="58"/>
      <c r="C260" s="6" t="s">
        <v>106</v>
      </c>
      <c r="D260" s="458">
        <v>0.10526000000000001</v>
      </c>
      <c r="E260" s="458">
        <v>0.10526000000000001</v>
      </c>
      <c r="F260" s="458">
        <f>0.10526-0.10526</f>
        <v>0</v>
      </c>
    </row>
    <row r="261" spans="1:6" x14ac:dyDescent="0.2">
      <c r="A261" s="34" t="s">
        <v>152</v>
      </c>
      <c r="B261" s="34"/>
      <c r="C261" s="55" t="s">
        <v>151</v>
      </c>
      <c r="D261" s="456">
        <f>D262</f>
        <v>365.5</v>
      </c>
      <c r="E261" s="456">
        <f t="shared" ref="E261:F263" si="11">E262</f>
        <v>67</v>
      </c>
      <c r="F261" s="456">
        <f t="shared" si="11"/>
        <v>365.5</v>
      </c>
    </row>
    <row r="262" spans="1:6" ht="25.5" x14ac:dyDescent="0.2">
      <c r="A262" s="524" t="s">
        <v>150</v>
      </c>
      <c r="B262" s="524"/>
      <c r="C262" s="525" t="s">
        <v>149</v>
      </c>
      <c r="D262" s="543">
        <f>D263+D265</f>
        <v>365.5</v>
      </c>
      <c r="E262" s="543">
        <f>E263+E265</f>
        <v>67</v>
      </c>
      <c r="F262" s="543">
        <f>F263+F265</f>
        <v>365.5</v>
      </c>
    </row>
    <row r="263" spans="1:6" ht="111.75" customHeight="1" x14ac:dyDescent="0.2">
      <c r="A263" s="7" t="s">
        <v>148</v>
      </c>
      <c r="B263" s="7"/>
      <c r="C263" s="6" t="s">
        <v>147</v>
      </c>
      <c r="D263" s="458">
        <f>D264</f>
        <v>298.5</v>
      </c>
      <c r="E263" s="458">
        <f t="shared" si="11"/>
        <v>0</v>
      </c>
      <c r="F263" s="458">
        <f t="shared" si="11"/>
        <v>298.5</v>
      </c>
    </row>
    <row r="264" spans="1:6" ht="28.5" customHeight="1" x14ac:dyDescent="0.2">
      <c r="A264" s="7"/>
      <c r="B264" s="7" t="s">
        <v>57</v>
      </c>
      <c r="C264" s="6" t="s">
        <v>56</v>
      </c>
      <c r="D264" s="458">
        <v>298.5</v>
      </c>
      <c r="E264" s="458">
        <f>298.5-298.5</f>
        <v>0</v>
      </c>
      <c r="F264" s="458">
        <v>298.5</v>
      </c>
    </row>
    <row r="265" spans="1:6" ht="18.75" customHeight="1" x14ac:dyDescent="0.2">
      <c r="A265" s="58" t="s">
        <v>146</v>
      </c>
      <c r="B265" s="58"/>
      <c r="C265" s="10" t="s">
        <v>145</v>
      </c>
      <c r="D265" s="458">
        <f>D266</f>
        <v>67</v>
      </c>
      <c r="E265" s="458">
        <f>E266</f>
        <v>67</v>
      </c>
      <c r="F265" s="458">
        <f>F266</f>
        <v>67</v>
      </c>
    </row>
    <row r="266" spans="1:6" ht="27.75" customHeight="1" x14ac:dyDescent="0.2">
      <c r="A266" s="58"/>
      <c r="B266" s="7" t="s">
        <v>57</v>
      </c>
      <c r="C266" s="6" t="s">
        <v>56</v>
      </c>
      <c r="D266" s="458">
        <f>D268</f>
        <v>67</v>
      </c>
      <c r="E266" s="458">
        <f>E268</f>
        <v>67</v>
      </c>
      <c r="F266" s="458">
        <f>F268</f>
        <v>67</v>
      </c>
    </row>
    <row r="267" spans="1:6" x14ac:dyDescent="0.2">
      <c r="A267" s="7"/>
      <c r="B267" s="7"/>
      <c r="C267" s="10" t="s">
        <v>114</v>
      </c>
      <c r="D267" s="458">
        <v>0</v>
      </c>
      <c r="E267" s="458">
        <v>0</v>
      </c>
      <c r="F267" s="458">
        <v>0</v>
      </c>
    </row>
    <row r="268" spans="1:6" x14ac:dyDescent="0.2">
      <c r="A268" s="7"/>
      <c r="B268" s="7"/>
      <c r="C268" s="10" t="s">
        <v>106</v>
      </c>
      <c r="D268" s="458">
        <v>67</v>
      </c>
      <c r="E268" s="458">
        <v>67</v>
      </c>
      <c r="F268" s="458">
        <v>67</v>
      </c>
    </row>
    <row r="269" spans="1:6" x14ac:dyDescent="0.2">
      <c r="A269" s="34" t="s">
        <v>63</v>
      </c>
      <c r="B269" s="34"/>
      <c r="C269" s="55" t="s">
        <v>62</v>
      </c>
      <c r="D269" s="456">
        <f>D270</f>
        <v>1042.5999999999999</v>
      </c>
      <c r="E269" s="456">
        <f t="shared" ref="E269:F271" si="12">E270</f>
        <v>1042.5999999999999</v>
      </c>
      <c r="F269" s="456">
        <f t="shared" si="12"/>
        <v>1042.5999999999999</v>
      </c>
    </row>
    <row r="270" spans="1:6" ht="63.75" x14ac:dyDescent="0.2">
      <c r="A270" s="524" t="s">
        <v>61</v>
      </c>
      <c r="B270" s="524"/>
      <c r="C270" s="525" t="s">
        <v>60</v>
      </c>
      <c r="D270" s="543">
        <f>D271</f>
        <v>1042.5999999999999</v>
      </c>
      <c r="E270" s="543">
        <f t="shared" si="12"/>
        <v>1042.5999999999999</v>
      </c>
      <c r="F270" s="543">
        <f t="shared" si="12"/>
        <v>1042.5999999999999</v>
      </c>
    </row>
    <row r="271" spans="1:6" ht="25.5" x14ac:dyDescent="0.2">
      <c r="A271" s="7" t="s">
        <v>59</v>
      </c>
      <c r="B271" s="7"/>
      <c r="C271" s="6" t="s">
        <v>58</v>
      </c>
      <c r="D271" s="458">
        <f>D272</f>
        <v>1042.5999999999999</v>
      </c>
      <c r="E271" s="458">
        <f t="shared" si="12"/>
        <v>1042.5999999999999</v>
      </c>
      <c r="F271" s="458">
        <f t="shared" si="12"/>
        <v>1042.5999999999999</v>
      </c>
    </row>
    <row r="272" spans="1:6" ht="27" customHeight="1" x14ac:dyDescent="0.2">
      <c r="A272" s="7"/>
      <c r="B272" s="7" t="s">
        <v>57</v>
      </c>
      <c r="C272" s="6" t="s">
        <v>56</v>
      </c>
      <c r="D272" s="458">
        <v>1042.5999999999999</v>
      </c>
      <c r="E272" s="458">
        <v>1042.5999999999999</v>
      </c>
      <c r="F272" s="458">
        <v>1042.5999999999999</v>
      </c>
    </row>
    <row r="273" spans="1:6" s="1" customFormat="1" ht="39" x14ac:dyDescent="0.25">
      <c r="A273" s="550" t="s">
        <v>73</v>
      </c>
      <c r="B273" s="550"/>
      <c r="C273" s="554" t="s">
        <v>72</v>
      </c>
      <c r="D273" s="552">
        <f>D274+D280</f>
        <v>1933.2</v>
      </c>
      <c r="E273" s="552">
        <f>E274+E280</f>
        <v>2150</v>
      </c>
      <c r="F273" s="552">
        <f>F274+F280</f>
        <v>14790.342860000001</v>
      </c>
    </row>
    <row r="274" spans="1:6" s="1" customFormat="1" ht="51.75" x14ac:dyDescent="0.25">
      <c r="A274" s="524" t="s">
        <v>71</v>
      </c>
      <c r="B274" s="532"/>
      <c r="C274" s="525" t="s">
        <v>172</v>
      </c>
      <c r="D274" s="543">
        <f>D275+D277</f>
        <v>1933.2</v>
      </c>
      <c r="E274" s="543">
        <f>E275+E277</f>
        <v>299.2</v>
      </c>
      <c r="F274" s="543">
        <f>F275+F277</f>
        <v>1933.2</v>
      </c>
    </row>
    <row r="275" spans="1:6" s="1" customFormat="1" ht="64.5" customHeight="1" x14ac:dyDescent="0.25">
      <c r="A275" s="7" t="s">
        <v>69</v>
      </c>
      <c r="B275" s="7"/>
      <c r="C275" s="6" t="s">
        <v>676</v>
      </c>
      <c r="D275" s="458">
        <f>D276</f>
        <v>1634</v>
      </c>
      <c r="E275" s="458">
        <f>E276</f>
        <v>0</v>
      </c>
      <c r="F275" s="458">
        <f>F276</f>
        <v>1634</v>
      </c>
    </row>
    <row r="276" spans="1:6" s="1" customFormat="1" ht="29.25" customHeight="1" x14ac:dyDescent="0.25">
      <c r="A276" s="7"/>
      <c r="B276" s="7" t="s">
        <v>57</v>
      </c>
      <c r="C276" s="6" t="s">
        <v>56</v>
      </c>
      <c r="D276" s="458">
        <v>1634</v>
      </c>
      <c r="E276" s="458">
        <f>1756.9-114.3-1642.6</f>
        <v>0</v>
      </c>
      <c r="F276" s="458">
        <v>1634</v>
      </c>
    </row>
    <row r="277" spans="1:6" s="1" customFormat="1" ht="15" x14ac:dyDescent="0.25">
      <c r="A277" s="7" t="s">
        <v>171</v>
      </c>
      <c r="B277" s="7"/>
      <c r="C277" s="6" t="s">
        <v>170</v>
      </c>
      <c r="D277" s="458">
        <f t="shared" ref="D277:F278" si="13">D278</f>
        <v>299.2</v>
      </c>
      <c r="E277" s="458">
        <f t="shared" si="13"/>
        <v>299.2</v>
      </c>
      <c r="F277" s="458">
        <f t="shared" si="13"/>
        <v>299.2</v>
      </c>
    </row>
    <row r="278" spans="1:6" s="1" customFormat="1" ht="31.5" customHeight="1" x14ac:dyDescent="0.25">
      <c r="A278" s="7"/>
      <c r="B278" s="7" t="s">
        <v>57</v>
      </c>
      <c r="C278" s="6" t="s">
        <v>56</v>
      </c>
      <c r="D278" s="458">
        <f t="shared" si="13"/>
        <v>299.2</v>
      </c>
      <c r="E278" s="458">
        <f t="shared" si="13"/>
        <v>299.2</v>
      </c>
      <c r="F278" s="458">
        <f t="shared" si="13"/>
        <v>299.2</v>
      </c>
    </row>
    <row r="279" spans="1:6" s="1" customFormat="1" ht="15" x14ac:dyDescent="0.25">
      <c r="A279" s="7"/>
      <c r="B279" s="7"/>
      <c r="C279" s="10" t="s">
        <v>106</v>
      </c>
      <c r="D279" s="458">
        <v>299.2</v>
      </c>
      <c r="E279" s="458">
        <v>299.2</v>
      </c>
      <c r="F279" s="458">
        <v>299.2</v>
      </c>
    </row>
    <row r="280" spans="1:6" s="1" customFormat="1" ht="39" x14ac:dyDescent="0.25">
      <c r="A280" s="524" t="s">
        <v>169</v>
      </c>
      <c r="B280" s="546"/>
      <c r="C280" s="546" t="s">
        <v>168</v>
      </c>
      <c r="D280" s="543">
        <f>D281+D285</f>
        <v>0</v>
      </c>
      <c r="E280" s="543">
        <f>E281+E285</f>
        <v>1850.8</v>
      </c>
      <c r="F280" s="543">
        <f>F281+F285</f>
        <v>12857.14286</v>
      </c>
    </row>
    <row r="281" spans="1:6" s="1" customFormat="1" ht="26.25" x14ac:dyDescent="0.25">
      <c r="A281" s="7" t="s">
        <v>167</v>
      </c>
      <c r="B281" s="7"/>
      <c r="C281" s="6" t="s">
        <v>166</v>
      </c>
      <c r="D281" s="458">
        <f>D282</f>
        <v>0</v>
      </c>
      <c r="E281" s="458">
        <f>E282</f>
        <v>0</v>
      </c>
      <c r="F281" s="458">
        <f>F282</f>
        <v>12857.14286</v>
      </c>
    </row>
    <row r="282" spans="1:6" s="1" customFormat="1" ht="29.25" customHeight="1" x14ac:dyDescent="0.25">
      <c r="A282" s="7"/>
      <c r="B282" s="7" t="s">
        <v>57</v>
      </c>
      <c r="C282" s="6" t="s">
        <v>56</v>
      </c>
      <c r="D282" s="458">
        <f>D283+D284</f>
        <v>0</v>
      </c>
      <c r="E282" s="458">
        <f>E283+E284</f>
        <v>0</v>
      </c>
      <c r="F282" s="458">
        <f>F283+F284</f>
        <v>12857.14286</v>
      </c>
    </row>
    <row r="283" spans="1:6" s="1" customFormat="1" ht="15" x14ac:dyDescent="0.25">
      <c r="A283" s="7"/>
      <c r="B283" s="7"/>
      <c r="C283" s="6" t="s">
        <v>165</v>
      </c>
      <c r="D283" s="458">
        <v>0</v>
      </c>
      <c r="E283" s="458">
        <v>0</v>
      </c>
      <c r="F283" s="458">
        <v>0</v>
      </c>
    </row>
    <row r="284" spans="1:6" s="1" customFormat="1" ht="15" x14ac:dyDescent="0.25">
      <c r="A284" s="7"/>
      <c r="B284" s="7"/>
      <c r="C284" s="6" t="s">
        <v>164</v>
      </c>
      <c r="D284" s="458">
        <v>0</v>
      </c>
      <c r="E284" s="458">
        <v>0</v>
      </c>
      <c r="F284" s="458">
        <v>12857.14286</v>
      </c>
    </row>
    <row r="285" spans="1:6" ht="51" x14ac:dyDescent="0.2">
      <c r="A285" s="7" t="s">
        <v>636</v>
      </c>
      <c r="B285" s="149"/>
      <c r="C285" s="451" t="s">
        <v>637</v>
      </c>
      <c r="D285" s="458">
        <f>D286</f>
        <v>0</v>
      </c>
      <c r="E285" s="458">
        <f>E286</f>
        <v>1850.8</v>
      </c>
      <c r="F285" s="458">
        <f>F286</f>
        <v>0</v>
      </c>
    </row>
    <row r="286" spans="1:6" ht="29.25" customHeight="1" x14ac:dyDescent="0.2">
      <c r="A286" s="149"/>
      <c r="B286" s="7" t="s">
        <v>57</v>
      </c>
      <c r="C286" s="6" t="s">
        <v>56</v>
      </c>
      <c r="D286" s="458">
        <v>0</v>
      </c>
      <c r="E286" s="458">
        <v>1850.8</v>
      </c>
      <c r="F286" s="458">
        <v>0</v>
      </c>
    </row>
    <row r="287" spans="1:6" s="1" customFormat="1" ht="51.75" x14ac:dyDescent="0.25">
      <c r="A287" s="550" t="s">
        <v>517</v>
      </c>
      <c r="B287" s="550"/>
      <c r="C287" s="554" t="s">
        <v>516</v>
      </c>
      <c r="D287" s="552">
        <f>D288+D294</f>
        <v>865.3</v>
      </c>
      <c r="E287" s="552">
        <f>E288+E294</f>
        <v>865.3</v>
      </c>
      <c r="F287" s="552">
        <f>F288+F294</f>
        <v>623.29999999999995</v>
      </c>
    </row>
    <row r="288" spans="1:6" s="1" customFormat="1" ht="51.75" x14ac:dyDescent="0.25">
      <c r="A288" s="34" t="s">
        <v>515</v>
      </c>
      <c r="B288" s="34"/>
      <c r="C288" s="55" t="s">
        <v>1257</v>
      </c>
      <c r="D288" s="456">
        <f>D289</f>
        <v>538.19999999999993</v>
      </c>
      <c r="E288" s="456">
        <f>E289</f>
        <v>538.19999999999993</v>
      </c>
      <c r="F288" s="456">
        <f>F289</f>
        <v>296.2</v>
      </c>
    </row>
    <row r="289" spans="1:6" s="1" customFormat="1" ht="64.5" x14ac:dyDescent="0.25">
      <c r="A289" s="524" t="s">
        <v>514</v>
      </c>
      <c r="B289" s="532"/>
      <c r="C289" s="525" t="s">
        <v>1258</v>
      </c>
      <c r="D289" s="543">
        <f>D290+D292</f>
        <v>538.19999999999993</v>
      </c>
      <c r="E289" s="543">
        <f>E290+E292</f>
        <v>538.19999999999993</v>
      </c>
      <c r="F289" s="543">
        <f>F290+F292</f>
        <v>296.2</v>
      </c>
    </row>
    <row r="290" spans="1:6" s="1" customFormat="1" ht="51.75" x14ac:dyDescent="0.25">
      <c r="A290" s="7" t="s">
        <v>513</v>
      </c>
      <c r="B290" s="7"/>
      <c r="C290" s="6" t="s">
        <v>512</v>
      </c>
      <c r="D290" s="458">
        <f>D291</f>
        <v>7.4</v>
      </c>
      <c r="E290" s="458">
        <f>E291</f>
        <v>7.4</v>
      </c>
      <c r="F290" s="458">
        <f>F291</f>
        <v>7.4</v>
      </c>
    </row>
    <row r="291" spans="1:6" s="1" customFormat="1" ht="26.25" x14ac:dyDescent="0.25">
      <c r="A291" s="7"/>
      <c r="B291" s="7" t="s">
        <v>12</v>
      </c>
      <c r="C291" s="6" t="s">
        <v>11</v>
      </c>
      <c r="D291" s="458">
        <v>7.4</v>
      </c>
      <c r="E291" s="458">
        <v>7.4</v>
      </c>
      <c r="F291" s="458">
        <v>7.4</v>
      </c>
    </row>
    <row r="292" spans="1:6" s="1" customFormat="1" ht="77.25" x14ac:dyDescent="0.25">
      <c r="A292" s="7" t="s">
        <v>511</v>
      </c>
      <c r="B292" s="7"/>
      <c r="C292" s="6" t="s">
        <v>510</v>
      </c>
      <c r="D292" s="458">
        <f>D293</f>
        <v>530.79999999999995</v>
      </c>
      <c r="E292" s="458">
        <f>E293</f>
        <v>530.79999999999995</v>
      </c>
      <c r="F292" s="458">
        <f>F293</f>
        <v>288.8</v>
      </c>
    </row>
    <row r="293" spans="1:6" s="1" customFormat="1" ht="26.25" x14ac:dyDescent="0.25">
      <c r="A293" s="7"/>
      <c r="B293" s="7" t="s">
        <v>12</v>
      </c>
      <c r="C293" s="6" t="s">
        <v>11</v>
      </c>
      <c r="D293" s="458">
        <v>530.79999999999995</v>
      </c>
      <c r="E293" s="458">
        <v>530.79999999999995</v>
      </c>
      <c r="F293" s="458">
        <v>288.8</v>
      </c>
    </row>
    <row r="294" spans="1:6" s="1" customFormat="1" ht="26.25" x14ac:dyDescent="0.25">
      <c r="A294" s="34" t="s">
        <v>509</v>
      </c>
      <c r="B294" s="34"/>
      <c r="C294" s="55" t="s">
        <v>508</v>
      </c>
      <c r="D294" s="456">
        <f>D295</f>
        <v>327.10000000000002</v>
      </c>
      <c r="E294" s="456">
        <f>E295</f>
        <v>327.10000000000002</v>
      </c>
      <c r="F294" s="456">
        <f>F295</f>
        <v>327.10000000000002</v>
      </c>
    </row>
    <row r="295" spans="1:6" s="1" customFormat="1" ht="51.75" x14ac:dyDescent="0.25">
      <c r="A295" s="524" t="s">
        <v>507</v>
      </c>
      <c r="B295" s="532"/>
      <c r="C295" s="525" t="s">
        <v>677</v>
      </c>
      <c r="D295" s="543">
        <f>D296+D301+D304</f>
        <v>327.10000000000002</v>
      </c>
      <c r="E295" s="543">
        <f>E296+E301+E304</f>
        <v>327.10000000000002</v>
      </c>
      <c r="F295" s="543">
        <f>F296+F301+F304</f>
        <v>327.10000000000002</v>
      </c>
    </row>
    <row r="296" spans="1:6" s="1" customFormat="1" ht="26.25" x14ac:dyDescent="0.25">
      <c r="A296" s="7" t="s">
        <v>505</v>
      </c>
      <c r="B296" s="7"/>
      <c r="C296" s="120" t="s">
        <v>1287</v>
      </c>
      <c r="D296" s="458">
        <f>D297+D300</f>
        <v>267.60000000000002</v>
      </c>
      <c r="E296" s="458">
        <f>E297+E300</f>
        <v>267.60000000000002</v>
      </c>
      <c r="F296" s="458">
        <f>F297+F300</f>
        <v>267.60000000000002</v>
      </c>
    </row>
    <row r="297" spans="1:6" s="1" customFormat="1" ht="64.5" x14ac:dyDescent="0.25">
      <c r="A297" s="7"/>
      <c r="B297" s="7" t="s">
        <v>2</v>
      </c>
      <c r="C297" s="6" t="s">
        <v>1</v>
      </c>
      <c r="D297" s="458">
        <f>D298+D299</f>
        <v>248.5</v>
      </c>
      <c r="E297" s="458">
        <f>E298+E299</f>
        <v>248.5</v>
      </c>
      <c r="F297" s="458">
        <f>F298+F299</f>
        <v>248.5</v>
      </c>
    </row>
    <row r="298" spans="1:6" s="1" customFormat="1" ht="15" x14ac:dyDescent="0.25">
      <c r="A298" s="7"/>
      <c r="B298" s="7"/>
      <c r="C298" s="6" t="s">
        <v>165</v>
      </c>
      <c r="D298" s="458">
        <v>86.1</v>
      </c>
      <c r="E298" s="458">
        <v>86.1</v>
      </c>
      <c r="F298" s="458">
        <v>86.1</v>
      </c>
    </row>
    <row r="299" spans="1:6" s="1" customFormat="1" ht="15" x14ac:dyDescent="0.25">
      <c r="A299" s="7"/>
      <c r="B299" s="7"/>
      <c r="C299" s="6" t="s">
        <v>164</v>
      </c>
      <c r="D299" s="458">
        <v>162.4</v>
      </c>
      <c r="E299" s="458">
        <v>162.4</v>
      </c>
      <c r="F299" s="458">
        <v>162.4</v>
      </c>
    </row>
    <row r="300" spans="1:6" s="1" customFormat="1" ht="26.25" x14ac:dyDescent="0.25">
      <c r="A300" s="7"/>
      <c r="B300" s="7" t="s">
        <v>12</v>
      </c>
      <c r="C300" s="6" t="s">
        <v>11</v>
      </c>
      <c r="D300" s="458">
        <v>19.100000000000001</v>
      </c>
      <c r="E300" s="458">
        <v>19.100000000000001</v>
      </c>
      <c r="F300" s="458">
        <v>19.100000000000001</v>
      </c>
    </row>
    <row r="301" spans="1:6" s="1" customFormat="1" ht="39" x14ac:dyDescent="0.25">
      <c r="A301" s="7" t="s">
        <v>504</v>
      </c>
      <c r="B301" s="7"/>
      <c r="C301" s="6" t="s">
        <v>1288</v>
      </c>
      <c r="D301" s="458">
        <f>D302+D303</f>
        <v>35.5</v>
      </c>
      <c r="E301" s="458">
        <f>E302+E303</f>
        <v>35.5</v>
      </c>
      <c r="F301" s="458">
        <f>F302+F303</f>
        <v>35.5</v>
      </c>
    </row>
    <row r="302" spans="1:6" s="1" customFormat="1" ht="26.25" x14ac:dyDescent="0.25">
      <c r="A302" s="7"/>
      <c r="B302" s="7" t="s">
        <v>12</v>
      </c>
      <c r="C302" s="6" t="s">
        <v>11</v>
      </c>
      <c r="D302" s="458">
        <v>29.5</v>
      </c>
      <c r="E302" s="458">
        <v>29.5</v>
      </c>
      <c r="F302" s="458">
        <v>29.5</v>
      </c>
    </row>
    <row r="303" spans="1:6" s="1" customFormat="1" ht="29.25" customHeight="1" x14ac:dyDescent="0.25">
      <c r="A303" s="7"/>
      <c r="B303" s="7" t="s">
        <v>57</v>
      </c>
      <c r="C303" s="6" t="s">
        <v>56</v>
      </c>
      <c r="D303" s="458">
        <v>6</v>
      </c>
      <c r="E303" s="458">
        <v>6</v>
      </c>
      <c r="F303" s="458">
        <v>6</v>
      </c>
    </row>
    <row r="304" spans="1:6" s="1" customFormat="1" ht="15" x14ac:dyDescent="0.25">
      <c r="A304" s="7" t="s">
        <v>503</v>
      </c>
      <c r="B304" s="7"/>
      <c r="C304" s="6" t="s">
        <v>502</v>
      </c>
      <c r="D304" s="458">
        <f>D305</f>
        <v>24</v>
      </c>
      <c r="E304" s="458">
        <f>E305</f>
        <v>24</v>
      </c>
      <c r="F304" s="458">
        <f>F305</f>
        <v>24</v>
      </c>
    </row>
    <row r="305" spans="1:6" s="1" customFormat="1" ht="26.25" customHeight="1" x14ac:dyDescent="0.25">
      <c r="A305" s="7"/>
      <c r="B305" s="7" t="s">
        <v>57</v>
      </c>
      <c r="C305" s="6" t="s">
        <v>56</v>
      </c>
      <c r="D305" s="458">
        <v>24</v>
      </c>
      <c r="E305" s="458">
        <v>24</v>
      </c>
      <c r="F305" s="458">
        <v>24</v>
      </c>
    </row>
    <row r="306" spans="1:6" s="1" customFormat="1" ht="39" x14ac:dyDescent="0.25">
      <c r="A306" s="550" t="s">
        <v>421</v>
      </c>
      <c r="B306" s="550"/>
      <c r="C306" s="554" t="s">
        <v>420</v>
      </c>
      <c r="D306" s="552">
        <f>D307+D316</f>
        <v>377</v>
      </c>
      <c r="E306" s="552">
        <f>E307+E316</f>
        <v>309</v>
      </c>
      <c r="F306" s="552">
        <f>F307+F316</f>
        <v>309</v>
      </c>
    </row>
    <row r="307" spans="1:6" s="1" customFormat="1" ht="39" x14ac:dyDescent="0.25">
      <c r="A307" s="34" t="s">
        <v>419</v>
      </c>
      <c r="B307" s="34"/>
      <c r="C307" s="86" t="s">
        <v>418</v>
      </c>
      <c r="D307" s="456">
        <f>D308+D313</f>
        <v>117.2</v>
      </c>
      <c r="E307" s="456">
        <f>E308+E313</f>
        <v>49.2</v>
      </c>
      <c r="F307" s="456">
        <f>F308+F313</f>
        <v>49.2</v>
      </c>
    </row>
    <row r="308" spans="1:6" s="1" customFormat="1" ht="39" x14ac:dyDescent="0.25">
      <c r="A308" s="524" t="s">
        <v>417</v>
      </c>
      <c r="B308" s="532"/>
      <c r="C308" s="538" t="s">
        <v>416</v>
      </c>
      <c r="D308" s="543">
        <f>D309+D311</f>
        <v>49.2</v>
      </c>
      <c r="E308" s="543">
        <f>E309+E311</f>
        <v>49.2</v>
      </c>
      <c r="F308" s="543">
        <f>F309+F311</f>
        <v>49.2</v>
      </c>
    </row>
    <row r="309" spans="1:6" s="1" customFormat="1" ht="26.25" x14ac:dyDescent="0.25">
      <c r="A309" s="7" t="s">
        <v>415</v>
      </c>
      <c r="B309" s="7"/>
      <c r="C309" s="106" t="s">
        <v>414</v>
      </c>
      <c r="D309" s="458">
        <f>D310</f>
        <v>19.2</v>
      </c>
      <c r="E309" s="458">
        <f>E310</f>
        <v>19.2</v>
      </c>
      <c r="F309" s="458">
        <f>F310</f>
        <v>19.2</v>
      </c>
    </row>
    <row r="310" spans="1:6" s="1" customFormat="1" ht="26.25" x14ac:dyDescent="0.25">
      <c r="A310" s="7"/>
      <c r="B310" s="7" t="s">
        <v>12</v>
      </c>
      <c r="C310" s="6" t="s">
        <v>11</v>
      </c>
      <c r="D310" s="458">
        <v>19.2</v>
      </c>
      <c r="E310" s="458">
        <v>19.2</v>
      </c>
      <c r="F310" s="458">
        <v>19.2</v>
      </c>
    </row>
    <row r="311" spans="1:6" s="1" customFormat="1" ht="15" x14ac:dyDescent="0.25">
      <c r="A311" s="7" t="s">
        <v>413</v>
      </c>
      <c r="B311" s="7"/>
      <c r="C311" s="106" t="s">
        <v>412</v>
      </c>
      <c r="D311" s="458">
        <f>D312</f>
        <v>30</v>
      </c>
      <c r="E311" s="458">
        <f>E312</f>
        <v>30</v>
      </c>
      <c r="F311" s="458">
        <f>F312</f>
        <v>30</v>
      </c>
    </row>
    <row r="312" spans="1:6" s="1" customFormat="1" ht="26.25" x14ac:dyDescent="0.25">
      <c r="A312" s="7"/>
      <c r="B312" s="7" t="s">
        <v>12</v>
      </c>
      <c r="C312" s="6" t="s">
        <v>11</v>
      </c>
      <c r="D312" s="458">
        <v>30</v>
      </c>
      <c r="E312" s="458">
        <v>30</v>
      </c>
      <c r="F312" s="458">
        <v>30</v>
      </c>
    </row>
    <row r="313" spans="1:6" s="1" customFormat="1" ht="51.75" x14ac:dyDescent="0.25">
      <c r="A313" s="524" t="s">
        <v>625</v>
      </c>
      <c r="B313" s="524"/>
      <c r="C313" s="525" t="s">
        <v>626</v>
      </c>
      <c r="D313" s="543">
        <f t="shared" ref="D313:F314" si="14">D314</f>
        <v>68</v>
      </c>
      <c r="E313" s="543">
        <f t="shared" si="14"/>
        <v>0</v>
      </c>
      <c r="F313" s="543">
        <f t="shared" si="14"/>
        <v>0</v>
      </c>
    </row>
    <row r="314" spans="1:6" s="1" customFormat="1" ht="26.25" x14ac:dyDescent="0.25">
      <c r="A314" s="7" t="s">
        <v>1259</v>
      </c>
      <c r="B314" s="7"/>
      <c r="C314" s="6" t="s">
        <v>627</v>
      </c>
      <c r="D314" s="458">
        <f t="shared" si="14"/>
        <v>68</v>
      </c>
      <c r="E314" s="458">
        <f t="shared" si="14"/>
        <v>0</v>
      </c>
      <c r="F314" s="458">
        <f t="shared" si="14"/>
        <v>0</v>
      </c>
    </row>
    <row r="315" spans="1:6" s="1" customFormat="1" ht="26.25" x14ac:dyDescent="0.25">
      <c r="A315" s="7"/>
      <c r="B315" s="7" t="s">
        <v>12</v>
      </c>
      <c r="C315" s="6" t="s">
        <v>11</v>
      </c>
      <c r="D315" s="458">
        <v>68</v>
      </c>
      <c r="E315" s="458">
        <v>0</v>
      </c>
      <c r="F315" s="458">
        <v>0</v>
      </c>
    </row>
    <row r="316" spans="1:6" s="1" customFormat="1" ht="39" x14ac:dyDescent="0.25">
      <c r="A316" s="34" t="s">
        <v>492</v>
      </c>
      <c r="B316" s="34"/>
      <c r="C316" s="86" t="s">
        <v>491</v>
      </c>
      <c r="D316" s="456">
        <f>D317+D320</f>
        <v>259.8</v>
      </c>
      <c r="E316" s="456">
        <f>E317+E320</f>
        <v>259.8</v>
      </c>
      <c r="F316" s="456">
        <f>F317+F320</f>
        <v>259.8</v>
      </c>
    </row>
    <row r="317" spans="1:6" s="1" customFormat="1" ht="26.25" x14ac:dyDescent="0.25">
      <c r="A317" s="524" t="s">
        <v>490</v>
      </c>
      <c r="B317" s="524"/>
      <c r="C317" s="538" t="s">
        <v>489</v>
      </c>
      <c r="D317" s="543">
        <f t="shared" ref="D317:F318" si="15">D318</f>
        <v>124</v>
      </c>
      <c r="E317" s="543">
        <f t="shared" si="15"/>
        <v>124</v>
      </c>
      <c r="F317" s="543">
        <f t="shared" si="15"/>
        <v>124</v>
      </c>
    </row>
    <row r="318" spans="1:6" s="1" customFormat="1" ht="15" x14ac:dyDescent="0.25">
      <c r="A318" s="7" t="s">
        <v>488</v>
      </c>
      <c r="B318" s="7"/>
      <c r="C318" s="106" t="s">
        <v>487</v>
      </c>
      <c r="D318" s="458">
        <f t="shared" si="15"/>
        <v>124</v>
      </c>
      <c r="E318" s="458">
        <f t="shared" si="15"/>
        <v>124</v>
      </c>
      <c r="F318" s="458">
        <f t="shared" si="15"/>
        <v>124</v>
      </c>
    </row>
    <row r="319" spans="1:6" s="1" customFormat="1" ht="26.25" x14ac:dyDescent="0.25">
      <c r="A319" s="7"/>
      <c r="B319" s="7" t="s">
        <v>12</v>
      </c>
      <c r="C319" s="6" t="s">
        <v>11</v>
      </c>
      <c r="D319" s="458">
        <v>124</v>
      </c>
      <c r="E319" s="458">
        <v>124</v>
      </c>
      <c r="F319" s="458">
        <v>124</v>
      </c>
    </row>
    <row r="320" spans="1:6" s="1" customFormat="1" ht="26.25" x14ac:dyDescent="0.25">
      <c r="A320" s="524" t="s">
        <v>486</v>
      </c>
      <c r="B320" s="524"/>
      <c r="C320" s="538" t="s">
        <v>485</v>
      </c>
      <c r="D320" s="543">
        <f>D321+D323+D325+D327</f>
        <v>135.80000000000001</v>
      </c>
      <c r="E320" s="543">
        <f>E321+E323+E325+E327</f>
        <v>135.80000000000001</v>
      </c>
      <c r="F320" s="543">
        <f>F321+F323+F325+F327</f>
        <v>135.80000000000001</v>
      </c>
    </row>
    <row r="321" spans="1:6" s="1" customFormat="1" ht="39" x14ac:dyDescent="0.25">
      <c r="A321" s="7" t="s">
        <v>484</v>
      </c>
      <c r="B321" s="7"/>
      <c r="C321" s="106" t="s">
        <v>483</v>
      </c>
      <c r="D321" s="458">
        <f>D322</f>
        <v>40.4</v>
      </c>
      <c r="E321" s="458">
        <f>E322</f>
        <v>40.4</v>
      </c>
      <c r="F321" s="458">
        <f>F322</f>
        <v>40.4</v>
      </c>
    </row>
    <row r="322" spans="1:6" s="1" customFormat="1" ht="26.25" x14ac:dyDescent="0.25">
      <c r="A322" s="7"/>
      <c r="B322" s="7" t="s">
        <v>12</v>
      </c>
      <c r="C322" s="6" t="s">
        <v>11</v>
      </c>
      <c r="D322" s="458">
        <v>40.4</v>
      </c>
      <c r="E322" s="458">
        <v>40.4</v>
      </c>
      <c r="F322" s="458">
        <v>40.4</v>
      </c>
    </row>
    <row r="323" spans="1:6" s="1" customFormat="1" ht="26.25" x14ac:dyDescent="0.25">
      <c r="A323" s="7" t="s">
        <v>482</v>
      </c>
      <c r="B323" s="7"/>
      <c r="C323" s="106" t="s">
        <v>481</v>
      </c>
      <c r="D323" s="458">
        <f>D324</f>
        <v>40</v>
      </c>
      <c r="E323" s="458">
        <f>E324</f>
        <v>40</v>
      </c>
      <c r="F323" s="458">
        <f>F324</f>
        <v>40</v>
      </c>
    </row>
    <row r="324" spans="1:6" s="1" customFormat="1" ht="26.25" x14ac:dyDescent="0.25">
      <c r="A324" s="7"/>
      <c r="B324" s="7" t="s">
        <v>12</v>
      </c>
      <c r="C324" s="6" t="s">
        <v>11</v>
      </c>
      <c r="D324" s="458">
        <v>40</v>
      </c>
      <c r="E324" s="458">
        <v>40</v>
      </c>
      <c r="F324" s="458">
        <v>40</v>
      </c>
    </row>
    <row r="325" spans="1:6" s="1" customFormat="1" ht="26.25" x14ac:dyDescent="0.25">
      <c r="A325" s="7" t="s">
        <v>480</v>
      </c>
      <c r="B325" s="7"/>
      <c r="C325" s="106" t="s">
        <v>479</v>
      </c>
      <c r="D325" s="458">
        <f>D326</f>
        <v>26.6</v>
      </c>
      <c r="E325" s="458">
        <f>E326</f>
        <v>26.6</v>
      </c>
      <c r="F325" s="458">
        <f>F326</f>
        <v>26.6</v>
      </c>
    </row>
    <row r="326" spans="1:6" s="1" customFormat="1" ht="26.25" x14ac:dyDescent="0.25">
      <c r="A326" s="7"/>
      <c r="B326" s="7" t="s">
        <v>12</v>
      </c>
      <c r="C326" s="6" t="s">
        <v>11</v>
      </c>
      <c r="D326" s="458">
        <v>26.6</v>
      </c>
      <c r="E326" s="458">
        <v>26.6</v>
      </c>
      <c r="F326" s="458">
        <v>26.6</v>
      </c>
    </row>
    <row r="327" spans="1:6" s="1" customFormat="1" ht="15" x14ac:dyDescent="0.25">
      <c r="A327" s="7" t="s">
        <v>478</v>
      </c>
      <c r="B327" s="7"/>
      <c r="C327" s="106" t="s">
        <v>477</v>
      </c>
      <c r="D327" s="458">
        <f>D328</f>
        <v>28.8</v>
      </c>
      <c r="E327" s="458">
        <f>E328</f>
        <v>28.8</v>
      </c>
      <c r="F327" s="458">
        <f>F328</f>
        <v>28.8</v>
      </c>
    </row>
    <row r="328" spans="1:6" s="1" customFormat="1" ht="26.25" x14ac:dyDescent="0.25">
      <c r="A328" s="7"/>
      <c r="B328" s="7" t="s">
        <v>12</v>
      </c>
      <c r="C328" s="6" t="s">
        <v>11</v>
      </c>
      <c r="D328" s="458">
        <v>28.8</v>
      </c>
      <c r="E328" s="458">
        <v>28.8</v>
      </c>
      <c r="F328" s="458">
        <v>28.8</v>
      </c>
    </row>
    <row r="329" spans="1:6" s="1" customFormat="1" ht="39" x14ac:dyDescent="0.25">
      <c r="A329" s="550" t="s">
        <v>318</v>
      </c>
      <c r="B329" s="550"/>
      <c r="C329" s="554" t="s">
        <v>317</v>
      </c>
      <c r="D329" s="552">
        <f>D330+D337+D386</f>
        <v>62542.802540000004</v>
      </c>
      <c r="E329" s="552">
        <f>E330+E337+E386</f>
        <v>53120.717530000002</v>
      </c>
      <c r="F329" s="552">
        <f>F330+F337+F386</f>
        <v>51831.343000000001</v>
      </c>
    </row>
    <row r="330" spans="1:6" s="1" customFormat="1" ht="26.25" x14ac:dyDescent="0.25">
      <c r="A330" s="34" t="s">
        <v>355</v>
      </c>
      <c r="B330" s="34"/>
      <c r="C330" s="86" t="s">
        <v>354</v>
      </c>
      <c r="D330" s="456">
        <f>D331</f>
        <v>6077.98074</v>
      </c>
      <c r="E330" s="456">
        <f t="shared" ref="E330:F332" si="16">E331</f>
        <v>25813.7389</v>
      </c>
      <c r="F330" s="456">
        <f t="shared" si="16"/>
        <v>24307.143</v>
      </c>
    </row>
    <row r="331" spans="1:6" s="1" customFormat="1" ht="64.5" x14ac:dyDescent="0.25">
      <c r="A331" s="524" t="s">
        <v>678</v>
      </c>
      <c r="B331" s="524"/>
      <c r="C331" s="538" t="s">
        <v>679</v>
      </c>
      <c r="D331" s="543">
        <f>D332</f>
        <v>6077.98074</v>
      </c>
      <c r="E331" s="543">
        <f t="shared" si="16"/>
        <v>25813.7389</v>
      </c>
      <c r="F331" s="543">
        <f t="shared" si="16"/>
        <v>24307.143</v>
      </c>
    </row>
    <row r="332" spans="1:6" s="1" customFormat="1" ht="39" x14ac:dyDescent="0.25">
      <c r="A332" s="78" t="s">
        <v>353</v>
      </c>
      <c r="B332" s="7"/>
      <c r="C332" s="6" t="s">
        <v>352</v>
      </c>
      <c r="D332" s="458">
        <f>D333</f>
        <v>6077.98074</v>
      </c>
      <c r="E332" s="458">
        <f t="shared" si="16"/>
        <v>25813.7389</v>
      </c>
      <c r="F332" s="458">
        <f t="shared" si="16"/>
        <v>24307.143</v>
      </c>
    </row>
    <row r="333" spans="1:6" s="1" customFormat="1" ht="26.25" x14ac:dyDescent="0.25">
      <c r="A333" s="78"/>
      <c r="B333" s="78" t="s">
        <v>12</v>
      </c>
      <c r="C333" s="12" t="s">
        <v>11</v>
      </c>
      <c r="D333" s="458">
        <f>D334+D335+D336</f>
        <v>6077.98074</v>
      </c>
      <c r="E333" s="458">
        <f>E334+E335+E336</f>
        <v>25813.7389</v>
      </c>
      <c r="F333" s="458">
        <f>F334+F335+F336</f>
        <v>24307.143</v>
      </c>
    </row>
    <row r="334" spans="1:6" s="1" customFormat="1" ht="15" x14ac:dyDescent="0.25">
      <c r="A334" s="78"/>
      <c r="B334" s="7"/>
      <c r="C334" s="105" t="s">
        <v>351</v>
      </c>
      <c r="D334" s="458">
        <v>412.608</v>
      </c>
      <c r="E334" s="458">
        <v>13024.224</v>
      </c>
      <c r="F334" s="458">
        <v>16334.4</v>
      </c>
    </row>
    <row r="335" spans="1:6" s="1" customFormat="1" ht="15" x14ac:dyDescent="0.25">
      <c r="A335" s="78"/>
      <c r="B335" s="7"/>
      <c r="C335" s="105" t="s">
        <v>344</v>
      </c>
      <c r="D335" s="458">
        <v>17.192</v>
      </c>
      <c r="E335" s="458">
        <v>542.67600000000004</v>
      </c>
      <c r="F335" s="458">
        <v>680.6</v>
      </c>
    </row>
    <row r="336" spans="1:6" s="1" customFormat="1" ht="15" x14ac:dyDescent="0.25">
      <c r="A336" s="78"/>
      <c r="B336" s="7"/>
      <c r="C336" s="105" t="s">
        <v>337</v>
      </c>
      <c r="D336" s="458">
        <v>5648.1807399999998</v>
      </c>
      <c r="E336" s="458">
        <v>12246.838900000001</v>
      </c>
      <c r="F336" s="459">
        <v>7292.143</v>
      </c>
    </row>
    <row r="337" spans="1:6" s="1" customFormat="1" ht="39" x14ac:dyDescent="0.25">
      <c r="A337" s="34" t="s">
        <v>316</v>
      </c>
      <c r="B337" s="34"/>
      <c r="C337" s="86" t="s">
        <v>315</v>
      </c>
      <c r="D337" s="456">
        <f>D338+D360+D380+D383</f>
        <v>33846.592490000003</v>
      </c>
      <c r="E337" s="456">
        <f>E338+E360+E380+E383</f>
        <v>24983.378629999999</v>
      </c>
      <c r="F337" s="456">
        <f>F338+F360+F380+F383</f>
        <v>23531.100000000002</v>
      </c>
    </row>
    <row r="338" spans="1:6" s="1" customFormat="1" ht="39" x14ac:dyDescent="0.25">
      <c r="A338" s="524" t="s">
        <v>350</v>
      </c>
      <c r="B338" s="524"/>
      <c r="C338" s="538" t="s">
        <v>349</v>
      </c>
      <c r="D338" s="543">
        <f>D343+D345+D347+D339+D355+D357</f>
        <v>7803.1680400000014</v>
      </c>
      <c r="E338" s="543">
        <f>E343+E345+E347</f>
        <v>352.5</v>
      </c>
      <c r="F338" s="543">
        <f>F343+F345+F347</f>
        <v>558.4</v>
      </c>
    </row>
    <row r="339" spans="1:6" s="1" customFormat="1" ht="19.5" customHeight="1" x14ac:dyDescent="0.25">
      <c r="A339" s="7" t="s">
        <v>348</v>
      </c>
      <c r="B339" s="7"/>
      <c r="C339" s="106" t="s">
        <v>347</v>
      </c>
      <c r="D339" s="458">
        <f>D340</f>
        <v>860.32722000000012</v>
      </c>
      <c r="E339" s="458">
        <v>0</v>
      </c>
      <c r="F339" s="458">
        <v>0</v>
      </c>
    </row>
    <row r="340" spans="1:6" s="1" customFormat="1" ht="26.25" x14ac:dyDescent="0.25">
      <c r="A340" s="7"/>
      <c r="B340" s="7" t="s">
        <v>12</v>
      </c>
      <c r="C340" s="6" t="s">
        <v>11</v>
      </c>
      <c r="D340" s="458">
        <f>D341+D342</f>
        <v>860.32722000000012</v>
      </c>
      <c r="E340" s="458">
        <v>0</v>
      </c>
      <c r="F340" s="458">
        <v>0</v>
      </c>
    </row>
    <row r="341" spans="1:6" s="1" customFormat="1" ht="15" x14ac:dyDescent="0.25">
      <c r="A341" s="7"/>
      <c r="B341" s="7"/>
      <c r="C341" s="105" t="s">
        <v>337</v>
      </c>
      <c r="D341" s="458">
        <v>567.31086000000005</v>
      </c>
      <c r="E341" s="458">
        <v>0</v>
      </c>
      <c r="F341" s="458">
        <v>0</v>
      </c>
    </row>
    <row r="342" spans="1:6" s="1" customFormat="1" ht="15" x14ac:dyDescent="0.25">
      <c r="A342" s="7"/>
      <c r="B342" s="7"/>
      <c r="C342" s="105" t="s">
        <v>346</v>
      </c>
      <c r="D342" s="458">
        <v>293.01636000000002</v>
      </c>
      <c r="E342" s="458">
        <v>0</v>
      </c>
      <c r="F342" s="458">
        <v>0</v>
      </c>
    </row>
    <row r="343" spans="1:6" s="1" customFormat="1" ht="29.25" customHeight="1" x14ac:dyDescent="0.25">
      <c r="A343" s="58" t="s">
        <v>343</v>
      </c>
      <c r="B343" s="58"/>
      <c r="C343" s="10" t="s">
        <v>342</v>
      </c>
      <c r="D343" s="458">
        <f>D344</f>
        <v>2392.8000000000002</v>
      </c>
      <c r="E343" s="458">
        <f>E344</f>
        <v>0</v>
      </c>
      <c r="F343" s="458">
        <f>F344</f>
        <v>0</v>
      </c>
    </row>
    <row r="344" spans="1:6" s="1" customFormat="1" ht="26.25" x14ac:dyDescent="0.25">
      <c r="A344" s="58"/>
      <c r="B344" s="7" t="s">
        <v>12</v>
      </c>
      <c r="C344" s="6" t="s">
        <v>11</v>
      </c>
      <c r="D344" s="458">
        <v>2392.8000000000002</v>
      </c>
      <c r="E344" s="458">
        <f>714.1-714.1</f>
        <v>0</v>
      </c>
      <c r="F344" s="458">
        <f>734.2-734.2</f>
        <v>0</v>
      </c>
    </row>
    <row r="345" spans="1:6" s="1" customFormat="1" ht="38.25" x14ac:dyDescent="0.25">
      <c r="A345" s="58" t="s">
        <v>341</v>
      </c>
      <c r="B345" s="58"/>
      <c r="C345" s="10" t="s">
        <v>340</v>
      </c>
      <c r="D345" s="458">
        <f>D346</f>
        <v>2598.9</v>
      </c>
      <c r="E345" s="458">
        <f>E346</f>
        <v>0</v>
      </c>
      <c r="F345" s="458">
        <f>F346</f>
        <v>0</v>
      </c>
    </row>
    <row r="346" spans="1:6" s="1" customFormat="1" ht="26.25" x14ac:dyDescent="0.25">
      <c r="A346" s="58"/>
      <c r="B346" s="7" t="s">
        <v>12</v>
      </c>
      <c r="C346" s="6" t="s">
        <v>11</v>
      </c>
      <c r="D346" s="458">
        <v>2598.9</v>
      </c>
      <c r="E346" s="458">
        <f>476.5-476.5</f>
        <v>0</v>
      </c>
      <c r="F346" s="458">
        <f>495.4-495.4</f>
        <v>0</v>
      </c>
    </row>
    <row r="347" spans="1:6" s="1" customFormat="1" ht="40.5" customHeight="1" x14ac:dyDescent="0.25">
      <c r="A347" s="58" t="s">
        <v>629</v>
      </c>
      <c r="B347" s="7"/>
      <c r="C347" s="6" t="s">
        <v>630</v>
      </c>
      <c r="D347" s="458">
        <f>D348+D353+D354</f>
        <v>932</v>
      </c>
      <c r="E347" s="458">
        <f>E353</f>
        <v>352.5</v>
      </c>
      <c r="F347" s="458">
        <f>F353</f>
        <v>558.4</v>
      </c>
    </row>
    <row r="348" spans="1:6" s="1" customFormat="1" ht="26.25" x14ac:dyDescent="0.25">
      <c r="A348" s="58"/>
      <c r="B348" s="7" t="s">
        <v>12</v>
      </c>
      <c r="C348" s="6" t="s">
        <v>11</v>
      </c>
      <c r="D348" s="458">
        <v>504.9</v>
      </c>
      <c r="E348" s="458">
        <v>0</v>
      </c>
      <c r="F348" s="458">
        <v>0</v>
      </c>
    </row>
    <row r="349" spans="1:6" s="1" customFormat="1" ht="76.5" x14ac:dyDescent="0.25">
      <c r="A349" s="7" t="s">
        <v>345</v>
      </c>
      <c r="B349" s="7"/>
      <c r="C349" s="10" t="s">
        <v>1243</v>
      </c>
      <c r="D349" s="458"/>
      <c r="E349" s="458"/>
      <c r="F349" s="458"/>
    </row>
    <row r="350" spans="1:6" s="1" customFormat="1" ht="26.25" x14ac:dyDescent="0.25">
      <c r="A350" s="58"/>
      <c r="B350" s="7" t="s">
        <v>12</v>
      </c>
      <c r="C350" s="6" t="s">
        <v>11</v>
      </c>
      <c r="D350" s="458"/>
      <c r="E350" s="458"/>
      <c r="F350" s="458"/>
    </row>
    <row r="351" spans="1:6" s="1" customFormat="1" ht="15" x14ac:dyDescent="0.25">
      <c r="A351" s="58"/>
      <c r="B351" s="7"/>
      <c r="C351" s="105" t="s">
        <v>344</v>
      </c>
      <c r="D351" s="458"/>
      <c r="E351" s="458"/>
      <c r="F351" s="458"/>
    </row>
    <row r="352" spans="1:6" s="1" customFormat="1" ht="15" x14ac:dyDescent="0.25">
      <c r="A352" s="58"/>
      <c r="B352" s="7"/>
      <c r="C352" s="105" t="s">
        <v>337</v>
      </c>
      <c r="D352" s="458"/>
      <c r="E352" s="458"/>
      <c r="F352" s="458"/>
    </row>
    <row r="353" spans="1:6" s="1" customFormat="1" ht="31.5" customHeight="1" x14ac:dyDescent="0.25">
      <c r="A353" s="58"/>
      <c r="B353" s="7" t="s">
        <v>57</v>
      </c>
      <c r="C353" s="10" t="s">
        <v>56</v>
      </c>
      <c r="D353" s="458">
        <v>264</v>
      </c>
      <c r="E353" s="458">
        <v>352.5</v>
      </c>
      <c r="F353" s="458">
        <v>558.4</v>
      </c>
    </row>
    <row r="354" spans="1:6" s="1" customFormat="1" ht="15" x14ac:dyDescent="0.25">
      <c r="A354" s="58"/>
      <c r="B354" s="7" t="s">
        <v>22</v>
      </c>
      <c r="C354" s="6" t="s">
        <v>21</v>
      </c>
      <c r="D354" s="458">
        <v>163.1</v>
      </c>
      <c r="E354" s="458"/>
      <c r="F354" s="458"/>
    </row>
    <row r="355" spans="1:6" s="1" customFormat="1" ht="51.75" x14ac:dyDescent="0.25">
      <c r="A355" s="58" t="s">
        <v>1260</v>
      </c>
      <c r="B355" s="7"/>
      <c r="C355" s="105" t="s">
        <v>628</v>
      </c>
      <c r="D355" s="458">
        <f>D356</f>
        <v>391.8</v>
      </c>
      <c r="E355" s="458">
        <v>0</v>
      </c>
      <c r="F355" s="458">
        <v>0</v>
      </c>
    </row>
    <row r="356" spans="1:6" s="1" customFormat="1" ht="26.25" x14ac:dyDescent="0.25">
      <c r="A356" s="58"/>
      <c r="B356" s="7" t="s">
        <v>12</v>
      </c>
      <c r="C356" s="6" t="s">
        <v>11</v>
      </c>
      <c r="D356" s="458">
        <v>391.8</v>
      </c>
      <c r="E356" s="458">
        <v>0</v>
      </c>
      <c r="F356" s="458">
        <v>0</v>
      </c>
    </row>
    <row r="357" spans="1:6" s="1" customFormat="1" ht="15.75" customHeight="1" x14ac:dyDescent="0.25">
      <c r="A357" s="7" t="s">
        <v>339</v>
      </c>
      <c r="B357" s="7"/>
      <c r="C357" s="6" t="s">
        <v>338</v>
      </c>
      <c r="D357" s="458">
        <f>D358</f>
        <v>627.34082000000001</v>
      </c>
      <c r="E357" s="458">
        <v>0</v>
      </c>
      <c r="F357" s="458">
        <v>0</v>
      </c>
    </row>
    <row r="358" spans="1:6" s="1" customFormat="1" ht="26.25" x14ac:dyDescent="0.25">
      <c r="A358" s="58"/>
      <c r="B358" s="7" t="s">
        <v>12</v>
      </c>
      <c r="C358" s="6" t="s">
        <v>11</v>
      </c>
      <c r="D358" s="458">
        <f>D359</f>
        <v>627.34082000000001</v>
      </c>
      <c r="E358" s="458">
        <v>0</v>
      </c>
      <c r="F358" s="458">
        <v>0</v>
      </c>
    </row>
    <row r="359" spans="1:6" s="1" customFormat="1" ht="15" x14ac:dyDescent="0.25">
      <c r="A359" s="58"/>
      <c r="B359" s="7"/>
      <c r="C359" s="105" t="s">
        <v>337</v>
      </c>
      <c r="D359" s="458">
        <v>627.34082000000001</v>
      </c>
      <c r="E359" s="458">
        <v>0</v>
      </c>
      <c r="F359" s="458">
        <v>0</v>
      </c>
    </row>
    <row r="360" spans="1:6" s="1" customFormat="1" ht="26.25" x14ac:dyDescent="0.25">
      <c r="A360" s="524" t="s">
        <v>314</v>
      </c>
      <c r="B360" s="532"/>
      <c r="C360" s="538" t="s">
        <v>313</v>
      </c>
      <c r="D360" s="543">
        <f>D361+D363+D365+D367+D369+D371+D373+D377</f>
        <v>3661.0244499999999</v>
      </c>
      <c r="E360" s="543">
        <f>E361+E363+E365+E367+E369+E371+E373</f>
        <v>2248.4786299999996</v>
      </c>
      <c r="F360" s="543">
        <f>F361+F363+F365+F367+F369+F371+F373</f>
        <v>590.29999999999995</v>
      </c>
    </row>
    <row r="361" spans="1:6" s="1" customFormat="1" ht="15" x14ac:dyDescent="0.25">
      <c r="A361" s="7" t="s">
        <v>1261</v>
      </c>
      <c r="B361" s="7"/>
      <c r="C361" s="6" t="s">
        <v>631</v>
      </c>
      <c r="D361" s="458">
        <f>D362</f>
        <v>394.4</v>
      </c>
      <c r="E361" s="458">
        <f>E362</f>
        <v>394.4</v>
      </c>
      <c r="F361" s="458">
        <f>F362</f>
        <v>394.4</v>
      </c>
    </row>
    <row r="362" spans="1:6" s="1" customFormat="1" ht="26.25" x14ac:dyDescent="0.25">
      <c r="A362" s="90"/>
      <c r="B362" s="7" t="s">
        <v>12</v>
      </c>
      <c r="C362" s="6" t="s">
        <v>11</v>
      </c>
      <c r="D362" s="458">
        <v>394.4</v>
      </c>
      <c r="E362" s="458">
        <v>394.4</v>
      </c>
      <c r="F362" s="458">
        <v>394.4</v>
      </c>
    </row>
    <row r="363" spans="1:6" s="1" customFormat="1" ht="26.25" customHeight="1" x14ac:dyDescent="0.25">
      <c r="A363" s="7" t="s">
        <v>632</v>
      </c>
      <c r="B363" s="7"/>
      <c r="C363" s="6" t="s">
        <v>633</v>
      </c>
      <c r="D363" s="458">
        <f>D364</f>
        <v>300</v>
      </c>
      <c r="E363" s="458">
        <f>E364</f>
        <v>0</v>
      </c>
      <c r="F363" s="458">
        <f>F364</f>
        <v>0</v>
      </c>
    </row>
    <row r="364" spans="1:6" s="1" customFormat="1" ht="26.25" x14ac:dyDescent="0.25">
      <c r="A364" s="90"/>
      <c r="B364" s="7" t="s">
        <v>12</v>
      </c>
      <c r="C364" s="6" t="s">
        <v>11</v>
      </c>
      <c r="D364" s="458">
        <v>300</v>
      </c>
      <c r="E364" s="458"/>
      <c r="F364" s="458"/>
    </row>
    <row r="365" spans="1:6" s="1" customFormat="1" ht="15" x14ac:dyDescent="0.25">
      <c r="A365" s="7" t="s">
        <v>336</v>
      </c>
      <c r="B365" s="87"/>
      <c r="C365" s="6" t="s">
        <v>335</v>
      </c>
      <c r="D365" s="458">
        <f>D366</f>
        <v>0</v>
      </c>
      <c r="E365" s="458">
        <f>E366</f>
        <v>627.29999999999995</v>
      </c>
      <c r="F365" s="458">
        <f>F366</f>
        <v>195.9</v>
      </c>
    </row>
    <row r="366" spans="1:6" s="1" customFormat="1" ht="26.25" x14ac:dyDescent="0.25">
      <c r="A366" s="64"/>
      <c r="B366" s="7" t="s">
        <v>12</v>
      </c>
      <c r="C366" s="6" t="s">
        <v>11</v>
      </c>
      <c r="D366" s="458"/>
      <c r="E366" s="458">
        <v>627.29999999999995</v>
      </c>
      <c r="F366" s="458">
        <v>195.9</v>
      </c>
    </row>
    <row r="367" spans="1:6" s="1" customFormat="1" ht="26.25" x14ac:dyDescent="0.25">
      <c r="A367" s="7" t="s">
        <v>376</v>
      </c>
      <c r="B367" s="78"/>
      <c r="C367" s="12" t="s">
        <v>375</v>
      </c>
      <c r="D367" s="458">
        <f>D368</f>
        <v>648.5</v>
      </c>
      <c r="E367" s="458">
        <f>E368</f>
        <v>154</v>
      </c>
      <c r="F367" s="458">
        <f>F368</f>
        <v>0</v>
      </c>
    </row>
    <row r="368" spans="1:6" s="1" customFormat="1" ht="26.25" x14ac:dyDescent="0.25">
      <c r="A368" s="7"/>
      <c r="B368" s="7" t="s">
        <v>12</v>
      </c>
      <c r="C368" s="6" t="s">
        <v>11</v>
      </c>
      <c r="D368" s="458">
        <v>648.5</v>
      </c>
      <c r="E368" s="458">
        <v>154</v>
      </c>
      <c r="F368" s="458">
        <v>0</v>
      </c>
    </row>
    <row r="369" spans="1:6" s="1" customFormat="1" ht="29.25" customHeight="1" x14ac:dyDescent="0.25">
      <c r="A369" s="7" t="s">
        <v>312</v>
      </c>
      <c r="B369" s="7"/>
      <c r="C369" s="6" t="s">
        <v>311</v>
      </c>
      <c r="D369" s="458">
        <f>D370</f>
        <v>36.1</v>
      </c>
      <c r="E369" s="458">
        <f>E370</f>
        <v>0</v>
      </c>
      <c r="F369" s="458">
        <f>F370</f>
        <v>0</v>
      </c>
    </row>
    <row r="370" spans="1:6" s="1" customFormat="1" ht="26.25" x14ac:dyDescent="0.25">
      <c r="A370" s="7"/>
      <c r="B370" s="7" t="s">
        <v>12</v>
      </c>
      <c r="C370" s="6" t="s">
        <v>11</v>
      </c>
      <c r="D370" s="458">
        <v>36.1</v>
      </c>
      <c r="E370" s="458">
        <v>0</v>
      </c>
      <c r="F370" s="458">
        <v>0</v>
      </c>
    </row>
    <row r="371" spans="1:6" s="1" customFormat="1" ht="26.25" x14ac:dyDescent="0.25">
      <c r="A371" s="7" t="s">
        <v>334</v>
      </c>
      <c r="B371" s="78"/>
      <c r="C371" s="12" t="s">
        <v>333</v>
      </c>
      <c r="D371" s="458">
        <f>D372</f>
        <v>671.9</v>
      </c>
      <c r="E371" s="458">
        <f>E372</f>
        <v>357.6</v>
      </c>
      <c r="F371" s="458">
        <f>F372</f>
        <v>0</v>
      </c>
    </row>
    <row r="372" spans="1:6" s="1" customFormat="1" ht="26.25" x14ac:dyDescent="0.25">
      <c r="A372" s="90"/>
      <c r="B372" s="7" t="s">
        <v>12</v>
      </c>
      <c r="C372" s="6" t="s">
        <v>11</v>
      </c>
      <c r="D372" s="458">
        <v>671.9</v>
      </c>
      <c r="E372" s="458">
        <v>357.6</v>
      </c>
      <c r="F372" s="458">
        <v>0</v>
      </c>
    </row>
    <row r="373" spans="1:6" s="1" customFormat="1" ht="51.75" x14ac:dyDescent="0.25">
      <c r="A373" s="7" t="s">
        <v>643</v>
      </c>
      <c r="B373" s="7"/>
      <c r="C373" s="6" t="s">
        <v>644</v>
      </c>
      <c r="D373" s="458">
        <f>D374</f>
        <v>1198.71695</v>
      </c>
      <c r="E373" s="458">
        <f>E374</f>
        <v>715.17863</v>
      </c>
      <c r="F373" s="458">
        <f>F374</f>
        <v>0</v>
      </c>
    </row>
    <row r="374" spans="1:6" s="1" customFormat="1" ht="26.25" x14ac:dyDescent="0.25">
      <c r="A374" s="7"/>
      <c r="B374" s="7" t="s">
        <v>12</v>
      </c>
      <c r="C374" s="6" t="s">
        <v>11</v>
      </c>
      <c r="D374" s="458">
        <f>D376+D375</f>
        <v>1198.71695</v>
      </c>
      <c r="E374" s="458">
        <f>E376+E375</f>
        <v>715.17863</v>
      </c>
      <c r="F374" s="458">
        <f>F376</f>
        <v>0</v>
      </c>
    </row>
    <row r="375" spans="1:6" s="1" customFormat="1" ht="15" x14ac:dyDescent="0.25">
      <c r="A375" s="7"/>
      <c r="B375" s="7"/>
      <c r="C375" s="6" t="s">
        <v>1244</v>
      </c>
      <c r="D375" s="458">
        <v>840.91519000000005</v>
      </c>
      <c r="E375" s="458">
        <v>643.66075999999998</v>
      </c>
      <c r="F375" s="458">
        <v>0</v>
      </c>
    </row>
    <row r="376" spans="1:6" s="1" customFormat="1" ht="15" x14ac:dyDescent="0.25">
      <c r="A376" s="90"/>
      <c r="B376" s="7"/>
      <c r="C376" s="6" t="s">
        <v>77</v>
      </c>
      <c r="D376" s="458">
        <v>357.80176</v>
      </c>
      <c r="E376" s="458">
        <v>71.517870000000002</v>
      </c>
      <c r="F376" s="458">
        <v>0</v>
      </c>
    </row>
    <row r="377" spans="1:6" s="1" customFormat="1" ht="89.25" customHeight="1" x14ac:dyDescent="0.25">
      <c r="A377" s="7" t="s">
        <v>645</v>
      </c>
      <c r="B377" s="7"/>
      <c r="C377" s="6" t="s">
        <v>1262</v>
      </c>
      <c r="D377" s="458">
        <f>D378</f>
        <v>411.40750000000003</v>
      </c>
      <c r="E377" s="458">
        <v>0</v>
      </c>
      <c r="F377" s="458">
        <v>0</v>
      </c>
    </row>
    <row r="378" spans="1:6" s="1" customFormat="1" ht="26.25" x14ac:dyDescent="0.25">
      <c r="A378" s="90"/>
      <c r="B378" s="7" t="s">
        <v>12</v>
      </c>
      <c r="C378" s="6" t="s">
        <v>11</v>
      </c>
      <c r="D378" s="458">
        <f>D379</f>
        <v>411.40750000000003</v>
      </c>
      <c r="E378" s="458">
        <v>0</v>
      </c>
      <c r="F378" s="458">
        <v>0</v>
      </c>
    </row>
    <row r="379" spans="1:6" s="1" customFormat="1" ht="15" x14ac:dyDescent="0.25">
      <c r="A379" s="90"/>
      <c r="B379" s="7"/>
      <c r="C379" s="6" t="s">
        <v>77</v>
      </c>
      <c r="D379" s="458">
        <v>411.40750000000003</v>
      </c>
      <c r="E379" s="458">
        <v>0</v>
      </c>
      <c r="F379" s="458">
        <v>0</v>
      </c>
    </row>
    <row r="380" spans="1:6" s="1" customFormat="1" ht="51.75" x14ac:dyDescent="0.25">
      <c r="A380" s="524" t="s">
        <v>476</v>
      </c>
      <c r="B380" s="532"/>
      <c r="C380" s="538" t="s">
        <v>475</v>
      </c>
      <c r="D380" s="543">
        <f t="shared" ref="D380:F381" si="17">D381</f>
        <v>119</v>
      </c>
      <c r="E380" s="543">
        <f t="shared" si="17"/>
        <v>119</v>
      </c>
      <c r="F380" s="543">
        <f t="shared" si="17"/>
        <v>119</v>
      </c>
    </row>
    <row r="381" spans="1:6" s="1" customFormat="1" ht="51" x14ac:dyDescent="0.25">
      <c r="A381" s="58" t="s">
        <v>474</v>
      </c>
      <c r="B381" s="58"/>
      <c r="C381" s="10" t="s">
        <v>473</v>
      </c>
      <c r="D381" s="458">
        <f t="shared" si="17"/>
        <v>119</v>
      </c>
      <c r="E381" s="458">
        <f t="shared" si="17"/>
        <v>119</v>
      </c>
      <c r="F381" s="458">
        <f t="shared" si="17"/>
        <v>119</v>
      </c>
    </row>
    <row r="382" spans="1:6" s="1" customFormat="1" ht="26.25" x14ac:dyDescent="0.25">
      <c r="A382" s="58"/>
      <c r="B382" s="7" t="s">
        <v>12</v>
      </c>
      <c r="C382" s="6" t="s">
        <v>11</v>
      </c>
      <c r="D382" s="458">
        <f>892.1-773.1</f>
        <v>119</v>
      </c>
      <c r="E382" s="458">
        <f>826.8-707.8</f>
        <v>119</v>
      </c>
      <c r="F382" s="458">
        <f>689.7-570.7</f>
        <v>119</v>
      </c>
    </row>
    <row r="383" spans="1:6" s="1" customFormat="1" ht="26.25" x14ac:dyDescent="0.25">
      <c r="A383" s="524" t="s">
        <v>332</v>
      </c>
      <c r="B383" s="524"/>
      <c r="C383" s="538" t="s">
        <v>331</v>
      </c>
      <c r="D383" s="543">
        <f t="shared" ref="D383:F384" si="18">D384</f>
        <v>22263.4</v>
      </c>
      <c r="E383" s="543">
        <f t="shared" si="18"/>
        <v>22263.4</v>
      </c>
      <c r="F383" s="543">
        <f t="shared" si="18"/>
        <v>22263.4</v>
      </c>
    </row>
    <row r="384" spans="1:6" s="1" customFormat="1" ht="25.5" x14ac:dyDescent="0.25">
      <c r="A384" s="7" t="s">
        <v>330</v>
      </c>
      <c r="B384" s="7"/>
      <c r="C384" s="103" t="s">
        <v>329</v>
      </c>
      <c r="D384" s="458">
        <f t="shared" si="18"/>
        <v>22263.4</v>
      </c>
      <c r="E384" s="458">
        <f t="shared" si="18"/>
        <v>22263.4</v>
      </c>
      <c r="F384" s="458">
        <f t="shared" si="18"/>
        <v>22263.4</v>
      </c>
    </row>
    <row r="385" spans="1:6" s="1" customFormat="1" ht="28.5" customHeight="1" x14ac:dyDescent="0.25">
      <c r="A385" s="7"/>
      <c r="B385" s="7" t="s">
        <v>57</v>
      </c>
      <c r="C385" s="10" t="s">
        <v>56</v>
      </c>
      <c r="D385" s="458">
        <v>22263.4</v>
      </c>
      <c r="E385" s="458">
        <v>22263.4</v>
      </c>
      <c r="F385" s="458">
        <v>22263.4</v>
      </c>
    </row>
    <row r="386" spans="1:6" s="1" customFormat="1" ht="39" x14ac:dyDescent="0.25">
      <c r="A386" s="34" t="s">
        <v>374</v>
      </c>
      <c r="B386" s="34"/>
      <c r="C386" s="86" t="s">
        <v>373</v>
      </c>
      <c r="D386" s="456">
        <f>D387</f>
        <v>22618.229310000002</v>
      </c>
      <c r="E386" s="456">
        <f>E387</f>
        <v>2323.6</v>
      </c>
      <c r="F386" s="456">
        <f>F387</f>
        <v>3993.1</v>
      </c>
    </row>
    <row r="387" spans="1:6" s="1" customFormat="1" ht="51.75" x14ac:dyDescent="0.25">
      <c r="A387" s="524" t="s">
        <v>372</v>
      </c>
      <c r="B387" s="524"/>
      <c r="C387" s="538" t="s">
        <v>371</v>
      </c>
      <c r="D387" s="543">
        <f>D388++D391++D393+D395+D399+D401+D403+D407</f>
        <v>22618.229310000002</v>
      </c>
      <c r="E387" s="543">
        <f>E388++E391++E393+E395</f>
        <v>2323.6</v>
      </c>
      <c r="F387" s="543">
        <f>F388++F391++F393+F395</f>
        <v>3993.1</v>
      </c>
    </row>
    <row r="388" spans="1:6" s="1" customFormat="1" ht="26.25" x14ac:dyDescent="0.25">
      <c r="A388" s="7" t="s">
        <v>368</v>
      </c>
      <c r="B388" s="7"/>
      <c r="C388" s="12" t="s">
        <v>367</v>
      </c>
      <c r="D388" s="458">
        <f>D389</f>
        <v>2304.9</v>
      </c>
      <c r="E388" s="458">
        <f>E389</f>
        <v>2323.6</v>
      </c>
      <c r="F388" s="458">
        <f>F389</f>
        <v>3993.1</v>
      </c>
    </row>
    <row r="389" spans="1:6" s="1" customFormat="1" ht="26.25" x14ac:dyDescent="0.25">
      <c r="A389" s="64"/>
      <c r="B389" s="7" t="s">
        <v>12</v>
      </c>
      <c r="C389" s="6" t="s">
        <v>11</v>
      </c>
      <c r="D389" s="458">
        <v>2304.9</v>
      </c>
      <c r="E389" s="458">
        <v>2323.6</v>
      </c>
      <c r="F389" s="458">
        <v>3993.1</v>
      </c>
    </row>
    <row r="390" spans="1:6" s="1" customFormat="1" ht="29.25" customHeight="1" x14ac:dyDescent="0.25">
      <c r="A390" s="64"/>
      <c r="B390" s="7" t="s">
        <v>57</v>
      </c>
      <c r="C390" s="10" t="s">
        <v>56</v>
      </c>
      <c r="D390" s="458">
        <v>0</v>
      </c>
      <c r="E390" s="458">
        <v>0</v>
      </c>
      <c r="F390" s="458">
        <v>0</v>
      </c>
    </row>
    <row r="391" spans="1:6" s="1" customFormat="1" ht="54.75" customHeight="1" x14ac:dyDescent="0.25">
      <c r="A391" s="7" t="s">
        <v>366</v>
      </c>
      <c r="B391" s="7"/>
      <c r="C391" s="6" t="s">
        <v>680</v>
      </c>
      <c r="D391" s="458">
        <f>D392</f>
        <v>507.3</v>
      </c>
      <c r="E391" s="458">
        <f>E392</f>
        <v>0</v>
      </c>
      <c r="F391" s="458">
        <f>F392</f>
        <v>0</v>
      </c>
    </row>
    <row r="392" spans="1:6" s="1" customFormat="1" ht="26.25" x14ac:dyDescent="0.25">
      <c r="A392" s="7"/>
      <c r="B392" s="7" t="s">
        <v>12</v>
      </c>
      <c r="C392" s="6" t="s">
        <v>11</v>
      </c>
      <c r="D392" s="458">
        <v>507.3</v>
      </c>
      <c r="E392" s="458">
        <v>0</v>
      </c>
      <c r="F392" s="458">
        <v>0</v>
      </c>
    </row>
    <row r="393" spans="1:6" s="1" customFormat="1" ht="25.5" x14ac:dyDescent="0.25">
      <c r="A393" s="58" t="s">
        <v>370</v>
      </c>
      <c r="B393" s="90"/>
      <c r="C393" s="10" t="s">
        <v>369</v>
      </c>
      <c r="D393" s="458">
        <f>D394</f>
        <v>120</v>
      </c>
      <c r="E393" s="458">
        <f>E394</f>
        <v>0</v>
      </c>
      <c r="F393" s="458">
        <f>F394</f>
        <v>0</v>
      </c>
    </row>
    <row r="394" spans="1:6" s="1" customFormat="1" ht="26.25" x14ac:dyDescent="0.25">
      <c r="A394" s="58"/>
      <c r="B394" s="7" t="s">
        <v>12</v>
      </c>
      <c r="C394" s="6" t="s">
        <v>11</v>
      </c>
      <c r="D394" s="458">
        <v>120</v>
      </c>
      <c r="E394" s="458">
        <v>0</v>
      </c>
      <c r="F394" s="458">
        <v>0</v>
      </c>
    </row>
    <row r="395" spans="1:6" s="1" customFormat="1" ht="76.5" x14ac:dyDescent="0.25">
      <c r="A395" s="7" t="s">
        <v>681</v>
      </c>
      <c r="B395" s="7"/>
      <c r="C395" s="10" t="s">
        <v>363</v>
      </c>
      <c r="D395" s="458">
        <f>D396</f>
        <v>8521.7293100000006</v>
      </c>
      <c r="E395" s="458">
        <f>E396</f>
        <v>0</v>
      </c>
      <c r="F395" s="458">
        <f>F396</f>
        <v>0</v>
      </c>
    </row>
    <row r="396" spans="1:6" s="1" customFormat="1" ht="26.25" x14ac:dyDescent="0.25">
      <c r="A396" s="58"/>
      <c r="B396" s="7" t="s">
        <v>12</v>
      </c>
      <c r="C396" s="6" t="s">
        <v>11</v>
      </c>
      <c r="D396" s="458">
        <f>D397+D398</f>
        <v>8521.7293100000006</v>
      </c>
      <c r="E396" s="458">
        <f>E397+E398</f>
        <v>0</v>
      </c>
      <c r="F396" s="458">
        <f>F397+F398</f>
        <v>0</v>
      </c>
    </row>
    <row r="397" spans="1:6" s="1" customFormat="1" ht="15" x14ac:dyDescent="0.25">
      <c r="A397" s="58"/>
      <c r="B397" s="7"/>
      <c r="C397" s="6" t="s">
        <v>165</v>
      </c>
      <c r="D397" s="458">
        <v>6391.2969800000001</v>
      </c>
      <c r="E397" s="458">
        <v>0</v>
      </c>
      <c r="F397" s="458">
        <v>0</v>
      </c>
    </row>
    <row r="398" spans="1:6" s="1" customFormat="1" ht="15" x14ac:dyDescent="0.25">
      <c r="A398" s="58"/>
      <c r="B398" s="7"/>
      <c r="C398" s="106" t="s">
        <v>164</v>
      </c>
      <c r="D398" s="458">
        <v>2130.4323300000001</v>
      </c>
      <c r="E398" s="458">
        <v>0</v>
      </c>
      <c r="F398" s="458">
        <v>0</v>
      </c>
    </row>
    <row r="399" spans="1:6" s="1" customFormat="1" ht="39" x14ac:dyDescent="0.25">
      <c r="A399" s="78" t="s">
        <v>362</v>
      </c>
      <c r="B399" s="78"/>
      <c r="C399" s="12" t="s">
        <v>361</v>
      </c>
      <c r="D399" s="458">
        <f>D400</f>
        <v>160.5</v>
      </c>
      <c r="E399" s="458">
        <v>0</v>
      </c>
      <c r="F399" s="458">
        <v>0</v>
      </c>
    </row>
    <row r="400" spans="1:6" s="1" customFormat="1" ht="26.25" x14ac:dyDescent="0.25">
      <c r="A400" s="78"/>
      <c r="B400" s="78" t="s">
        <v>12</v>
      </c>
      <c r="C400" s="12" t="s">
        <v>11</v>
      </c>
      <c r="D400" s="458">
        <v>160.5</v>
      </c>
      <c r="E400" s="458">
        <v>0</v>
      </c>
      <c r="F400" s="458">
        <v>0</v>
      </c>
    </row>
    <row r="401" spans="1:6" s="1" customFormat="1" ht="25.5" x14ac:dyDescent="0.25">
      <c r="A401" s="7" t="s">
        <v>1263</v>
      </c>
      <c r="B401" s="58"/>
      <c r="C401" s="10" t="s">
        <v>360</v>
      </c>
      <c r="D401" s="458">
        <f>D402</f>
        <v>685.6</v>
      </c>
      <c r="E401" s="458">
        <f>E402</f>
        <v>0</v>
      </c>
      <c r="F401" s="458">
        <f>F402</f>
        <v>0</v>
      </c>
    </row>
    <row r="402" spans="1:6" s="1" customFormat="1" ht="26.25" x14ac:dyDescent="0.25">
      <c r="A402" s="7"/>
      <c r="B402" s="7" t="s">
        <v>12</v>
      </c>
      <c r="C402" s="6" t="s">
        <v>11</v>
      </c>
      <c r="D402" s="458">
        <v>685.6</v>
      </c>
      <c r="E402" s="458">
        <v>0</v>
      </c>
      <c r="F402" s="458">
        <v>0</v>
      </c>
    </row>
    <row r="403" spans="1:6" s="1" customFormat="1" ht="26.25" x14ac:dyDescent="0.25">
      <c r="A403" s="7" t="s">
        <v>1264</v>
      </c>
      <c r="B403" s="102"/>
      <c r="C403" s="106" t="s">
        <v>358</v>
      </c>
      <c r="D403" s="458">
        <f>D404</f>
        <v>8219</v>
      </c>
      <c r="E403" s="458">
        <f>E404</f>
        <v>0</v>
      </c>
      <c r="F403" s="458">
        <f>F404</f>
        <v>0</v>
      </c>
    </row>
    <row r="404" spans="1:6" s="1" customFormat="1" ht="26.25" x14ac:dyDescent="0.25">
      <c r="A404" s="7"/>
      <c r="B404" s="7" t="s">
        <v>12</v>
      </c>
      <c r="C404" s="6" t="s">
        <v>11</v>
      </c>
      <c r="D404" s="458">
        <v>8219</v>
      </c>
      <c r="E404" s="458">
        <v>0</v>
      </c>
      <c r="F404" s="458">
        <v>0</v>
      </c>
    </row>
    <row r="405" spans="1:6" s="1" customFormat="1" ht="20.25" customHeight="1" x14ac:dyDescent="0.25">
      <c r="A405" s="7" t="s">
        <v>359</v>
      </c>
      <c r="B405" s="7"/>
      <c r="C405" s="6" t="s">
        <v>682</v>
      </c>
      <c r="D405" s="458">
        <f>D406</f>
        <v>0</v>
      </c>
      <c r="E405" s="458">
        <f>E406</f>
        <v>0</v>
      </c>
      <c r="F405" s="458">
        <f>F406</f>
        <v>0</v>
      </c>
    </row>
    <row r="406" spans="1:6" s="1" customFormat="1" ht="26.25" x14ac:dyDescent="0.25">
      <c r="A406" s="7"/>
      <c r="B406" s="7" t="s">
        <v>12</v>
      </c>
      <c r="C406" s="6" t="s">
        <v>11</v>
      </c>
      <c r="D406" s="458"/>
      <c r="E406" s="458">
        <v>0</v>
      </c>
      <c r="F406" s="458">
        <v>0</v>
      </c>
    </row>
    <row r="407" spans="1:6" s="1" customFormat="1" ht="26.25" x14ac:dyDescent="0.25">
      <c r="A407" s="7" t="s">
        <v>1265</v>
      </c>
      <c r="B407" s="7"/>
      <c r="C407" s="6" t="s">
        <v>1269</v>
      </c>
      <c r="D407" s="458">
        <f>D408</f>
        <v>2099.1999999999998</v>
      </c>
      <c r="E407" s="458">
        <v>0</v>
      </c>
      <c r="F407" s="458">
        <v>0</v>
      </c>
    </row>
    <row r="408" spans="1:6" s="1" customFormat="1" ht="26.25" x14ac:dyDescent="0.25">
      <c r="A408" s="7"/>
      <c r="B408" s="7" t="s">
        <v>12</v>
      </c>
      <c r="C408" s="6" t="s">
        <v>11</v>
      </c>
      <c r="D408" s="458">
        <v>2099.1999999999998</v>
      </c>
      <c r="E408" s="458">
        <v>0</v>
      </c>
      <c r="F408" s="458">
        <v>0</v>
      </c>
    </row>
    <row r="409" spans="1:6" s="1" customFormat="1" ht="39" x14ac:dyDescent="0.25">
      <c r="A409" s="550" t="s">
        <v>460</v>
      </c>
      <c r="B409" s="550"/>
      <c r="C409" s="554" t="s">
        <v>459</v>
      </c>
      <c r="D409" s="552">
        <f>D410+D435+D439</f>
        <v>130646.56292000001</v>
      </c>
      <c r="E409" s="552">
        <f>E410+E435</f>
        <v>66288.280500000008</v>
      </c>
      <c r="F409" s="552">
        <f>F410+F435</f>
        <v>64960.5</v>
      </c>
    </row>
    <row r="410" spans="1:6" s="1" customFormat="1" ht="39" x14ac:dyDescent="0.25">
      <c r="A410" s="34" t="s">
        <v>458</v>
      </c>
      <c r="B410" s="34"/>
      <c r="C410" s="55" t="s">
        <v>457</v>
      </c>
      <c r="D410" s="456">
        <f>D411+D414+D417+D426+D429</f>
        <v>124406.76292000001</v>
      </c>
      <c r="E410" s="456">
        <f>E411+E414+E417+E426+E429</f>
        <v>60946.680500000002</v>
      </c>
      <c r="F410" s="456">
        <f>F411+F414+F417+F426+F429</f>
        <v>59618.9</v>
      </c>
    </row>
    <row r="411" spans="1:6" s="1" customFormat="1" ht="26.25" x14ac:dyDescent="0.25">
      <c r="A411" s="524" t="s">
        <v>456</v>
      </c>
      <c r="B411" s="524"/>
      <c r="C411" s="525" t="s">
        <v>455</v>
      </c>
      <c r="D411" s="543">
        <f t="shared" ref="D411:F412" si="19">D412</f>
        <v>542.79999999999995</v>
      </c>
      <c r="E411" s="543">
        <f t="shared" si="19"/>
        <v>542.79999999999995</v>
      </c>
      <c r="F411" s="543">
        <f t="shared" si="19"/>
        <v>542.79999999999995</v>
      </c>
    </row>
    <row r="412" spans="1:6" s="1" customFormat="1" ht="39" x14ac:dyDescent="0.25">
      <c r="A412" s="7" t="s">
        <v>454</v>
      </c>
      <c r="B412" s="64"/>
      <c r="C412" s="6" t="s">
        <v>453</v>
      </c>
      <c r="D412" s="458">
        <f t="shared" si="19"/>
        <v>542.79999999999995</v>
      </c>
      <c r="E412" s="458">
        <f t="shared" si="19"/>
        <v>542.79999999999995</v>
      </c>
      <c r="F412" s="458">
        <f t="shared" si="19"/>
        <v>542.79999999999995</v>
      </c>
    </row>
    <row r="413" spans="1:6" s="1" customFormat="1" ht="26.25" x14ac:dyDescent="0.25">
      <c r="A413" s="7"/>
      <c r="B413" s="7" t="s">
        <v>12</v>
      </c>
      <c r="C413" s="6" t="s">
        <v>11</v>
      </c>
      <c r="D413" s="458">
        <v>542.79999999999995</v>
      </c>
      <c r="E413" s="458">
        <v>542.79999999999995</v>
      </c>
      <c r="F413" s="458">
        <v>542.79999999999995</v>
      </c>
    </row>
    <row r="414" spans="1:6" s="1" customFormat="1" ht="26.25" x14ac:dyDescent="0.25">
      <c r="A414" s="524" t="s">
        <v>452</v>
      </c>
      <c r="B414" s="524"/>
      <c r="C414" s="525" t="s">
        <v>451</v>
      </c>
      <c r="D414" s="543">
        <f>D415</f>
        <v>285</v>
      </c>
      <c r="E414" s="543">
        <v>0</v>
      </c>
      <c r="F414" s="543">
        <v>0</v>
      </c>
    </row>
    <row r="415" spans="1:6" s="1" customFormat="1" ht="39" x14ac:dyDescent="0.25">
      <c r="A415" s="7" t="s">
        <v>683</v>
      </c>
      <c r="B415" s="64"/>
      <c r="C415" s="6" t="s">
        <v>642</v>
      </c>
      <c r="D415" s="458">
        <f>D416</f>
        <v>285</v>
      </c>
      <c r="E415" s="458">
        <v>0</v>
      </c>
      <c r="F415" s="458">
        <v>0</v>
      </c>
    </row>
    <row r="416" spans="1:6" s="1" customFormat="1" ht="26.25" x14ac:dyDescent="0.25">
      <c r="A416" s="7"/>
      <c r="B416" s="7" t="s">
        <v>12</v>
      </c>
      <c r="C416" s="6" t="s">
        <v>11</v>
      </c>
      <c r="D416" s="458">
        <v>285</v>
      </c>
      <c r="E416" s="458">
        <v>0</v>
      </c>
      <c r="F416" s="458">
        <v>0</v>
      </c>
    </row>
    <row r="417" spans="1:6" s="1" customFormat="1" ht="26.25" x14ac:dyDescent="0.25">
      <c r="A417" s="524" t="s">
        <v>450</v>
      </c>
      <c r="B417" s="524"/>
      <c r="C417" s="525" t="s">
        <v>449</v>
      </c>
      <c r="D417" s="543">
        <f>D418+D422+D424</f>
        <v>41445.411169999999</v>
      </c>
      <c r="E417" s="543">
        <f>E418</f>
        <v>27092.2</v>
      </c>
      <c r="F417" s="543">
        <f>F418</f>
        <v>27092.2</v>
      </c>
    </row>
    <row r="418" spans="1:6" s="1" customFormat="1" ht="26.25" x14ac:dyDescent="0.25">
      <c r="A418" s="7" t="s">
        <v>448</v>
      </c>
      <c r="B418" s="64"/>
      <c r="C418" s="6" t="s">
        <v>447</v>
      </c>
      <c r="D418" s="458">
        <f>D419</f>
        <v>29030.11117</v>
      </c>
      <c r="E418" s="458">
        <f>E419</f>
        <v>27092.2</v>
      </c>
      <c r="F418" s="458">
        <f>F419</f>
        <v>27092.2</v>
      </c>
    </row>
    <row r="419" spans="1:6" s="1" customFormat="1" ht="26.25" x14ac:dyDescent="0.25">
      <c r="A419" s="7"/>
      <c r="B419" s="7" t="s">
        <v>12</v>
      </c>
      <c r="C419" s="6" t="s">
        <v>11</v>
      </c>
      <c r="D419" s="458">
        <f>D420+D421</f>
        <v>29030.11117</v>
      </c>
      <c r="E419" s="458">
        <f>E420+E421</f>
        <v>27092.2</v>
      </c>
      <c r="F419" s="458">
        <f>F420+F421</f>
        <v>27092.2</v>
      </c>
    </row>
    <row r="420" spans="1:6" s="1" customFormat="1" ht="16.5" customHeight="1" x14ac:dyDescent="0.25">
      <c r="A420" s="7"/>
      <c r="B420" s="7"/>
      <c r="C420" s="6" t="s">
        <v>240</v>
      </c>
      <c r="D420" s="458">
        <v>26127.1</v>
      </c>
      <c r="E420" s="458">
        <v>24383</v>
      </c>
      <c r="F420" s="458">
        <v>24383</v>
      </c>
    </row>
    <row r="421" spans="1:6" s="1" customFormat="1" ht="15" x14ac:dyDescent="0.25">
      <c r="A421" s="7"/>
      <c r="B421" s="7"/>
      <c r="C421" s="6" t="s">
        <v>106</v>
      </c>
      <c r="D421" s="458">
        <v>2903.0111700000002</v>
      </c>
      <c r="E421" s="458">
        <v>2709.2</v>
      </c>
      <c r="F421" s="458">
        <v>2709.2</v>
      </c>
    </row>
    <row r="422" spans="1:6" s="1" customFormat="1" ht="26.25" x14ac:dyDescent="0.25">
      <c r="A422" s="7" t="s">
        <v>446</v>
      </c>
      <c r="B422" s="64"/>
      <c r="C422" s="6" t="s">
        <v>445</v>
      </c>
      <c r="D422" s="458">
        <f>D423</f>
        <v>4060.9</v>
      </c>
      <c r="E422" s="458">
        <f>E423</f>
        <v>0</v>
      </c>
      <c r="F422" s="458">
        <f>F423</f>
        <v>0</v>
      </c>
    </row>
    <row r="423" spans="1:6" s="1" customFormat="1" ht="26.25" x14ac:dyDescent="0.25">
      <c r="A423" s="7"/>
      <c r="B423" s="7" t="s">
        <v>12</v>
      </c>
      <c r="C423" s="6" t="s">
        <v>11</v>
      </c>
      <c r="D423" s="458">
        <v>4060.9</v>
      </c>
      <c r="E423" s="458">
        <v>0</v>
      </c>
      <c r="F423" s="458">
        <v>0</v>
      </c>
    </row>
    <row r="424" spans="1:6" s="1" customFormat="1" ht="17.25" customHeight="1" x14ac:dyDescent="0.25">
      <c r="A424" s="7" t="s">
        <v>444</v>
      </c>
      <c r="B424" s="64"/>
      <c r="C424" s="6" t="s">
        <v>443</v>
      </c>
      <c r="D424" s="458">
        <f>D425</f>
        <v>8354.4</v>
      </c>
      <c r="E424" s="458">
        <f>E425</f>
        <v>0</v>
      </c>
      <c r="F424" s="458">
        <f>F425</f>
        <v>0</v>
      </c>
    </row>
    <row r="425" spans="1:6" s="1" customFormat="1" ht="26.25" x14ac:dyDescent="0.25">
      <c r="A425" s="102"/>
      <c r="B425" s="7" t="s">
        <v>12</v>
      </c>
      <c r="C425" s="6" t="s">
        <v>11</v>
      </c>
      <c r="D425" s="458">
        <v>8354.4</v>
      </c>
      <c r="E425" s="458">
        <v>0</v>
      </c>
      <c r="F425" s="458">
        <v>0</v>
      </c>
    </row>
    <row r="426" spans="1:6" s="1" customFormat="1" ht="26.25" x14ac:dyDescent="0.25">
      <c r="A426" s="524" t="s">
        <v>442</v>
      </c>
      <c r="B426" s="524"/>
      <c r="C426" s="525" t="s">
        <v>441</v>
      </c>
      <c r="D426" s="543">
        <f t="shared" ref="D426:F427" si="20">D427</f>
        <v>31983.9</v>
      </c>
      <c r="E426" s="543">
        <f t="shared" si="20"/>
        <v>31983.9</v>
      </c>
      <c r="F426" s="543">
        <f t="shared" si="20"/>
        <v>31983.9</v>
      </c>
    </row>
    <row r="427" spans="1:6" s="1" customFormat="1" ht="40.5" customHeight="1" x14ac:dyDescent="0.25">
      <c r="A427" s="7" t="s">
        <v>440</v>
      </c>
      <c r="B427" s="64"/>
      <c r="C427" s="6" t="s">
        <v>439</v>
      </c>
      <c r="D427" s="458">
        <f t="shared" si="20"/>
        <v>31983.9</v>
      </c>
      <c r="E427" s="458">
        <f t="shared" si="20"/>
        <v>31983.9</v>
      </c>
      <c r="F427" s="458">
        <f t="shared" si="20"/>
        <v>31983.9</v>
      </c>
    </row>
    <row r="428" spans="1:6" s="1" customFormat="1" ht="26.25" x14ac:dyDescent="0.25">
      <c r="A428" s="7"/>
      <c r="B428" s="7" t="s">
        <v>12</v>
      </c>
      <c r="C428" s="6" t="s">
        <v>11</v>
      </c>
      <c r="D428" s="458">
        <v>31983.9</v>
      </c>
      <c r="E428" s="458">
        <v>31983.9</v>
      </c>
      <c r="F428" s="458">
        <v>31983.9</v>
      </c>
    </row>
    <row r="429" spans="1:6" s="1" customFormat="1" ht="25.5" x14ac:dyDescent="0.25">
      <c r="A429" s="524" t="s">
        <v>438</v>
      </c>
      <c r="B429" s="524"/>
      <c r="C429" s="530" t="s">
        <v>437</v>
      </c>
      <c r="D429" s="543">
        <f t="shared" ref="D429:F430" si="21">D430</f>
        <v>50149.651750000005</v>
      </c>
      <c r="E429" s="543">
        <f t="shared" si="21"/>
        <v>1327.7805000000001</v>
      </c>
      <c r="F429" s="543">
        <f t="shared" si="21"/>
        <v>0</v>
      </c>
    </row>
    <row r="430" spans="1:6" s="1" customFormat="1" ht="26.25" x14ac:dyDescent="0.25">
      <c r="A430" s="7" t="s">
        <v>436</v>
      </c>
      <c r="B430" s="7"/>
      <c r="C430" s="6" t="s">
        <v>435</v>
      </c>
      <c r="D430" s="458">
        <f t="shared" si="21"/>
        <v>50149.651750000005</v>
      </c>
      <c r="E430" s="458">
        <f t="shared" si="21"/>
        <v>1327.7805000000001</v>
      </c>
      <c r="F430" s="458">
        <f t="shared" si="21"/>
        <v>0</v>
      </c>
    </row>
    <row r="431" spans="1:6" s="1" customFormat="1" ht="26.25" x14ac:dyDescent="0.25">
      <c r="A431" s="7"/>
      <c r="B431" s="7" t="s">
        <v>12</v>
      </c>
      <c r="C431" s="6" t="s">
        <v>11</v>
      </c>
      <c r="D431" s="458">
        <f>D432+D433+D434</f>
        <v>50149.651750000005</v>
      </c>
      <c r="E431" s="458">
        <f>E432+E433+E434</f>
        <v>1327.7805000000001</v>
      </c>
      <c r="F431" s="458">
        <f>F432+F433+F434</f>
        <v>0</v>
      </c>
    </row>
    <row r="432" spans="1:6" s="1" customFormat="1" ht="15" x14ac:dyDescent="0.25">
      <c r="A432" s="7"/>
      <c r="B432" s="7"/>
      <c r="C432" s="6" t="s">
        <v>115</v>
      </c>
      <c r="D432" s="458">
        <v>47403.956680000003</v>
      </c>
      <c r="E432" s="458">
        <v>0</v>
      </c>
      <c r="F432" s="458">
        <v>0</v>
      </c>
    </row>
    <row r="433" spans="1:6" s="1" customFormat="1" ht="15" x14ac:dyDescent="0.25">
      <c r="A433" s="7"/>
      <c r="B433" s="7"/>
      <c r="C433" s="6" t="s">
        <v>114</v>
      </c>
      <c r="D433" s="458">
        <v>2494.9450700000002</v>
      </c>
      <c r="E433" s="458">
        <v>0</v>
      </c>
      <c r="F433" s="458">
        <v>0</v>
      </c>
    </row>
    <row r="434" spans="1:6" s="1" customFormat="1" ht="15" x14ac:dyDescent="0.25">
      <c r="A434" s="7"/>
      <c r="B434" s="7"/>
      <c r="C434" s="6" t="s">
        <v>106</v>
      </c>
      <c r="D434" s="458">
        <v>250.75</v>
      </c>
      <c r="E434" s="458">
        <v>1327.7805000000001</v>
      </c>
      <c r="F434" s="458">
        <v>0</v>
      </c>
    </row>
    <row r="435" spans="1:6" s="1" customFormat="1" ht="39" x14ac:dyDescent="0.25">
      <c r="A435" s="34" t="s">
        <v>468</v>
      </c>
      <c r="B435" s="34"/>
      <c r="C435" s="55" t="s">
        <v>467</v>
      </c>
      <c r="D435" s="456">
        <f>D436</f>
        <v>5341.6</v>
      </c>
      <c r="E435" s="456">
        <f t="shared" ref="E435:F437" si="22">E436</f>
        <v>5341.6</v>
      </c>
      <c r="F435" s="456">
        <f t="shared" si="22"/>
        <v>5341.6</v>
      </c>
    </row>
    <row r="436" spans="1:6" s="1" customFormat="1" ht="51.75" x14ac:dyDescent="0.25">
      <c r="A436" s="524" t="s">
        <v>466</v>
      </c>
      <c r="B436" s="524"/>
      <c r="C436" s="525" t="s">
        <v>465</v>
      </c>
      <c r="D436" s="543">
        <f>D437</f>
        <v>5341.6</v>
      </c>
      <c r="E436" s="543">
        <f t="shared" si="22"/>
        <v>5341.6</v>
      </c>
      <c r="F436" s="543">
        <f t="shared" si="22"/>
        <v>5341.6</v>
      </c>
    </row>
    <row r="437" spans="1:6" s="1" customFormat="1" ht="51.75" x14ac:dyDescent="0.25">
      <c r="A437" s="7" t="s">
        <v>464</v>
      </c>
      <c r="B437" s="64"/>
      <c r="C437" s="6" t="s">
        <v>684</v>
      </c>
      <c r="D437" s="458">
        <f>D438</f>
        <v>5341.6</v>
      </c>
      <c r="E437" s="458">
        <f t="shared" si="22"/>
        <v>5341.6</v>
      </c>
      <c r="F437" s="458">
        <f t="shared" si="22"/>
        <v>5341.6</v>
      </c>
    </row>
    <row r="438" spans="1:6" s="1" customFormat="1" ht="26.25" x14ac:dyDescent="0.25">
      <c r="A438" s="7"/>
      <c r="B438" s="7" t="s">
        <v>12</v>
      </c>
      <c r="C438" s="6" t="s">
        <v>11</v>
      </c>
      <c r="D438" s="458">
        <v>5341.6</v>
      </c>
      <c r="E438" s="458">
        <v>5341.6</v>
      </c>
      <c r="F438" s="458">
        <v>5341.6</v>
      </c>
    </row>
    <row r="439" spans="1:6" s="1" customFormat="1" ht="51.75" x14ac:dyDescent="0.25">
      <c r="A439" s="34" t="s">
        <v>434</v>
      </c>
      <c r="B439" s="34"/>
      <c r="C439" s="55" t="s">
        <v>433</v>
      </c>
      <c r="D439" s="456">
        <f>D440</f>
        <v>898.2</v>
      </c>
      <c r="E439" s="456">
        <v>0</v>
      </c>
      <c r="F439" s="456">
        <v>0</v>
      </c>
    </row>
    <row r="440" spans="1:6" s="1" customFormat="1" ht="26.25" x14ac:dyDescent="0.25">
      <c r="A440" s="524" t="s">
        <v>432</v>
      </c>
      <c r="B440" s="524"/>
      <c r="C440" s="542" t="s">
        <v>431</v>
      </c>
      <c r="D440" s="543">
        <f>D441</f>
        <v>898.2</v>
      </c>
      <c r="E440" s="543">
        <v>0</v>
      </c>
      <c r="F440" s="543">
        <v>0</v>
      </c>
    </row>
    <row r="441" spans="1:6" s="1" customFormat="1" ht="39" x14ac:dyDescent="0.25">
      <c r="A441" s="7" t="s">
        <v>430</v>
      </c>
      <c r="B441" s="7"/>
      <c r="C441" s="108" t="s">
        <v>429</v>
      </c>
      <c r="D441" s="458">
        <f>D442</f>
        <v>898.2</v>
      </c>
      <c r="E441" s="458">
        <v>0</v>
      </c>
      <c r="F441" s="458">
        <v>0</v>
      </c>
    </row>
    <row r="442" spans="1:6" s="1" customFormat="1" ht="26.25" x14ac:dyDescent="0.25">
      <c r="A442" s="7"/>
      <c r="B442" s="7" t="s">
        <v>12</v>
      </c>
      <c r="C442" s="6" t="s">
        <v>11</v>
      </c>
      <c r="D442" s="458">
        <v>898.2</v>
      </c>
      <c r="E442" s="458">
        <v>0</v>
      </c>
      <c r="F442" s="458">
        <v>0</v>
      </c>
    </row>
    <row r="443" spans="1:6" s="1" customFormat="1" ht="51.75" x14ac:dyDescent="0.25">
      <c r="A443" s="550" t="s">
        <v>328</v>
      </c>
      <c r="B443" s="550"/>
      <c r="C443" s="554" t="s">
        <v>327</v>
      </c>
      <c r="D443" s="552">
        <f t="shared" ref="D443:F445" si="23">D444</f>
        <v>2314.9</v>
      </c>
      <c r="E443" s="552">
        <f t="shared" si="23"/>
        <v>2314.9</v>
      </c>
      <c r="F443" s="552">
        <f t="shared" si="23"/>
        <v>2314.9</v>
      </c>
    </row>
    <row r="444" spans="1:6" s="1" customFormat="1" ht="39" x14ac:dyDescent="0.25">
      <c r="A444" s="524" t="s">
        <v>326</v>
      </c>
      <c r="B444" s="532"/>
      <c r="C444" s="525" t="s">
        <v>325</v>
      </c>
      <c r="D444" s="543">
        <f t="shared" si="23"/>
        <v>2314.9</v>
      </c>
      <c r="E444" s="543">
        <f t="shared" si="23"/>
        <v>2314.9</v>
      </c>
      <c r="F444" s="543">
        <f t="shared" si="23"/>
        <v>2314.9</v>
      </c>
    </row>
    <row r="445" spans="1:6" s="1" customFormat="1" ht="51" x14ac:dyDescent="0.25">
      <c r="A445" s="102" t="s">
        <v>324</v>
      </c>
      <c r="B445" s="58"/>
      <c r="C445" s="10" t="s">
        <v>1266</v>
      </c>
      <c r="D445" s="458">
        <f t="shared" si="23"/>
        <v>2314.9</v>
      </c>
      <c r="E445" s="458">
        <f t="shared" si="23"/>
        <v>2314.9</v>
      </c>
      <c r="F445" s="458">
        <f t="shared" si="23"/>
        <v>2314.9</v>
      </c>
    </row>
    <row r="446" spans="1:6" s="1" customFormat="1" ht="26.25" x14ac:dyDescent="0.25">
      <c r="A446" s="102"/>
      <c r="B446" s="7" t="s">
        <v>12</v>
      </c>
      <c r="C446" s="6" t="s">
        <v>11</v>
      </c>
      <c r="D446" s="458">
        <f>D447+D448</f>
        <v>2314.9</v>
      </c>
      <c r="E446" s="458">
        <f>E447+E448</f>
        <v>2314.9</v>
      </c>
      <c r="F446" s="458">
        <f>F447+F448</f>
        <v>2314.9</v>
      </c>
    </row>
    <row r="447" spans="1:6" s="1" customFormat="1" ht="15" x14ac:dyDescent="0.25">
      <c r="A447" s="102"/>
      <c r="B447" s="7"/>
      <c r="C447" s="6" t="s">
        <v>114</v>
      </c>
      <c r="D447" s="458">
        <v>2083.4</v>
      </c>
      <c r="E447" s="458">
        <v>2083.4</v>
      </c>
      <c r="F447" s="458">
        <v>2083.4</v>
      </c>
    </row>
    <row r="448" spans="1:6" s="1" customFormat="1" ht="15" x14ac:dyDescent="0.25">
      <c r="A448" s="102"/>
      <c r="B448" s="7"/>
      <c r="C448" s="6" t="s">
        <v>106</v>
      </c>
      <c r="D448" s="458">
        <v>231.5</v>
      </c>
      <c r="E448" s="458">
        <v>231.5</v>
      </c>
      <c r="F448" s="458">
        <v>231.5</v>
      </c>
    </row>
    <row r="449" spans="1:6" s="1" customFormat="1" ht="64.5" x14ac:dyDescent="0.25">
      <c r="A449" s="550" t="s">
        <v>501</v>
      </c>
      <c r="B449" s="550"/>
      <c r="C449" s="554" t="s">
        <v>500</v>
      </c>
      <c r="D449" s="552">
        <f>D450+D460+D468</f>
        <v>25324.2</v>
      </c>
      <c r="E449" s="552">
        <f>E450+E460+E468</f>
        <v>25152.400000000001</v>
      </c>
      <c r="F449" s="552">
        <f>F450+F460+F468</f>
        <v>32877.9</v>
      </c>
    </row>
    <row r="450" spans="1:6" s="1" customFormat="1" ht="51.75" x14ac:dyDescent="0.25">
      <c r="A450" s="524" t="s">
        <v>536</v>
      </c>
      <c r="B450" s="524"/>
      <c r="C450" s="538" t="s">
        <v>535</v>
      </c>
      <c r="D450" s="543">
        <f>D451+D453+D455+D457</f>
        <v>20490.8</v>
      </c>
      <c r="E450" s="543">
        <f>E451+E453+E455+E457</f>
        <v>21149.5</v>
      </c>
      <c r="F450" s="543">
        <f>F451+F453+F455+F457</f>
        <v>21149.5</v>
      </c>
    </row>
    <row r="451" spans="1:6" s="1" customFormat="1" ht="15" x14ac:dyDescent="0.25">
      <c r="A451" s="7" t="s">
        <v>534</v>
      </c>
      <c r="B451" s="7"/>
      <c r="C451" s="10" t="s">
        <v>533</v>
      </c>
      <c r="D451" s="458">
        <f>D452</f>
        <v>36.799999999999997</v>
      </c>
      <c r="E451" s="458">
        <f>E452</f>
        <v>36.799999999999997</v>
      </c>
      <c r="F451" s="458">
        <f>F452</f>
        <v>36.799999999999997</v>
      </c>
    </row>
    <row r="452" spans="1:6" s="1" customFormat="1" ht="26.25" x14ac:dyDescent="0.25">
      <c r="A452" s="7"/>
      <c r="B452" s="7" t="s">
        <v>12</v>
      </c>
      <c r="C452" s="6" t="s">
        <v>11</v>
      </c>
      <c r="D452" s="458">
        <v>36.799999999999997</v>
      </c>
      <c r="E452" s="458">
        <v>36.799999999999997</v>
      </c>
      <c r="F452" s="458">
        <v>36.799999999999997</v>
      </c>
    </row>
    <row r="453" spans="1:6" s="1" customFormat="1" ht="54" customHeight="1" x14ac:dyDescent="0.25">
      <c r="A453" s="7" t="s">
        <v>532</v>
      </c>
      <c r="B453" s="7"/>
      <c r="C453" s="6" t="s">
        <v>622</v>
      </c>
      <c r="D453" s="458">
        <f>D454</f>
        <v>154.30000000000007</v>
      </c>
      <c r="E453" s="458">
        <f>E454</f>
        <v>115.5</v>
      </c>
      <c r="F453" s="458">
        <f>F454</f>
        <v>115.5</v>
      </c>
    </row>
    <row r="454" spans="1:6" s="1" customFormat="1" ht="26.25" x14ac:dyDescent="0.25">
      <c r="A454" s="7"/>
      <c r="B454" s="7" t="s">
        <v>12</v>
      </c>
      <c r="C454" s="6" t="s">
        <v>11</v>
      </c>
      <c r="D454" s="458">
        <f>833.1-678.8</f>
        <v>154.30000000000007</v>
      </c>
      <c r="E454" s="458">
        <v>115.5</v>
      </c>
      <c r="F454" s="458">
        <v>115.5</v>
      </c>
    </row>
    <row r="455" spans="1:6" s="1" customFormat="1" ht="41.25" customHeight="1" x14ac:dyDescent="0.25">
      <c r="A455" s="7" t="s">
        <v>623</v>
      </c>
      <c r="B455" s="7"/>
      <c r="C455" s="6" t="s">
        <v>624</v>
      </c>
      <c r="D455" s="458">
        <f>D456</f>
        <v>618.9</v>
      </c>
      <c r="E455" s="458">
        <f>E456</f>
        <v>618.9</v>
      </c>
      <c r="F455" s="458">
        <f>F456</f>
        <v>618.9</v>
      </c>
    </row>
    <row r="456" spans="1:6" ht="25.5" x14ac:dyDescent="0.2">
      <c r="A456" s="7"/>
      <c r="B456" s="7" t="s">
        <v>12</v>
      </c>
      <c r="C456" s="6" t="s">
        <v>11</v>
      </c>
      <c r="D456" s="458">
        <v>618.9</v>
      </c>
      <c r="E456" s="458">
        <v>618.9</v>
      </c>
      <c r="F456" s="458">
        <v>618.9</v>
      </c>
    </row>
    <row r="457" spans="1:6" ht="25.5" x14ac:dyDescent="0.2">
      <c r="A457" s="7" t="s">
        <v>531</v>
      </c>
      <c r="B457" s="7"/>
      <c r="C457" s="119" t="s">
        <v>530</v>
      </c>
      <c r="D457" s="458">
        <f>D458+D459</f>
        <v>19680.8</v>
      </c>
      <c r="E457" s="458">
        <f>E458+E459</f>
        <v>20378.3</v>
      </c>
      <c r="F457" s="458">
        <f>F458+F459</f>
        <v>20378.3</v>
      </c>
    </row>
    <row r="458" spans="1:6" ht="63.75" x14ac:dyDescent="0.2">
      <c r="A458" s="7"/>
      <c r="B458" s="7" t="s">
        <v>2</v>
      </c>
      <c r="C458" s="6" t="s">
        <v>1</v>
      </c>
      <c r="D458" s="458">
        <v>18078.8</v>
      </c>
      <c r="E458" s="458">
        <v>18776.3</v>
      </c>
      <c r="F458" s="458">
        <v>18776.3</v>
      </c>
    </row>
    <row r="459" spans="1:6" ht="25.5" x14ac:dyDescent="0.2">
      <c r="A459" s="7"/>
      <c r="B459" s="7" t="s">
        <v>12</v>
      </c>
      <c r="C459" s="6" t="s">
        <v>11</v>
      </c>
      <c r="D459" s="458">
        <v>1602</v>
      </c>
      <c r="E459" s="458">
        <v>1602</v>
      </c>
      <c r="F459" s="458">
        <v>1602</v>
      </c>
    </row>
    <row r="460" spans="1:6" ht="38.25" x14ac:dyDescent="0.2">
      <c r="A460" s="524" t="s">
        <v>527</v>
      </c>
      <c r="B460" s="524"/>
      <c r="C460" s="538" t="s">
        <v>526</v>
      </c>
      <c r="D460" s="543">
        <f>D461+D463+D466</f>
        <v>4616.2</v>
      </c>
      <c r="E460" s="543">
        <f>E461+E463+E466</f>
        <v>3997</v>
      </c>
      <c r="F460" s="543">
        <f>F461+F463+F466</f>
        <v>11722.5</v>
      </c>
    </row>
    <row r="461" spans="1:6" ht="25.5" x14ac:dyDescent="0.2">
      <c r="A461" s="7" t="s">
        <v>525</v>
      </c>
      <c r="B461" s="7"/>
      <c r="C461" s="105" t="s">
        <v>524</v>
      </c>
      <c r="D461" s="458">
        <f>D462</f>
        <v>115.90000000000009</v>
      </c>
      <c r="E461" s="458">
        <f>E462</f>
        <v>115.90000000000009</v>
      </c>
      <c r="F461" s="458">
        <f>F462</f>
        <v>9053.2999999999993</v>
      </c>
    </row>
    <row r="462" spans="1:6" ht="25.5" x14ac:dyDescent="0.2">
      <c r="A462" s="7"/>
      <c r="B462" s="7" t="s">
        <v>12</v>
      </c>
      <c r="C462" s="6" t="s">
        <v>11</v>
      </c>
      <c r="D462" s="458">
        <f>4065.8-3949.9</f>
        <v>115.90000000000009</v>
      </c>
      <c r="E462" s="458">
        <f>2608.3-2492.4</f>
        <v>115.90000000000009</v>
      </c>
      <c r="F462" s="458">
        <f>2611+3949.9+2492.4</f>
        <v>9053.2999999999993</v>
      </c>
    </row>
    <row r="463" spans="1:6" ht="25.5" x14ac:dyDescent="0.2">
      <c r="A463" s="7" t="s">
        <v>523</v>
      </c>
      <c r="B463" s="7"/>
      <c r="C463" s="12" t="s">
        <v>522</v>
      </c>
      <c r="D463" s="458">
        <f>D464+D465</f>
        <v>4001.6</v>
      </c>
      <c r="E463" s="458">
        <f>E464+E465</f>
        <v>3395.6</v>
      </c>
      <c r="F463" s="458">
        <f>F464+F465</f>
        <v>2183.6999999999998</v>
      </c>
    </row>
    <row r="464" spans="1:6" ht="25.5" x14ac:dyDescent="0.2">
      <c r="A464" s="7"/>
      <c r="B464" s="7" t="s">
        <v>12</v>
      </c>
      <c r="C464" s="6" t="s">
        <v>11</v>
      </c>
      <c r="D464" s="458">
        <v>3894</v>
      </c>
      <c r="E464" s="458">
        <v>3288</v>
      </c>
      <c r="F464" s="458">
        <v>2076.1</v>
      </c>
    </row>
    <row r="465" spans="1:6" ht="27.75" customHeight="1" x14ac:dyDescent="0.2">
      <c r="A465" s="7"/>
      <c r="B465" s="7" t="s">
        <v>57</v>
      </c>
      <c r="C465" s="6" t="s">
        <v>56</v>
      </c>
      <c r="D465" s="458">
        <v>107.6</v>
      </c>
      <c r="E465" s="458">
        <v>107.6</v>
      </c>
      <c r="F465" s="458">
        <v>107.6</v>
      </c>
    </row>
    <row r="466" spans="1:6" ht="38.25" x14ac:dyDescent="0.2">
      <c r="A466" s="7" t="s">
        <v>521</v>
      </c>
      <c r="B466" s="7"/>
      <c r="C466" s="121" t="s">
        <v>685</v>
      </c>
      <c r="D466" s="458">
        <f>D467</f>
        <v>498.7</v>
      </c>
      <c r="E466" s="458">
        <f>E467</f>
        <v>485.5</v>
      </c>
      <c r="F466" s="458">
        <f>F467</f>
        <v>485.5</v>
      </c>
    </row>
    <row r="467" spans="1:6" ht="25.5" x14ac:dyDescent="0.2">
      <c r="A467" s="7"/>
      <c r="B467" s="7" t="s">
        <v>2</v>
      </c>
      <c r="C467" s="6" t="s">
        <v>11</v>
      </c>
      <c r="D467" s="458">
        <v>498.7</v>
      </c>
      <c r="E467" s="458">
        <v>485.5</v>
      </c>
      <c r="F467" s="458">
        <v>485.5</v>
      </c>
    </row>
    <row r="468" spans="1:6" ht="25.5" x14ac:dyDescent="0.2">
      <c r="A468" s="524" t="s">
        <v>686</v>
      </c>
      <c r="B468" s="524"/>
      <c r="C468" s="538" t="s">
        <v>687</v>
      </c>
      <c r="D468" s="543">
        <f t="shared" ref="D468:F469" si="24">D469</f>
        <v>217.2</v>
      </c>
      <c r="E468" s="543">
        <f t="shared" si="24"/>
        <v>5.9</v>
      </c>
      <c r="F468" s="543">
        <f t="shared" si="24"/>
        <v>5.9</v>
      </c>
    </row>
    <row r="469" spans="1:6" x14ac:dyDescent="0.2">
      <c r="A469" s="144" t="s">
        <v>688</v>
      </c>
      <c r="B469" s="149"/>
      <c r="C469" s="6" t="s">
        <v>1331</v>
      </c>
      <c r="D469" s="458">
        <f t="shared" si="24"/>
        <v>217.2</v>
      </c>
      <c r="E469" s="458">
        <f t="shared" si="24"/>
        <v>5.9</v>
      </c>
      <c r="F469" s="458">
        <f t="shared" si="24"/>
        <v>5.9</v>
      </c>
    </row>
    <row r="470" spans="1:6" ht="25.5" x14ac:dyDescent="0.2">
      <c r="A470" s="149"/>
      <c r="B470" s="7" t="s">
        <v>12</v>
      </c>
      <c r="C470" s="6" t="s">
        <v>11</v>
      </c>
      <c r="D470" s="458">
        <v>217.2</v>
      </c>
      <c r="E470" s="458">
        <v>5.9</v>
      </c>
      <c r="F470" s="458">
        <v>5.9</v>
      </c>
    </row>
    <row r="471" spans="1:6" ht="51" x14ac:dyDescent="0.2">
      <c r="A471" s="550" t="s">
        <v>385</v>
      </c>
      <c r="B471" s="555"/>
      <c r="C471" s="554" t="s">
        <v>689</v>
      </c>
      <c r="D471" s="552">
        <v>0</v>
      </c>
      <c r="E471" s="552">
        <f>E473</f>
        <v>1632.7214799999999</v>
      </c>
      <c r="F471" s="552">
        <f>F473</f>
        <v>3511.8345599999998</v>
      </c>
    </row>
    <row r="472" spans="1:6" ht="63.75" x14ac:dyDescent="0.2">
      <c r="A472" s="524" t="s">
        <v>1352</v>
      </c>
      <c r="B472" s="532"/>
      <c r="C472" s="525" t="s">
        <v>380</v>
      </c>
      <c r="D472" s="543">
        <v>0</v>
      </c>
      <c r="E472" s="543">
        <f>E473</f>
        <v>1632.7214799999999</v>
      </c>
      <c r="F472" s="543">
        <f>F473</f>
        <v>3511.8345599999998</v>
      </c>
    </row>
    <row r="473" spans="1:6" ht="53.25" customHeight="1" x14ac:dyDescent="0.2">
      <c r="A473" s="460" t="s">
        <v>641</v>
      </c>
      <c r="B473" s="460"/>
      <c r="C473" s="461" t="s">
        <v>379</v>
      </c>
      <c r="D473" s="458">
        <v>0</v>
      </c>
      <c r="E473" s="458">
        <f>E474</f>
        <v>1632.7214799999999</v>
      </c>
      <c r="F473" s="458">
        <f>F474</f>
        <v>3511.8345599999998</v>
      </c>
    </row>
    <row r="474" spans="1:6" ht="25.5" x14ac:dyDescent="0.2">
      <c r="A474" s="460"/>
      <c r="B474" s="460">
        <v>300</v>
      </c>
      <c r="C474" s="6" t="s">
        <v>11</v>
      </c>
      <c r="D474" s="458">
        <v>0</v>
      </c>
      <c r="E474" s="458">
        <f>E475+E476+E477</f>
        <v>1632.7214799999999</v>
      </c>
      <c r="F474" s="458">
        <f>F475+F476+F477</f>
        <v>3511.8345599999998</v>
      </c>
    </row>
    <row r="475" spans="1:6" x14ac:dyDescent="0.2">
      <c r="A475" s="462"/>
      <c r="B475" s="462"/>
      <c r="C475" s="462" t="s">
        <v>690</v>
      </c>
      <c r="D475" s="458">
        <v>0</v>
      </c>
      <c r="E475" s="458">
        <v>0</v>
      </c>
      <c r="F475" s="458">
        <v>0</v>
      </c>
    </row>
    <row r="476" spans="1:6" x14ac:dyDescent="0.2">
      <c r="A476" s="462"/>
      <c r="B476" s="462"/>
      <c r="C476" s="462" t="s">
        <v>691</v>
      </c>
      <c r="D476" s="458">
        <v>0</v>
      </c>
      <c r="E476" s="458">
        <v>0</v>
      </c>
      <c r="F476" s="458">
        <v>0</v>
      </c>
    </row>
    <row r="477" spans="1:6" x14ac:dyDescent="0.2">
      <c r="A477" s="462"/>
      <c r="B477" s="462"/>
      <c r="C477" s="461" t="s">
        <v>692</v>
      </c>
      <c r="D477" s="458">
        <v>0</v>
      </c>
      <c r="E477" s="458">
        <v>1632.7214799999999</v>
      </c>
      <c r="F477" s="458">
        <v>3511.8345599999998</v>
      </c>
    </row>
    <row r="478" spans="1:6" ht="38.25" x14ac:dyDescent="0.2">
      <c r="A478" s="550" t="s">
        <v>411</v>
      </c>
      <c r="B478" s="555"/>
      <c r="C478" s="554" t="s">
        <v>693</v>
      </c>
      <c r="D478" s="552">
        <f>D479+D486</f>
        <v>8542.4439999999995</v>
      </c>
      <c r="E478" s="552">
        <f>E479+E486</f>
        <v>1040</v>
      </c>
      <c r="F478" s="552">
        <f>F479+F486</f>
        <v>638</v>
      </c>
    </row>
    <row r="479" spans="1:6" ht="25.5" x14ac:dyDescent="0.2">
      <c r="A479" s="524" t="s">
        <v>409</v>
      </c>
      <c r="B479" s="532"/>
      <c r="C479" s="525" t="s">
        <v>408</v>
      </c>
      <c r="D479" s="543">
        <f>D480+D482</f>
        <v>7959.1440000000002</v>
      </c>
      <c r="E479" s="543">
        <f>E480+E482</f>
        <v>1040</v>
      </c>
      <c r="F479" s="543">
        <f>F480+F482</f>
        <v>638</v>
      </c>
    </row>
    <row r="480" spans="1:6" x14ac:dyDescent="0.2">
      <c r="A480" s="7" t="s">
        <v>407</v>
      </c>
      <c r="B480" s="7"/>
      <c r="C480" s="6" t="s">
        <v>406</v>
      </c>
      <c r="D480" s="458">
        <f>D481</f>
        <v>315.60000000000002</v>
      </c>
      <c r="E480" s="458">
        <f>E481</f>
        <v>154</v>
      </c>
      <c r="F480" s="458">
        <f>F481</f>
        <v>231</v>
      </c>
    </row>
    <row r="481" spans="1:6" ht="25.5" x14ac:dyDescent="0.2">
      <c r="A481" s="7"/>
      <c r="B481" s="7" t="s">
        <v>12</v>
      </c>
      <c r="C481" s="6" t="s">
        <v>11</v>
      </c>
      <c r="D481" s="458">
        <v>315.60000000000002</v>
      </c>
      <c r="E481" s="458">
        <v>154</v>
      </c>
      <c r="F481" s="458">
        <v>231</v>
      </c>
    </row>
    <row r="482" spans="1:6" ht="25.5" x14ac:dyDescent="0.2">
      <c r="A482" s="7" t="s">
        <v>405</v>
      </c>
      <c r="B482" s="7"/>
      <c r="C482" s="10" t="s">
        <v>404</v>
      </c>
      <c r="D482" s="458">
        <f>D483</f>
        <v>7643.5439999999999</v>
      </c>
      <c r="E482" s="458">
        <f>E483</f>
        <v>886</v>
      </c>
      <c r="F482" s="458">
        <f>F483</f>
        <v>407</v>
      </c>
    </row>
    <row r="483" spans="1:6" ht="25.5" x14ac:dyDescent="0.2">
      <c r="A483" s="7"/>
      <c r="B483" s="7" t="s">
        <v>12</v>
      </c>
      <c r="C483" s="6" t="s">
        <v>11</v>
      </c>
      <c r="D483" s="458">
        <f>D484+D485</f>
        <v>7643.5439999999999</v>
      </c>
      <c r="E483" s="458">
        <f>E484+E485</f>
        <v>886</v>
      </c>
      <c r="F483" s="458">
        <f>F484+F485</f>
        <v>407</v>
      </c>
    </row>
    <row r="484" spans="1:6" x14ac:dyDescent="0.2">
      <c r="A484" s="7"/>
      <c r="B484" s="7"/>
      <c r="C484" s="108" t="s">
        <v>344</v>
      </c>
      <c r="D484" s="458">
        <v>6267.7060799999999</v>
      </c>
      <c r="E484" s="458">
        <v>0</v>
      </c>
      <c r="F484" s="458">
        <v>0</v>
      </c>
    </row>
    <row r="485" spans="1:6" x14ac:dyDescent="0.2">
      <c r="A485" s="7"/>
      <c r="B485" s="7"/>
      <c r="C485" s="6" t="s">
        <v>386</v>
      </c>
      <c r="D485" s="458">
        <v>1375.8379199999999</v>
      </c>
      <c r="E485" s="458">
        <v>886</v>
      </c>
      <c r="F485" s="458">
        <v>407</v>
      </c>
    </row>
    <row r="486" spans="1:6" ht="63.75" x14ac:dyDescent="0.2">
      <c r="A486" s="524" t="s">
        <v>403</v>
      </c>
      <c r="B486" s="532"/>
      <c r="C486" s="525" t="s">
        <v>402</v>
      </c>
      <c r="D486" s="543">
        <f t="shared" ref="D486:F487" si="25">D487</f>
        <v>583.29999999999995</v>
      </c>
      <c r="E486" s="543">
        <f t="shared" si="25"/>
        <v>0</v>
      </c>
      <c r="F486" s="543">
        <f t="shared" si="25"/>
        <v>0</v>
      </c>
    </row>
    <row r="487" spans="1:6" ht="51" x14ac:dyDescent="0.2">
      <c r="A487" s="7" t="s">
        <v>401</v>
      </c>
      <c r="B487" s="7"/>
      <c r="C487" s="6" t="s">
        <v>400</v>
      </c>
      <c r="D487" s="458">
        <f t="shared" si="25"/>
        <v>583.29999999999995</v>
      </c>
      <c r="E487" s="458">
        <f t="shared" si="25"/>
        <v>0</v>
      </c>
      <c r="F487" s="458">
        <f t="shared" si="25"/>
        <v>0</v>
      </c>
    </row>
    <row r="488" spans="1:6" ht="25.5" x14ac:dyDescent="0.2">
      <c r="A488" s="7"/>
      <c r="B488" s="7" t="s">
        <v>12</v>
      </c>
      <c r="C488" s="6" t="s">
        <v>11</v>
      </c>
      <c r="D488" s="458">
        <v>583.29999999999995</v>
      </c>
      <c r="E488" s="458">
        <v>0</v>
      </c>
      <c r="F488" s="458">
        <v>0</v>
      </c>
    </row>
    <row r="489" spans="1:6" s="1" customFormat="1" ht="15" x14ac:dyDescent="0.25">
      <c r="A489" s="550" t="s">
        <v>18</v>
      </c>
      <c r="B489" s="550"/>
      <c r="C489" s="554" t="s">
        <v>17</v>
      </c>
      <c r="D489" s="552">
        <f>D490+D498</f>
        <v>71983.8842</v>
      </c>
      <c r="E489" s="552">
        <f>E490+E498</f>
        <v>71963.963699999993</v>
      </c>
      <c r="F489" s="552">
        <f>F490+F498</f>
        <v>71779.835600000006</v>
      </c>
    </row>
    <row r="490" spans="1:6" s="1" customFormat="1" ht="39" x14ac:dyDescent="0.25">
      <c r="A490" s="15" t="s">
        <v>50</v>
      </c>
      <c r="B490" s="49"/>
      <c r="C490" s="14" t="s">
        <v>49</v>
      </c>
      <c r="D490" s="457">
        <f>D491+D493+D496</f>
        <v>3265.8</v>
      </c>
      <c r="E490" s="457">
        <f>E491+E493</f>
        <v>3192.2</v>
      </c>
      <c r="F490" s="457">
        <f>F491+F493</f>
        <v>3246.6</v>
      </c>
    </row>
    <row r="491" spans="1:6" s="1" customFormat="1" ht="27.75" customHeight="1" x14ac:dyDescent="0.25">
      <c r="A491" s="7" t="s">
        <v>48</v>
      </c>
      <c r="B491" s="7"/>
      <c r="C491" s="6" t="s">
        <v>47</v>
      </c>
      <c r="D491" s="458">
        <f>D492</f>
        <v>1164</v>
      </c>
      <c r="E491" s="458">
        <f>E492</f>
        <v>1164</v>
      </c>
      <c r="F491" s="458">
        <f>F492</f>
        <v>1164</v>
      </c>
    </row>
    <row r="492" spans="1:6" s="1" customFormat="1" ht="64.5" x14ac:dyDescent="0.25">
      <c r="A492" s="7"/>
      <c r="B492" s="7" t="s">
        <v>2</v>
      </c>
      <c r="C492" s="6" t="s">
        <v>1</v>
      </c>
      <c r="D492" s="458">
        <v>1164</v>
      </c>
      <c r="E492" s="458">
        <v>1164</v>
      </c>
      <c r="F492" s="458">
        <v>1164</v>
      </c>
    </row>
    <row r="493" spans="1:6" s="1" customFormat="1" ht="28.5" customHeight="1" x14ac:dyDescent="0.25">
      <c r="A493" s="7" t="s">
        <v>46</v>
      </c>
      <c r="B493" s="7"/>
      <c r="C493" s="12" t="s">
        <v>45</v>
      </c>
      <c r="D493" s="458">
        <f>D494+D495</f>
        <v>2014.5</v>
      </c>
      <c r="E493" s="458">
        <f>E494+E495</f>
        <v>2028.2</v>
      </c>
      <c r="F493" s="458">
        <f>F494+F495</f>
        <v>2082.6</v>
      </c>
    </row>
    <row r="494" spans="1:6" s="1" customFormat="1" ht="64.5" x14ac:dyDescent="0.25">
      <c r="A494" s="7"/>
      <c r="B494" s="7" t="s">
        <v>2</v>
      </c>
      <c r="C494" s="6" t="s">
        <v>1</v>
      </c>
      <c r="D494" s="458">
        <v>1960.1</v>
      </c>
      <c r="E494" s="458">
        <v>2028.2</v>
      </c>
      <c r="F494" s="458">
        <v>2028.2</v>
      </c>
    </row>
    <row r="495" spans="1:6" s="1" customFormat="1" ht="26.25" x14ac:dyDescent="0.25">
      <c r="A495" s="7"/>
      <c r="B495" s="7" t="s">
        <v>12</v>
      </c>
      <c r="C495" s="6" t="s">
        <v>11</v>
      </c>
      <c r="D495" s="458">
        <v>54.4</v>
      </c>
      <c r="E495" s="458">
        <v>0</v>
      </c>
      <c r="F495" s="458">
        <v>54.4</v>
      </c>
    </row>
    <row r="496" spans="1:6" s="1" customFormat="1" ht="64.5" x14ac:dyDescent="0.25">
      <c r="A496" s="7" t="s">
        <v>1267</v>
      </c>
      <c r="B496" s="7"/>
      <c r="C496" s="6" t="s">
        <v>1268</v>
      </c>
      <c r="D496" s="458">
        <f>D497</f>
        <v>87.3</v>
      </c>
      <c r="E496" s="458">
        <v>0</v>
      </c>
      <c r="F496" s="458">
        <v>0</v>
      </c>
    </row>
    <row r="497" spans="1:6" s="1" customFormat="1" ht="26.25" x14ac:dyDescent="0.25">
      <c r="A497" s="7"/>
      <c r="B497" s="7" t="s">
        <v>12</v>
      </c>
      <c r="C497" s="6" t="s">
        <v>11</v>
      </c>
      <c r="D497" s="458">
        <v>87.3</v>
      </c>
      <c r="E497" s="458">
        <v>0</v>
      </c>
      <c r="F497" s="458">
        <v>0</v>
      </c>
    </row>
    <row r="498" spans="1:6" s="1" customFormat="1" ht="51.75" x14ac:dyDescent="0.25">
      <c r="A498" s="15" t="s">
        <v>16</v>
      </c>
      <c r="B498" s="15"/>
      <c r="C498" s="14" t="s">
        <v>15</v>
      </c>
      <c r="D498" s="457">
        <f>D499+D503+D514+D518+D524+D526+D528+D530+D520+D522+D506+D508+D510+D512</f>
        <v>68718.084199999998</v>
      </c>
      <c r="E498" s="457">
        <f>E499+E503+E514+E518+E524+E526+E528+E530+E520+E522+E506+E508+E510+E512</f>
        <v>68771.763699999996</v>
      </c>
      <c r="F498" s="457">
        <f>F499+F503+F514+F518+F524+F526+F528+F530+F520+F522+F506+F508+F510+F512</f>
        <v>68533.2356</v>
      </c>
    </row>
    <row r="499" spans="1:6" s="1" customFormat="1" ht="26.25" x14ac:dyDescent="0.25">
      <c r="A499" s="7" t="s">
        <v>399</v>
      </c>
      <c r="B499" s="7"/>
      <c r="C499" s="6" t="s">
        <v>398</v>
      </c>
      <c r="D499" s="448">
        <f>D500+D501+D502</f>
        <v>3243.1</v>
      </c>
      <c r="E499" s="448">
        <f>E500+E501+E502</f>
        <v>3364.2</v>
      </c>
      <c r="F499" s="448">
        <f>F500+F501+F502</f>
        <v>3364.2</v>
      </c>
    </row>
    <row r="500" spans="1:6" s="1" customFormat="1" ht="64.5" x14ac:dyDescent="0.25">
      <c r="A500" s="64"/>
      <c r="B500" s="7" t="s">
        <v>2</v>
      </c>
      <c r="C500" s="6" t="s">
        <v>1</v>
      </c>
      <c r="D500" s="458">
        <v>3141.1</v>
      </c>
      <c r="E500" s="458">
        <v>3262.2</v>
      </c>
      <c r="F500" s="458">
        <v>3262.2</v>
      </c>
    </row>
    <row r="501" spans="1:6" s="1" customFormat="1" ht="26.25" x14ac:dyDescent="0.25">
      <c r="A501" s="64"/>
      <c r="B501" s="7" t="s">
        <v>12</v>
      </c>
      <c r="C501" s="6" t="s">
        <v>11</v>
      </c>
      <c r="D501" s="458">
        <v>99.8</v>
      </c>
      <c r="E501" s="458">
        <v>99.8</v>
      </c>
      <c r="F501" s="458">
        <v>99.8</v>
      </c>
    </row>
    <row r="502" spans="1:6" s="1" customFormat="1" ht="15" x14ac:dyDescent="0.25">
      <c r="A502" s="64"/>
      <c r="B502" s="58" t="s">
        <v>22</v>
      </c>
      <c r="C502" s="59" t="s">
        <v>21</v>
      </c>
      <c r="D502" s="458">
        <v>2.2000000000000002</v>
      </c>
      <c r="E502" s="458">
        <v>2.2000000000000002</v>
      </c>
      <c r="F502" s="458">
        <v>2.2000000000000002</v>
      </c>
    </row>
    <row r="503" spans="1:6" s="1" customFormat="1" ht="26.25" x14ac:dyDescent="0.25">
      <c r="A503" s="7" t="s">
        <v>14</v>
      </c>
      <c r="B503" s="7"/>
      <c r="C503" s="12" t="s">
        <v>13</v>
      </c>
      <c r="D503" s="458">
        <f>D504+D505</f>
        <v>18660</v>
      </c>
      <c r="E503" s="458">
        <f>E504+E505</f>
        <v>19328.3</v>
      </c>
      <c r="F503" s="458">
        <f>F504+F505</f>
        <v>19328.3</v>
      </c>
    </row>
    <row r="504" spans="1:6" s="1" customFormat="1" ht="64.5" x14ac:dyDescent="0.25">
      <c r="A504" s="7"/>
      <c r="B504" s="7" t="s">
        <v>2</v>
      </c>
      <c r="C504" s="6" t="s">
        <v>1</v>
      </c>
      <c r="D504" s="458">
        <f>17747.5-611.7+626.7</f>
        <v>17762.5</v>
      </c>
      <c r="E504" s="458">
        <v>18430.8</v>
      </c>
      <c r="F504" s="458">
        <v>18430.8</v>
      </c>
    </row>
    <row r="505" spans="1:6" s="1" customFormat="1" ht="26.25" x14ac:dyDescent="0.25">
      <c r="A505" s="7"/>
      <c r="B505" s="7" t="s">
        <v>12</v>
      </c>
      <c r="C505" s="6" t="s">
        <v>11</v>
      </c>
      <c r="D505" s="458">
        <v>897.5</v>
      </c>
      <c r="E505" s="458">
        <v>897.5</v>
      </c>
      <c r="F505" s="458">
        <v>897.5</v>
      </c>
    </row>
    <row r="506" spans="1:6" s="1" customFormat="1" ht="64.5" x14ac:dyDescent="0.25">
      <c r="A506" s="7" t="s">
        <v>10</v>
      </c>
      <c r="B506" s="7"/>
      <c r="C506" s="6" t="s">
        <v>9</v>
      </c>
      <c r="D506" s="448">
        <f>D507</f>
        <v>137.19999999999999</v>
      </c>
      <c r="E506" s="448">
        <f>E507</f>
        <v>107.2</v>
      </c>
      <c r="F506" s="448">
        <f>F507</f>
        <v>105.4</v>
      </c>
    </row>
    <row r="507" spans="1:6" s="1" customFormat="1" ht="64.5" x14ac:dyDescent="0.25">
      <c r="A507" s="7"/>
      <c r="B507" s="7" t="s">
        <v>2</v>
      </c>
      <c r="C507" s="6" t="s">
        <v>1</v>
      </c>
      <c r="D507" s="459">
        <v>137.19999999999999</v>
      </c>
      <c r="E507" s="459">
        <v>107.2</v>
      </c>
      <c r="F507" s="459">
        <v>105.4</v>
      </c>
    </row>
    <row r="508" spans="1:6" s="1" customFormat="1" ht="51" x14ac:dyDescent="0.25">
      <c r="A508" s="7" t="s">
        <v>8</v>
      </c>
      <c r="B508" s="7"/>
      <c r="C508" s="10" t="s">
        <v>7</v>
      </c>
      <c r="D508" s="458">
        <f>D509</f>
        <v>87.119200000000006</v>
      </c>
      <c r="E508" s="458">
        <f>E509</f>
        <v>92.5261</v>
      </c>
      <c r="F508" s="458">
        <f>F509</f>
        <v>93.701599999999999</v>
      </c>
    </row>
    <row r="509" spans="1:6" s="1" customFormat="1" ht="64.5" x14ac:dyDescent="0.25">
      <c r="A509" s="7"/>
      <c r="B509" s="7" t="s">
        <v>2</v>
      </c>
      <c r="C509" s="6" t="s">
        <v>1</v>
      </c>
      <c r="D509" s="458">
        <v>87.119200000000006</v>
      </c>
      <c r="E509" s="458">
        <v>92.5261</v>
      </c>
      <c r="F509" s="458">
        <v>93.701599999999999</v>
      </c>
    </row>
    <row r="510" spans="1:6" s="1" customFormat="1" ht="51" customHeight="1" x14ac:dyDescent="0.25">
      <c r="A510" s="7" t="s">
        <v>6</v>
      </c>
      <c r="B510" s="7"/>
      <c r="C510" s="6" t="s">
        <v>5</v>
      </c>
      <c r="D510" s="458">
        <f>D511</f>
        <v>7016.6360000000004</v>
      </c>
      <c r="E510" s="458">
        <f>E511</f>
        <v>6836.3086000000003</v>
      </c>
      <c r="F510" s="458">
        <f>F511</f>
        <v>6598.4049999999997</v>
      </c>
    </row>
    <row r="511" spans="1:6" s="1" customFormat="1" ht="64.5" x14ac:dyDescent="0.25">
      <c r="A511" s="7"/>
      <c r="B511" s="7" t="s">
        <v>2</v>
      </c>
      <c r="C511" s="6" t="s">
        <v>1</v>
      </c>
      <c r="D511" s="458">
        <f>2102.2606+4914.3754</f>
        <v>7016.6360000000004</v>
      </c>
      <c r="E511" s="458">
        <f>2010.206+4826.1026</f>
        <v>6836.3086000000003</v>
      </c>
      <c r="F511" s="458">
        <f>1965.8034+4632.6016</f>
        <v>6598.4049999999997</v>
      </c>
    </row>
    <row r="512" spans="1:6" s="1" customFormat="1" ht="90" x14ac:dyDescent="0.25">
      <c r="A512" s="7" t="s">
        <v>4</v>
      </c>
      <c r="B512" s="7"/>
      <c r="C512" s="6" t="s">
        <v>3</v>
      </c>
      <c r="D512" s="448">
        <f>D513</f>
        <v>227.82900000000001</v>
      </c>
      <c r="E512" s="448">
        <f>E513</f>
        <v>227.82900000000001</v>
      </c>
      <c r="F512" s="448">
        <f>F513</f>
        <v>227.82900000000001</v>
      </c>
    </row>
    <row r="513" spans="1:6" s="1" customFormat="1" ht="64.5" x14ac:dyDescent="0.25">
      <c r="A513" s="7"/>
      <c r="B513" s="7" t="s">
        <v>2</v>
      </c>
      <c r="C513" s="6" t="s">
        <v>1</v>
      </c>
      <c r="D513" s="448">
        <v>227.82900000000001</v>
      </c>
      <c r="E513" s="448">
        <v>227.82900000000001</v>
      </c>
      <c r="F513" s="448">
        <v>227.82900000000001</v>
      </c>
    </row>
    <row r="514" spans="1:6" s="1" customFormat="1" ht="26.25" x14ac:dyDescent="0.25">
      <c r="A514" s="7" t="s">
        <v>557</v>
      </c>
      <c r="B514" s="7"/>
      <c r="C514" s="6" t="s">
        <v>556</v>
      </c>
      <c r="D514" s="448">
        <f>D515+D516+D517</f>
        <v>36085.4</v>
      </c>
      <c r="E514" s="448">
        <f>E515+E516+E517</f>
        <v>36791</v>
      </c>
      <c r="F514" s="448">
        <f>F515+F516+F517</f>
        <v>36791</v>
      </c>
    </row>
    <row r="515" spans="1:6" s="1" customFormat="1" ht="64.5" x14ac:dyDescent="0.25">
      <c r="A515" s="7"/>
      <c r="B515" s="7" t="s">
        <v>2</v>
      </c>
      <c r="C515" s="6" t="s">
        <v>1</v>
      </c>
      <c r="D515" s="458">
        <v>18278.099999999999</v>
      </c>
      <c r="E515" s="458">
        <v>18983.7</v>
      </c>
      <c r="F515" s="458">
        <v>18983.7</v>
      </c>
    </row>
    <row r="516" spans="1:6" s="1" customFormat="1" ht="26.25" x14ac:dyDescent="0.25">
      <c r="A516" s="7"/>
      <c r="B516" s="7" t="s">
        <v>12</v>
      </c>
      <c r="C516" s="6" t="s">
        <v>11</v>
      </c>
      <c r="D516" s="458">
        <v>17379</v>
      </c>
      <c r="E516" s="458">
        <v>17379</v>
      </c>
      <c r="F516" s="458">
        <v>17379</v>
      </c>
    </row>
    <row r="517" spans="1:6" s="1" customFormat="1" ht="15" x14ac:dyDescent="0.25">
      <c r="A517" s="7"/>
      <c r="B517" s="7" t="s">
        <v>22</v>
      </c>
      <c r="C517" s="6" t="s">
        <v>21</v>
      </c>
      <c r="D517" s="458">
        <v>428.3</v>
      </c>
      <c r="E517" s="458">
        <v>428.3</v>
      </c>
      <c r="F517" s="458">
        <v>428.3</v>
      </c>
    </row>
    <row r="518" spans="1:6" s="1" customFormat="1" ht="15" x14ac:dyDescent="0.25">
      <c r="A518" s="58" t="s">
        <v>555</v>
      </c>
      <c r="B518" s="58"/>
      <c r="C518" s="10" t="s">
        <v>554</v>
      </c>
      <c r="D518" s="458">
        <v>926.6</v>
      </c>
      <c r="E518" s="458">
        <v>0</v>
      </c>
      <c r="F518" s="458">
        <v>0</v>
      </c>
    </row>
    <row r="519" spans="1:6" s="1" customFormat="1" ht="25.5" x14ac:dyDescent="0.25">
      <c r="A519" s="58"/>
      <c r="B519" s="58" t="s">
        <v>12</v>
      </c>
      <c r="C519" s="10" t="s">
        <v>11</v>
      </c>
      <c r="D519" s="458">
        <v>926.6</v>
      </c>
      <c r="E519" s="458">
        <v>0</v>
      </c>
      <c r="F519" s="458">
        <v>0</v>
      </c>
    </row>
    <row r="520" spans="1:6" s="1" customFormat="1" ht="26.25" x14ac:dyDescent="0.25">
      <c r="A520" s="7" t="s">
        <v>472</v>
      </c>
      <c r="B520" s="7"/>
      <c r="C520" s="6" t="s">
        <v>471</v>
      </c>
      <c r="D520" s="458">
        <f>D521</f>
        <v>556.4</v>
      </c>
      <c r="E520" s="458">
        <f>E521</f>
        <v>556.4</v>
      </c>
      <c r="F520" s="458">
        <f>F521</f>
        <v>556.4</v>
      </c>
    </row>
    <row r="521" spans="1:6" s="1" customFormat="1" ht="26.25" x14ac:dyDescent="0.25">
      <c r="A521" s="7"/>
      <c r="B521" s="7" t="s">
        <v>12</v>
      </c>
      <c r="C521" s="6" t="s">
        <v>11</v>
      </c>
      <c r="D521" s="458">
        <v>556.4</v>
      </c>
      <c r="E521" s="458">
        <v>556.4</v>
      </c>
      <c r="F521" s="458">
        <v>556.4</v>
      </c>
    </row>
    <row r="522" spans="1:6" s="1" customFormat="1" ht="51.75" x14ac:dyDescent="0.25">
      <c r="A522" s="7" t="s">
        <v>584</v>
      </c>
      <c r="B522" s="7"/>
      <c r="C522" s="6" t="s">
        <v>583</v>
      </c>
      <c r="D522" s="458">
        <f>D523</f>
        <v>6.2</v>
      </c>
      <c r="E522" s="458">
        <f>E523</f>
        <v>6.4</v>
      </c>
      <c r="F522" s="458">
        <f>F523</f>
        <v>6.4</v>
      </c>
    </row>
    <row r="523" spans="1:6" s="1" customFormat="1" ht="26.25" x14ac:dyDescent="0.25">
      <c r="A523" s="7"/>
      <c r="B523" s="7" t="s">
        <v>12</v>
      </c>
      <c r="C523" s="6" t="s">
        <v>11</v>
      </c>
      <c r="D523" s="458">
        <v>6.2</v>
      </c>
      <c r="E523" s="458">
        <v>6.4</v>
      </c>
      <c r="F523" s="458">
        <v>6.4</v>
      </c>
    </row>
    <row r="524" spans="1:6" s="1" customFormat="1" ht="26.25" x14ac:dyDescent="0.25">
      <c r="A524" s="7" t="s">
        <v>24</v>
      </c>
      <c r="B524" s="7"/>
      <c r="C524" s="6" t="s">
        <v>23</v>
      </c>
      <c r="D524" s="458">
        <f>D525</f>
        <v>711.6</v>
      </c>
      <c r="E524" s="458">
        <f>E525</f>
        <v>711.6</v>
      </c>
      <c r="F524" s="458">
        <f>F525</f>
        <v>711.6</v>
      </c>
    </row>
    <row r="525" spans="1:6" s="1" customFormat="1" ht="15" x14ac:dyDescent="0.25">
      <c r="A525" s="7"/>
      <c r="B525" s="7" t="s">
        <v>22</v>
      </c>
      <c r="C525" s="6" t="s">
        <v>21</v>
      </c>
      <c r="D525" s="458">
        <v>711.6</v>
      </c>
      <c r="E525" s="458">
        <v>711.6</v>
      </c>
      <c r="F525" s="458">
        <v>711.6</v>
      </c>
    </row>
    <row r="526" spans="1:6" s="1" customFormat="1" ht="39" x14ac:dyDescent="0.25">
      <c r="A526" s="7" t="s">
        <v>43</v>
      </c>
      <c r="B526" s="7"/>
      <c r="C526" s="6" t="s">
        <v>42</v>
      </c>
      <c r="D526" s="458">
        <f>D527</f>
        <v>450</v>
      </c>
      <c r="E526" s="458">
        <f>E527</f>
        <v>450</v>
      </c>
      <c r="F526" s="458">
        <f>F527</f>
        <v>450</v>
      </c>
    </row>
    <row r="527" spans="1:6" s="1" customFormat="1" ht="26.25" x14ac:dyDescent="0.25">
      <c r="A527" s="7"/>
      <c r="B527" s="7" t="s">
        <v>12</v>
      </c>
      <c r="C527" s="6" t="s">
        <v>11</v>
      </c>
      <c r="D527" s="458">
        <v>450</v>
      </c>
      <c r="E527" s="458">
        <v>450</v>
      </c>
      <c r="F527" s="458">
        <v>450</v>
      </c>
    </row>
    <row r="528" spans="1:6" s="1" customFormat="1" ht="26.25" x14ac:dyDescent="0.25">
      <c r="A528" s="7" t="s">
        <v>553</v>
      </c>
      <c r="B528" s="7"/>
      <c r="C528" s="6" t="s">
        <v>552</v>
      </c>
      <c r="D528" s="458">
        <f>D529</f>
        <v>310</v>
      </c>
      <c r="E528" s="458">
        <f>E529</f>
        <v>0</v>
      </c>
      <c r="F528" s="458">
        <f>F529</f>
        <v>0</v>
      </c>
    </row>
    <row r="529" spans="1:6" s="1" customFormat="1" ht="15" x14ac:dyDescent="0.25">
      <c r="A529" s="7"/>
      <c r="B529" s="7" t="s">
        <v>22</v>
      </c>
      <c r="C529" s="6" t="s">
        <v>21</v>
      </c>
      <c r="D529" s="458">
        <v>310</v>
      </c>
      <c r="E529" s="458">
        <v>0</v>
      </c>
      <c r="F529" s="458">
        <v>0</v>
      </c>
    </row>
    <row r="530" spans="1:6" s="1" customFormat="1" ht="39" x14ac:dyDescent="0.25">
      <c r="A530" s="7" t="s">
        <v>654</v>
      </c>
      <c r="B530" s="7"/>
      <c r="C530" s="120" t="s">
        <v>558</v>
      </c>
      <c r="D530" s="458">
        <f>D531</f>
        <v>300</v>
      </c>
      <c r="E530" s="458">
        <f>E531</f>
        <v>300</v>
      </c>
      <c r="F530" s="458">
        <f>F531</f>
        <v>300</v>
      </c>
    </row>
    <row r="531" spans="1:6" s="1" customFormat="1" ht="39" x14ac:dyDescent="0.25">
      <c r="A531" s="7"/>
      <c r="B531" s="7" t="s">
        <v>57</v>
      </c>
      <c r="C531" s="6" t="s">
        <v>56</v>
      </c>
      <c r="D531" s="458">
        <v>300</v>
      </c>
      <c r="E531" s="458">
        <v>300</v>
      </c>
      <c r="F531" s="458">
        <v>300</v>
      </c>
    </row>
    <row r="532" spans="1:6" s="1" customFormat="1" ht="15" x14ac:dyDescent="0.25">
      <c r="A532" s="4"/>
      <c r="B532" s="4"/>
      <c r="C532" s="3" t="s">
        <v>0</v>
      </c>
      <c r="D532" s="450">
        <f>D489+D10</f>
        <v>1165923.2712799998</v>
      </c>
      <c r="E532" s="450">
        <f>E489+E10</f>
        <v>909284.95473999996</v>
      </c>
      <c r="F532" s="450">
        <f>F489+F10</f>
        <v>913831.65561999986</v>
      </c>
    </row>
    <row r="533" spans="1:6" x14ac:dyDescent="0.2">
      <c r="C533" s="155" t="s">
        <v>694</v>
      </c>
      <c r="D533" s="452">
        <f>D13+D491+D493+D499+D503+D514+D518+D524+D526+D528+D530+D496</f>
        <v>521041.06470999995</v>
      </c>
      <c r="E533" s="452">
        <f>E13+E491+E493+E499+E503+E514+E518+E524+E526+E528+E530</f>
        <v>461882.91697999992</v>
      </c>
      <c r="F533" s="452">
        <f>F13+F491+F493+F499+F503+F514+F518+F524+F526+F528+F530</f>
        <v>486155.25562000001</v>
      </c>
    </row>
    <row r="534" spans="1:6" x14ac:dyDescent="0.2">
      <c r="C534" s="155" t="s">
        <v>695</v>
      </c>
      <c r="D534" s="155">
        <f>'Приложение Доходы'!C10+'Приложение Доходы'!C84-'Приложение Доходы'!C81</f>
        <v>514948.7</v>
      </c>
      <c r="E534" s="155">
        <f>'Приложение Доходы'!D10+'Приложение Доходы'!D84-'Приложение Доходы'!D81</f>
        <v>477113.2</v>
      </c>
      <c r="F534" s="155">
        <f>'Приложение Доходы'!E10+'Приложение Доходы'!E84-'Приложение Доходы'!E81</f>
        <v>518277.69999999995</v>
      </c>
    </row>
    <row r="535" spans="1:6" x14ac:dyDescent="0.2">
      <c r="C535" s="453" t="s">
        <v>696</v>
      </c>
      <c r="D535" s="454">
        <f>D534-D533</f>
        <v>-6092.3647099999362</v>
      </c>
      <c r="E535" s="454">
        <f>E534-E533</f>
        <v>15230.28302000009</v>
      </c>
      <c r="F535" s="454">
        <f>F534-F533</f>
        <v>32122.444379999943</v>
      </c>
    </row>
    <row r="536" spans="1:6" x14ac:dyDescent="0.2">
      <c r="C536" s="155" t="s">
        <v>1241</v>
      </c>
      <c r="D536" s="452">
        <f>D11+D12+D522+D520+D512+D510+D508+D506</f>
        <v>644589.19020999991</v>
      </c>
      <c r="E536" s="452">
        <f>E11+E12+E522+E520+E512+E510+E508+E506</f>
        <v>447402.03776000004</v>
      </c>
      <c r="F536" s="452">
        <f>F11+F12+F522+F520+F512+F510+F508+F506</f>
        <v>427676.4</v>
      </c>
    </row>
    <row r="537" spans="1:6" x14ac:dyDescent="0.2">
      <c r="C537" s="155" t="s">
        <v>1242</v>
      </c>
      <c r="D537" s="452">
        <f>D14</f>
        <v>293.01636000000002</v>
      </c>
      <c r="E537" s="452">
        <f>E14</f>
        <v>0</v>
      </c>
      <c r="F537" s="452">
        <f>F14</f>
        <v>0</v>
      </c>
    </row>
    <row r="538" spans="1:6" x14ac:dyDescent="0.2">
      <c r="C538" s="155" t="s">
        <v>697</v>
      </c>
      <c r="E538" s="452">
        <f>E534*2.5/100</f>
        <v>11927.83</v>
      </c>
      <c r="F538" s="155">
        <f>F534/100*5</f>
        <v>25913.884999999995</v>
      </c>
    </row>
  </sheetData>
  <autoFilter ref="A8:F538"/>
  <mergeCells count="6">
    <mergeCell ref="A6:F6"/>
    <mergeCell ref="E1:F1"/>
    <mergeCell ref="E2:F2"/>
    <mergeCell ref="E3:F3"/>
    <mergeCell ref="E4:F4"/>
    <mergeCell ref="E5:F5"/>
  </mergeCells>
  <pageMargins left="0.70866141732283472" right="0.70866141732283472" top="0.59055118110236227" bottom="0.39370078740157483" header="0" footer="0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0"/>
  <sheetViews>
    <sheetView view="pageBreakPreview" topLeftCell="A721" zoomScale="85" zoomScaleNormal="63" zoomScaleSheetLayoutView="85" workbookViewId="0">
      <selection activeCell="E700" sqref="E700"/>
    </sheetView>
  </sheetViews>
  <sheetFormatPr defaultColWidth="9.140625" defaultRowHeight="15" x14ac:dyDescent="0.25"/>
  <cols>
    <col min="1" max="2" width="9.140625" style="1"/>
    <col min="3" max="3" width="14.42578125" style="1" customWidth="1"/>
    <col min="4" max="4" width="7.5703125" style="1" customWidth="1"/>
    <col min="5" max="5" width="78.140625" style="1" customWidth="1"/>
    <col min="6" max="8" width="15.42578125" style="1" customWidth="1"/>
    <col min="9" max="16384" width="9.140625" style="1"/>
  </cols>
  <sheetData>
    <row r="1" spans="1:8" ht="15" customHeight="1" x14ac:dyDescent="0.25">
      <c r="C1" s="139"/>
      <c r="D1" s="139"/>
      <c r="E1" s="139"/>
      <c r="G1" s="628" t="s">
        <v>619</v>
      </c>
      <c r="H1" s="628"/>
    </row>
    <row r="2" spans="1:8" ht="12" customHeight="1" x14ac:dyDescent="0.25">
      <c r="C2" s="139"/>
      <c r="D2" s="139"/>
      <c r="E2" s="142"/>
      <c r="G2" s="630" t="s">
        <v>618</v>
      </c>
      <c r="H2" s="630"/>
    </row>
    <row r="3" spans="1:8" ht="14.25" customHeight="1" x14ac:dyDescent="0.25">
      <c r="C3" s="141"/>
      <c r="D3" s="141"/>
      <c r="E3" s="140"/>
      <c r="G3" s="631" t="s">
        <v>617</v>
      </c>
      <c r="H3" s="631"/>
    </row>
    <row r="4" spans="1:8" ht="12" customHeight="1" x14ac:dyDescent="0.25">
      <c r="C4" s="139"/>
      <c r="D4" s="139"/>
      <c r="E4" s="139"/>
      <c r="G4" s="632" t="s">
        <v>616</v>
      </c>
      <c r="H4" s="632"/>
    </row>
    <row r="5" spans="1:8" ht="10.5" customHeight="1" x14ac:dyDescent="0.25">
      <c r="C5" s="139"/>
      <c r="D5" s="139"/>
      <c r="E5" s="139"/>
      <c r="F5" s="138"/>
      <c r="G5" s="628" t="s">
        <v>615</v>
      </c>
      <c r="H5" s="628"/>
    </row>
    <row r="6" spans="1:8" ht="15" customHeight="1" x14ac:dyDescent="0.25">
      <c r="C6" s="139"/>
      <c r="D6" s="139"/>
      <c r="E6" s="139"/>
      <c r="F6" s="138"/>
      <c r="G6" s="455"/>
      <c r="H6" s="455"/>
    </row>
    <row r="7" spans="1:8" x14ac:dyDescent="0.25">
      <c r="A7" s="578" t="s">
        <v>1272</v>
      </c>
      <c r="B7" s="578"/>
      <c r="C7" s="578"/>
      <c r="D7" s="578"/>
      <c r="E7" s="578"/>
      <c r="F7" s="578"/>
      <c r="G7" s="578"/>
      <c r="H7" s="578"/>
    </row>
    <row r="8" spans="1:8" x14ac:dyDescent="0.25">
      <c r="A8" s="137"/>
      <c r="B8" s="137"/>
      <c r="C8" s="137"/>
      <c r="D8" s="137"/>
      <c r="E8" s="137"/>
      <c r="F8" s="137"/>
      <c r="G8" s="137"/>
      <c r="H8" s="136" t="s">
        <v>614</v>
      </c>
    </row>
    <row r="9" spans="1:8" ht="38.25" x14ac:dyDescent="0.25">
      <c r="A9" s="135" t="s">
        <v>613</v>
      </c>
      <c r="B9" s="135" t="s">
        <v>612</v>
      </c>
      <c r="C9" s="134" t="s">
        <v>611</v>
      </c>
      <c r="D9" s="134" t="s">
        <v>610</v>
      </c>
      <c r="E9" s="134" t="s">
        <v>609</v>
      </c>
      <c r="F9" s="133" t="s">
        <v>608</v>
      </c>
      <c r="G9" s="133" t="s">
        <v>607</v>
      </c>
      <c r="H9" s="133" t="s">
        <v>606</v>
      </c>
    </row>
    <row r="10" spans="1:8" x14ac:dyDescent="0.25">
      <c r="A10" s="43">
        <v>601</v>
      </c>
      <c r="B10" s="43"/>
      <c r="C10" s="43"/>
      <c r="D10" s="43"/>
      <c r="E10" s="42" t="s">
        <v>605</v>
      </c>
      <c r="F10" s="41">
        <f>F11+F101+F110+F161+F262+F379+F387+F400+F369</f>
        <v>432465.64635999996</v>
      </c>
      <c r="G10" s="41">
        <f>G11+G101+G110+G161+G262+G379+G387+G400+G369</f>
        <v>277332.89685000002</v>
      </c>
      <c r="H10" s="41">
        <f>H11+H101+H110+H161+H262+H379+H387+H400+H369</f>
        <v>277744.11275999999</v>
      </c>
    </row>
    <row r="11" spans="1:8" x14ac:dyDescent="0.25">
      <c r="A11" s="21"/>
      <c r="B11" s="23" t="s">
        <v>40</v>
      </c>
      <c r="C11" s="22"/>
      <c r="D11" s="21"/>
      <c r="E11" s="20" t="s">
        <v>39</v>
      </c>
      <c r="F11" s="88">
        <f>F12+F19+F54+F61</f>
        <v>93908.671729999987</v>
      </c>
      <c r="G11" s="88">
        <f>G12+G19+G54+G61</f>
        <v>93934.388770000005</v>
      </c>
      <c r="H11" s="88">
        <f>H12+H19+H54+H61</f>
        <v>92693.835200000001</v>
      </c>
    </row>
    <row r="12" spans="1:8" ht="25.5" x14ac:dyDescent="0.25">
      <c r="A12" s="21"/>
      <c r="B12" s="23" t="s">
        <v>604</v>
      </c>
      <c r="C12" s="22"/>
      <c r="D12" s="21"/>
      <c r="E12" s="20" t="s">
        <v>603</v>
      </c>
      <c r="F12" s="88">
        <f t="shared" ref="F12:H17" si="0">F13</f>
        <v>2693</v>
      </c>
      <c r="G12" s="88">
        <f t="shared" si="0"/>
        <v>2795.5</v>
      </c>
      <c r="H12" s="88">
        <f t="shared" si="0"/>
        <v>2795.5</v>
      </c>
    </row>
    <row r="13" spans="1:8" x14ac:dyDescent="0.25">
      <c r="A13" s="21"/>
      <c r="B13" s="23"/>
      <c r="C13" s="123" t="s">
        <v>36</v>
      </c>
      <c r="D13" s="132"/>
      <c r="E13" s="131" t="s">
        <v>35</v>
      </c>
      <c r="F13" s="88">
        <f t="shared" si="0"/>
        <v>2693</v>
      </c>
      <c r="G13" s="88">
        <f t="shared" si="0"/>
        <v>2795.5</v>
      </c>
      <c r="H13" s="88">
        <f t="shared" si="0"/>
        <v>2795.5</v>
      </c>
    </row>
    <row r="14" spans="1:8" ht="25.5" x14ac:dyDescent="0.25">
      <c r="A14" s="57"/>
      <c r="B14" s="37"/>
      <c r="C14" s="38" t="s">
        <v>34</v>
      </c>
      <c r="D14" s="37"/>
      <c r="E14" s="36" t="s">
        <v>103</v>
      </c>
      <c r="F14" s="35">
        <f t="shared" si="0"/>
        <v>2693</v>
      </c>
      <c r="G14" s="35">
        <f t="shared" si="0"/>
        <v>2795.5</v>
      </c>
      <c r="H14" s="35">
        <f t="shared" si="0"/>
        <v>2795.5</v>
      </c>
    </row>
    <row r="15" spans="1:8" ht="26.25" x14ac:dyDescent="0.25">
      <c r="A15" s="34"/>
      <c r="B15" s="34"/>
      <c r="C15" s="34" t="s">
        <v>32</v>
      </c>
      <c r="D15" s="34"/>
      <c r="E15" s="33" t="s">
        <v>31</v>
      </c>
      <c r="F15" s="32">
        <f t="shared" si="0"/>
        <v>2693</v>
      </c>
      <c r="G15" s="32">
        <f t="shared" si="0"/>
        <v>2795.5</v>
      </c>
      <c r="H15" s="32">
        <f t="shared" si="0"/>
        <v>2795.5</v>
      </c>
    </row>
    <row r="16" spans="1:8" ht="39" x14ac:dyDescent="0.25">
      <c r="A16" s="524"/>
      <c r="B16" s="524"/>
      <c r="C16" s="524" t="s">
        <v>30</v>
      </c>
      <c r="D16" s="524"/>
      <c r="E16" s="525" t="s">
        <v>29</v>
      </c>
      <c r="F16" s="526">
        <f t="shared" si="0"/>
        <v>2693</v>
      </c>
      <c r="G16" s="526">
        <f t="shared" si="0"/>
        <v>2795.5</v>
      </c>
      <c r="H16" s="526">
        <f t="shared" si="0"/>
        <v>2795.5</v>
      </c>
    </row>
    <row r="17" spans="1:8" ht="26.25" x14ac:dyDescent="0.25">
      <c r="A17" s="8"/>
      <c r="B17" s="8"/>
      <c r="C17" s="7" t="s">
        <v>602</v>
      </c>
      <c r="D17" s="7"/>
      <c r="E17" s="6" t="s">
        <v>601</v>
      </c>
      <c r="F17" s="9">
        <f t="shared" si="0"/>
        <v>2693</v>
      </c>
      <c r="G17" s="9">
        <f t="shared" si="0"/>
        <v>2795.5</v>
      </c>
      <c r="H17" s="9">
        <f t="shared" si="0"/>
        <v>2795.5</v>
      </c>
    </row>
    <row r="18" spans="1:8" ht="39" x14ac:dyDescent="0.25">
      <c r="A18" s="8"/>
      <c r="B18" s="8"/>
      <c r="C18" s="7"/>
      <c r="D18" s="7" t="s">
        <v>2</v>
      </c>
      <c r="E18" s="6" t="s">
        <v>1</v>
      </c>
      <c r="F18" s="9">
        <v>2693</v>
      </c>
      <c r="G18" s="9">
        <v>2795.5</v>
      </c>
      <c r="H18" s="9">
        <v>2795.5</v>
      </c>
    </row>
    <row r="19" spans="1:8" s="81" customFormat="1" ht="39" x14ac:dyDescent="0.25">
      <c r="A19" s="124"/>
      <c r="B19" s="23" t="s">
        <v>600</v>
      </c>
      <c r="C19" s="64"/>
      <c r="D19" s="64"/>
      <c r="E19" s="122" t="s">
        <v>599</v>
      </c>
      <c r="F19" s="27">
        <f>F20+F50</f>
        <v>48465.799999999988</v>
      </c>
      <c r="G19" s="27">
        <f>G20+G50</f>
        <v>47733.8</v>
      </c>
      <c r="H19" s="27">
        <f>H20+H50</f>
        <v>50048.9</v>
      </c>
    </row>
    <row r="20" spans="1:8" s="81" customFormat="1" x14ac:dyDescent="0.25">
      <c r="A20" s="124"/>
      <c r="B20" s="23"/>
      <c r="C20" s="123" t="s">
        <v>36</v>
      </c>
      <c r="D20" s="132"/>
      <c r="E20" s="131" t="s">
        <v>35</v>
      </c>
      <c r="F20" s="27">
        <f>F21+F45</f>
        <v>48459.599999999991</v>
      </c>
      <c r="G20" s="27">
        <f>G21+G45</f>
        <v>47727.4</v>
      </c>
      <c r="H20" s="27">
        <f>H21+H45</f>
        <v>50042.5</v>
      </c>
    </row>
    <row r="21" spans="1:8" ht="25.5" x14ac:dyDescent="0.25">
      <c r="A21" s="57"/>
      <c r="B21" s="37"/>
      <c r="C21" s="38" t="s">
        <v>34</v>
      </c>
      <c r="D21" s="37"/>
      <c r="E21" s="36" t="s">
        <v>103</v>
      </c>
      <c r="F21" s="35">
        <f>F22+F27</f>
        <v>48367.399999999994</v>
      </c>
      <c r="G21" s="35">
        <f>G22+G27</f>
        <v>47632.5</v>
      </c>
      <c r="H21" s="35">
        <f>H22+H27</f>
        <v>49947.6</v>
      </c>
    </row>
    <row r="22" spans="1:8" ht="26.25" x14ac:dyDescent="0.25">
      <c r="A22" s="34"/>
      <c r="B22" s="34"/>
      <c r="C22" s="34" t="s">
        <v>32</v>
      </c>
      <c r="D22" s="34"/>
      <c r="E22" s="33" t="s">
        <v>31</v>
      </c>
      <c r="F22" s="32">
        <f t="shared" ref="F22:H23" si="1">F23</f>
        <v>45790.399999999994</v>
      </c>
      <c r="G22" s="32">
        <f t="shared" si="1"/>
        <v>44981.9</v>
      </c>
      <c r="H22" s="32">
        <f t="shared" si="1"/>
        <v>47297</v>
      </c>
    </row>
    <row r="23" spans="1:8" ht="39" x14ac:dyDescent="0.25">
      <c r="A23" s="524"/>
      <c r="B23" s="524"/>
      <c r="C23" s="524" t="s">
        <v>30</v>
      </c>
      <c r="D23" s="524"/>
      <c r="E23" s="525" t="s">
        <v>29</v>
      </c>
      <c r="F23" s="526">
        <f t="shared" si="1"/>
        <v>45790.399999999994</v>
      </c>
      <c r="G23" s="526">
        <f t="shared" si="1"/>
        <v>44981.9</v>
      </c>
      <c r="H23" s="526">
        <f t="shared" si="1"/>
        <v>47297</v>
      </c>
    </row>
    <row r="24" spans="1:8" ht="25.5" x14ac:dyDescent="0.25">
      <c r="A24" s="8"/>
      <c r="B24" s="8"/>
      <c r="C24" s="7" t="s">
        <v>28</v>
      </c>
      <c r="D24" s="7"/>
      <c r="E24" s="10" t="s">
        <v>27</v>
      </c>
      <c r="F24" s="5">
        <f>F25+F26</f>
        <v>45790.399999999994</v>
      </c>
      <c r="G24" s="5">
        <f>G25+G26</f>
        <v>44981.9</v>
      </c>
      <c r="H24" s="5">
        <f>H25+H26</f>
        <v>47297</v>
      </c>
    </row>
    <row r="25" spans="1:8" ht="39" x14ac:dyDescent="0.25">
      <c r="A25" s="8"/>
      <c r="B25" s="8"/>
      <c r="C25" s="7"/>
      <c r="D25" s="7" t="s">
        <v>2</v>
      </c>
      <c r="E25" s="6" t="s">
        <v>1</v>
      </c>
      <c r="F25" s="5">
        <f>44073.6-598.3</f>
        <v>43475.299999999996</v>
      </c>
      <c r="G25" s="5">
        <f>45599.6-617.7</f>
        <v>44981.9</v>
      </c>
      <c r="H25" s="5">
        <f>45599.6-617.7</f>
        <v>44981.9</v>
      </c>
    </row>
    <row r="26" spans="1:8" x14ac:dyDescent="0.25">
      <c r="A26" s="8"/>
      <c r="B26" s="8"/>
      <c r="C26" s="7"/>
      <c r="D26" s="7" t="s">
        <v>12</v>
      </c>
      <c r="E26" s="6" t="s">
        <v>11</v>
      </c>
      <c r="F26" s="5">
        <f>2348.3-33.2</f>
        <v>2315.1000000000004</v>
      </c>
      <c r="G26" s="5">
        <v>0</v>
      </c>
      <c r="H26" s="5">
        <f>2348.3-33.2</f>
        <v>2315.1000000000004</v>
      </c>
    </row>
    <row r="27" spans="1:8" ht="39" x14ac:dyDescent="0.25">
      <c r="A27" s="34"/>
      <c r="B27" s="34"/>
      <c r="C27" s="34" t="s">
        <v>547</v>
      </c>
      <c r="D27" s="34"/>
      <c r="E27" s="55" t="s">
        <v>569</v>
      </c>
      <c r="F27" s="32">
        <f>F28</f>
        <v>2577</v>
      </c>
      <c r="G27" s="32">
        <f>G28</f>
        <v>2650.6</v>
      </c>
      <c r="H27" s="32">
        <f>H28</f>
        <v>2650.6</v>
      </c>
    </row>
    <row r="28" spans="1:8" ht="26.25" x14ac:dyDescent="0.25">
      <c r="A28" s="524"/>
      <c r="B28" s="524"/>
      <c r="C28" s="524" t="s">
        <v>545</v>
      </c>
      <c r="D28" s="532"/>
      <c r="E28" s="525" t="s">
        <v>568</v>
      </c>
      <c r="F28" s="526">
        <f>F29+F32+F35+F37+F40+F43</f>
        <v>2577</v>
      </c>
      <c r="G28" s="526">
        <f>G29+G32+G35+G37+G40+G43</f>
        <v>2650.6</v>
      </c>
      <c r="H28" s="526">
        <f>H29+H32+H35+H37+H40+H43</f>
        <v>2650.6</v>
      </c>
    </row>
    <row r="29" spans="1:8" ht="26.25" x14ac:dyDescent="0.25">
      <c r="A29" s="8"/>
      <c r="B29" s="8"/>
      <c r="C29" s="7" t="s">
        <v>598</v>
      </c>
      <c r="D29" s="7"/>
      <c r="E29" s="67" t="s">
        <v>597</v>
      </c>
      <c r="F29" s="82">
        <f>SUM(F30:F31)</f>
        <v>1372.2</v>
      </c>
      <c r="G29" s="82">
        <f>SUM(G30:G31)</f>
        <v>1411.5</v>
      </c>
      <c r="H29" s="82">
        <f>SUM(H30:H31)</f>
        <v>1411.5</v>
      </c>
    </row>
    <row r="30" spans="1:8" ht="39" x14ac:dyDescent="0.25">
      <c r="A30" s="8"/>
      <c r="B30" s="8"/>
      <c r="C30" s="7"/>
      <c r="D30" s="7" t="s">
        <v>2</v>
      </c>
      <c r="E30" s="6" t="s">
        <v>1</v>
      </c>
      <c r="F30" s="82">
        <v>1196.7</v>
      </c>
      <c r="G30" s="82">
        <v>1242.8</v>
      </c>
      <c r="H30" s="82">
        <v>1242.8</v>
      </c>
    </row>
    <row r="31" spans="1:8" x14ac:dyDescent="0.25">
      <c r="A31" s="8"/>
      <c r="B31" s="8"/>
      <c r="C31" s="7"/>
      <c r="D31" s="7" t="s">
        <v>12</v>
      </c>
      <c r="E31" s="6" t="s">
        <v>11</v>
      </c>
      <c r="F31" s="82">
        <v>175.5</v>
      </c>
      <c r="G31" s="82">
        <v>168.7</v>
      </c>
      <c r="H31" s="82">
        <v>168.7</v>
      </c>
    </row>
    <row r="32" spans="1:8" ht="26.25" x14ac:dyDescent="0.25">
      <c r="A32" s="8"/>
      <c r="B32" s="8"/>
      <c r="C32" s="7" t="s">
        <v>596</v>
      </c>
      <c r="D32" s="7"/>
      <c r="E32" s="67" t="s">
        <v>595</v>
      </c>
      <c r="F32" s="82">
        <f>SUM(F33:F34)</f>
        <v>649.5</v>
      </c>
      <c r="G32" s="82">
        <f>SUM(G33:G34)</f>
        <v>667.6</v>
      </c>
      <c r="H32" s="82">
        <f>SUM(H33:H34)</f>
        <v>667.6</v>
      </c>
    </row>
    <row r="33" spans="1:8" ht="39" x14ac:dyDescent="0.25">
      <c r="A33" s="8"/>
      <c r="B33" s="8"/>
      <c r="C33" s="7"/>
      <c r="D33" s="7" t="s">
        <v>2</v>
      </c>
      <c r="E33" s="6" t="s">
        <v>1</v>
      </c>
      <c r="F33" s="82">
        <v>598.4</v>
      </c>
      <c r="G33" s="82">
        <v>621.4</v>
      </c>
      <c r="H33" s="82">
        <v>621.4</v>
      </c>
    </row>
    <row r="34" spans="1:8" x14ac:dyDescent="0.25">
      <c r="A34" s="8"/>
      <c r="B34" s="8"/>
      <c r="C34" s="7"/>
      <c r="D34" s="7" t="s">
        <v>12</v>
      </c>
      <c r="E34" s="6" t="s">
        <v>11</v>
      </c>
      <c r="F34" s="82">
        <v>51.1</v>
      </c>
      <c r="G34" s="82">
        <v>46.2</v>
      </c>
      <c r="H34" s="82">
        <v>46.2</v>
      </c>
    </row>
    <row r="35" spans="1:8" x14ac:dyDescent="0.25">
      <c r="A35" s="8"/>
      <c r="B35" s="8"/>
      <c r="C35" s="7" t="s">
        <v>594</v>
      </c>
      <c r="D35" s="7"/>
      <c r="E35" s="67" t="s">
        <v>593</v>
      </c>
      <c r="F35" s="82">
        <f>F36</f>
        <v>12.2</v>
      </c>
      <c r="G35" s="82">
        <f>G36</f>
        <v>12.2</v>
      </c>
      <c r="H35" s="82">
        <f>H36</f>
        <v>12.2</v>
      </c>
    </row>
    <row r="36" spans="1:8" x14ac:dyDescent="0.25">
      <c r="A36" s="8"/>
      <c r="B36" s="8"/>
      <c r="C36" s="7"/>
      <c r="D36" s="7" t="s">
        <v>12</v>
      </c>
      <c r="E36" s="6" t="s">
        <v>11</v>
      </c>
      <c r="F36" s="82">
        <v>12.2</v>
      </c>
      <c r="G36" s="82">
        <v>12.2</v>
      </c>
      <c r="H36" s="82">
        <v>12.2</v>
      </c>
    </row>
    <row r="37" spans="1:8" ht="26.25" x14ac:dyDescent="0.25">
      <c r="A37" s="8"/>
      <c r="B37" s="8"/>
      <c r="C37" s="7" t="s">
        <v>592</v>
      </c>
      <c r="D37" s="7"/>
      <c r="E37" s="6" t="s">
        <v>591</v>
      </c>
      <c r="F37" s="82">
        <f>SUM(F38:F39)</f>
        <v>73.599999999999994</v>
      </c>
      <c r="G37" s="82">
        <f>SUM(G38:G39)</f>
        <v>75.8</v>
      </c>
      <c r="H37" s="82">
        <f>SUM(H38:H39)</f>
        <v>75.8</v>
      </c>
    </row>
    <row r="38" spans="1:8" ht="39" x14ac:dyDescent="0.25">
      <c r="A38" s="8"/>
      <c r="B38" s="8"/>
      <c r="C38" s="7"/>
      <c r="D38" s="7" t="s">
        <v>2</v>
      </c>
      <c r="E38" s="6" t="s">
        <v>1</v>
      </c>
      <c r="F38" s="82">
        <v>59.8</v>
      </c>
      <c r="G38" s="82">
        <v>62.1</v>
      </c>
      <c r="H38" s="82">
        <v>62.1</v>
      </c>
    </row>
    <row r="39" spans="1:8" x14ac:dyDescent="0.25">
      <c r="A39" s="8"/>
      <c r="B39" s="8"/>
      <c r="C39" s="7"/>
      <c r="D39" s="7" t="s">
        <v>12</v>
      </c>
      <c r="E39" s="6" t="s">
        <v>11</v>
      </c>
      <c r="F39" s="82">
        <v>13.8</v>
      </c>
      <c r="G39" s="82">
        <v>13.7</v>
      </c>
      <c r="H39" s="82">
        <v>13.7</v>
      </c>
    </row>
    <row r="40" spans="1:8" ht="26.25" x14ac:dyDescent="0.25">
      <c r="A40" s="8"/>
      <c r="B40" s="8"/>
      <c r="C40" s="7" t="s">
        <v>590</v>
      </c>
      <c r="D40" s="7"/>
      <c r="E40" s="6" t="s">
        <v>589</v>
      </c>
      <c r="F40" s="82">
        <f>SUM(F41:F42)</f>
        <v>453.3</v>
      </c>
      <c r="G40" s="82">
        <f>SUM(G41:G42)</f>
        <v>466.8</v>
      </c>
      <c r="H40" s="82">
        <f>SUM(H41:H42)</f>
        <v>466.8</v>
      </c>
    </row>
    <row r="41" spans="1:8" ht="39" x14ac:dyDescent="0.25">
      <c r="A41" s="8"/>
      <c r="B41" s="8"/>
      <c r="C41" s="7"/>
      <c r="D41" s="7" t="s">
        <v>2</v>
      </c>
      <c r="E41" s="6" t="s">
        <v>1</v>
      </c>
      <c r="F41" s="82">
        <v>404.8</v>
      </c>
      <c r="G41" s="82">
        <v>420.5</v>
      </c>
      <c r="H41" s="82">
        <v>420.5</v>
      </c>
    </row>
    <row r="42" spans="1:8" x14ac:dyDescent="0.25">
      <c r="A42" s="8"/>
      <c r="B42" s="8"/>
      <c r="C42" s="7"/>
      <c r="D42" s="7" t="s">
        <v>12</v>
      </c>
      <c r="E42" s="6" t="s">
        <v>11</v>
      </c>
      <c r="F42" s="82">
        <v>48.5</v>
      </c>
      <c r="G42" s="82">
        <v>46.3</v>
      </c>
      <c r="H42" s="82">
        <v>46.3</v>
      </c>
    </row>
    <row r="43" spans="1:8" ht="39" x14ac:dyDescent="0.25">
      <c r="A43" s="8"/>
      <c r="B43" s="8"/>
      <c r="C43" s="7" t="s">
        <v>588</v>
      </c>
      <c r="D43" s="7"/>
      <c r="E43" s="67" t="s">
        <v>587</v>
      </c>
      <c r="F43" s="82">
        <f>F44</f>
        <v>16.2</v>
      </c>
      <c r="G43" s="82">
        <f>G44</f>
        <v>16.7</v>
      </c>
      <c r="H43" s="82">
        <f>H44</f>
        <v>16.7</v>
      </c>
    </row>
    <row r="44" spans="1:8" x14ac:dyDescent="0.25">
      <c r="A44" s="8"/>
      <c r="B44" s="8"/>
      <c r="C44" s="7"/>
      <c r="D44" s="7" t="s">
        <v>12</v>
      </c>
      <c r="E44" s="6" t="s">
        <v>11</v>
      </c>
      <c r="F44" s="82">
        <v>16.2</v>
      </c>
      <c r="G44" s="82">
        <v>16.7</v>
      </c>
      <c r="H44" s="82">
        <v>16.7</v>
      </c>
    </row>
    <row r="45" spans="1:8" ht="25.5" x14ac:dyDescent="0.25">
      <c r="A45" s="57"/>
      <c r="B45" s="37"/>
      <c r="C45" s="38" t="s">
        <v>275</v>
      </c>
      <c r="D45" s="37"/>
      <c r="E45" s="36" t="s">
        <v>274</v>
      </c>
      <c r="F45" s="35">
        <f t="shared" ref="F45:H46" si="2">F46</f>
        <v>92.199999999999989</v>
      </c>
      <c r="G45" s="35">
        <f t="shared" si="2"/>
        <v>94.9</v>
      </c>
      <c r="H45" s="35">
        <f t="shared" si="2"/>
        <v>94.9</v>
      </c>
    </row>
    <row r="46" spans="1:8" ht="39" x14ac:dyDescent="0.25">
      <c r="A46" s="524"/>
      <c r="B46" s="524"/>
      <c r="C46" s="524" t="s">
        <v>273</v>
      </c>
      <c r="D46" s="524"/>
      <c r="E46" s="525" t="s">
        <v>272</v>
      </c>
      <c r="F46" s="526">
        <f t="shared" si="2"/>
        <v>92.199999999999989</v>
      </c>
      <c r="G46" s="526">
        <f t="shared" si="2"/>
        <v>94.9</v>
      </c>
      <c r="H46" s="526">
        <f t="shared" si="2"/>
        <v>94.9</v>
      </c>
    </row>
    <row r="47" spans="1:8" ht="38.25" x14ac:dyDescent="0.25">
      <c r="A47" s="8"/>
      <c r="B47" s="8"/>
      <c r="C47" s="7" t="s">
        <v>586</v>
      </c>
      <c r="D47" s="7"/>
      <c r="E47" s="10" t="s">
        <v>585</v>
      </c>
      <c r="F47" s="9">
        <f>F48+F49</f>
        <v>92.199999999999989</v>
      </c>
      <c r="G47" s="9">
        <f>G48+G49</f>
        <v>94.9</v>
      </c>
      <c r="H47" s="9">
        <f>H48+H49</f>
        <v>94.9</v>
      </c>
    </row>
    <row r="48" spans="1:8" ht="39" x14ac:dyDescent="0.25">
      <c r="A48" s="8"/>
      <c r="B48" s="8"/>
      <c r="C48" s="7"/>
      <c r="D48" s="7" t="s">
        <v>2</v>
      </c>
      <c r="E48" s="6" t="s">
        <v>1</v>
      </c>
      <c r="F48" s="9">
        <v>59.8</v>
      </c>
      <c r="G48" s="9">
        <v>62.1</v>
      </c>
      <c r="H48" s="9">
        <v>62.1</v>
      </c>
    </row>
    <row r="49" spans="1:8" x14ac:dyDescent="0.25">
      <c r="A49" s="8"/>
      <c r="B49" s="8"/>
      <c r="C49" s="7"/>
      <c r="D49" s="7" t="s">
        <v>12</v>
      </c>
      <c r="E49" s="6" t="s">
        <v>11</v>
      </c>
      <c r="F49" s="9">
        <v>32.4</v>
      </c>
      <c r="G49" s="9">
        <v>32.799999999999997</v>
      </c>
      <c r="H49" s="9">
        <v>32.799999999999997</v>
      </c>
    </row>
    <row r="50" spans="1:8" s="81" customFormat="1" x14ac:dyDescent="0.25">
      <c r="A50" s="118"/>
      <c r="B50" s="118"/>
      <c r="C50" s="52" t="s">
        <v>52</v>
      </c>
      <c r="D50" s="51"/>
      <c r="E50" s="50" t="s">
        <v>51</v>
      </c>
      <c r="F50" s="116">
        <f t="shared" ref="F50:H52" si="3">F51</f>
        <v>6.2</v>
      </c>
      <c r="G50" s="116">
        <f t="shared" si="3"/>
        <v>6.4</v>
      </c>
      <c r="H50" s="116">
        <f t="shared" si="3"/>
        <v>6.4</v>
      </c>
    </row>
    <row r="51" spans="1:8" s="81" customFormat="1" ht="25.5" x14ac:dyDescent="0.25">
      <c r="A51" s="130"/>
      <c r="B51" s="130"/>
      <c r="C51" s="129" t="s">
        <v>16</v>
      </c>
      <c r="D51" s="128"/>
      <c r="E51" s="127" t="s">
        <v>44</v>
      </c>
      <c r="F51" s="126">
        <f t="shared" si="3"/>
        <v>6.2</v>
      </c>
      <c r="G51" s="126">
        <f t="shared" si="3"/>
        <v>6.4</v>
      </c>
      <c r="H51" s="126">
        <f t="shared" si="3"/>
        <v>6.4</v>
      </c>
    </row>
    <row r="52" spans="1:8" ht="25.5" x14ac:dyDescent="0.25">
      <c r="A52" s="8"/>
      <c r="B52" s="8"/>
      <c r="C52" s="60" t="s">
        <v>584</v>
      </c>
      <c r="D52" s="58"/>
      <c r="E52" s="10" t="s">
        <v>583</v>
      </c>
      <c r="F52" s="82">
        <f t="shared" si="3"/>
        <v>6.2</v>
      </c>
      <c r="G52" s="82">
        <f t="shared" si="3"/>
        <v>6.4</v>
      </c>
      <c r="H52" s="82">
        <f t="shared" si="3"/>
        <v>6.4</v>
      </c>
    </row>
    <row r="53" spans="1:8" x14ac:dyDescent="0.25">
      <c r="A53" s="8"/>
      <c r="B53" s="8"/>
      <c r="C53" s="60"/>
      <c r="D53" s="58" t="s">
        <v>12</v>
      </c>
      <c r="E53" s="10" t="s">
        <v>11</v>
      </c>
      <c r="F53" s="82">
        <v>6.2</v>
      </c>
      <c r="G53" s="82">
        <v>6.4</v>
      </c>
      <c r="H53" s="82">
        <v>6.4</v>
      </c>
    </row>
    <row r="54" spans="1:8" x14ac:dyDescent="0.25">
      <c r="A54" s="21"/>
      <c r="B54" s="23" t="s">
        <v>582</v>
      </c>
      <c r="C54" s="22"/>
      <c r="D54" s="23"/>
      <c r="E54" s="28" t="s">
        <v>581</v>
      </c>
      <c r="F54" s="19">
        <f t="shared" ref="F54:H59" si="4">F55</f>
        <v>2.2999999999999998</v>
      </c>
      <c r="G54" s="19">
        <f t="shared" si="4"/>
        <v>35.5</v>
      </c>
      <c r="H54" s="19">
        <f t="shared" si="4"/>
        <v>42.6</v>
      </c>
    </row>
    <row r="55" spans="1:8" s="125" customFormat="1" ht="12.75" x14ac:dyDescent="0.2">
      <c r="A55" s="21"/>
      <c r="B55" s="23"/>
      <c r="C55" s="21" t="s">
        <v>36</v>
      </c>
      <c r="D55" s="123"/>
      <c r="E55" s="122" t="s">
        <v>35</v>
      </c>
      <c r="F55" s="19">
        <f t="shared" si="4"/>
        <v>2.2999999999999998</v>
      </c>
      <c r="G55" s="19">
        <f t="shared" si="4"/>
        <v>35.5</v>
      </c>
      <c r="H55" s="19">
        <f t="shared" si="4"/>
        <v>42.6</v>
      </c>
    </row>
    <row r="56" spans="1:8" ht="25.5" x14ac:dyDescent="0.25">
      <c r="A56" s="57"/>
      <c r="B56" s="37"/>
      <c r="C56" s="38" t="s">
        <v>34</v>
      </c>
      <c r="D56" s="37"/>
      <c r="E56" s="36" t="s">
        <v>103</v>
      </c>
      <c r="F56" s="35">
        <f t="shared" si="4"/>
        <v>2.2999999999999998</v>
      </c>
      <c r="G56" s="35">
        <f t="shared" si="4"/>
        <v>35.5</v>
      </c>
      <c r="H56" s="35">
        <f t="shared" si="4"/>
        <v>42.6</v>
      </c>
    </row>
    <row r="57" spans="1:8" ht="38.25" x14ac:dyDescent="0.25">
      <c r="A57" s="73"/>
      <c r="B57" s="71"/>
      <c r="C57" s="72" t="s">
        <v>547</v>
      </c>
      <c r="D57" s="71"/>
      <c r="E57" s="70" t="s">
        <v>580</v>
      </c>
      <c r="F57" s="69">
        <f t="shared" si="4"/>
        <v>2.2999999999999998</v>
      </c>
      <c r="G57" s="69">
        <f t="shared" si="4"/>
        <v>35.5</v>
      </c>
      <c r="H57" s="69">
        <f t="shared" si="4"/>
        <v>42.6</v>
      </c>
    </row>
    <row r="58" spans="1:8" ht="25.5" x14ac:dyDescent="0.25">
      <c r="A58" s="548"/>
      <c r="B58" s="529"/>
      <c r="C58" s="534" t="s">
        <v>545</v>
      </c>
      <c r="D58" s="529"/>
      <c r="E58" s="549" t="s">
        <v>579</v>
      </c>
      <c r="F58" s="531">
        <f t="shared" si="4"/>
        <v>2.2999999999999998</v>
      </c>
      <c r="G58" s="531">
        <f t="shared" si="4"/>
        <v>35.5</v>
      </c>
      <c r="H58" s="531">
        <f t="shared" si="4"/>
        <v>42.6</v>
      </c>
    </row>
    <row r="59" spans="1:8" ht="26.25" x14ac:dyDescent="0.25">
      <c r="A59" s="8"/>
      <c r="B59" s="8"/>
      <c r="C59" s="7" t="s">
        <v>578</v>
      </c>
      <c r="D59" s="7"/>
      <c r="E59" s="6" t="s">
        <v>577</v>
      </c>
      <c r="F59" s="82">
        <f t="shared" si="4"/>
        <v>2.2999999999999998</v>
      </c>
      <c r="G59" s="82">
        <f t="shared" si="4"/>
        <v>35.5</v>
      </c>
      <c r="H59" s="82">
        <f t="shared" si="4"/>
        <v>42.6</v>
      </c>
    </row>
    <row r="60" spans="1:8" x14ac:dyDescent="0.25">
      <c r="A60" s="8"/>
      <c r="B60" s="8"/>
      <c r="C60" s="7"/>
      <c r="D60" s="7" t="s">
        <v>12</v>
      </c>
      <c r="E60" s="6" t="s">
        <v>11</v>
      </c>
      <c r="F60" s="82">
        <v>2.2999999999999998</v>
      </c>
      <c r="G60" s="82">
        <v>35.5</v>
      </c>
      <c r="H60" s="82">
        <v>42.6</v>
      </c>
    </row>
    <row r="61" spans="1:8" x14ac:dyDescent="0.25">
      <c r="A61" s="21"/>
      <c r="B61" s="23" t="s">
        <v>20</v>
      </c>
      <c r="C61" s="22"/>
      <c r="D61" s="21"/>
      <c r="E61" s="20" t="s">
        <v>19</v>
      </c>
      <c r="F61" s="19">
        <f>F62+F87</f>
        <v>42747.571729999996</v>
      </c>
      <c r="G61" s="19">
        <f>G62+G87</f>
        <v>43369.588770000002</v>
      </c>
      <c r="H61" s="19">
        <f>H62+H87</f>
        <v>39806.835200000001</v>
      </c>
    </row>
    <row r="62" spans="1:8" x14ac:dyDescent="0.25">
      <c r="A62" s="21"/>
      <c r="B62" s="23"/>
      <c r="C62" s="22" t="s">
        <v>36</v>
      </c>
      <c r="D62" s="21"/>
      <c r="E62" s="28" t="s">
        <v>35</v>
      </c>
      <c r="F62" s="19">
        <f>F63+F81</f>
        <v>4825.5717299999997</v>
      </c>
      <c r="G62" s="19">
        <f>G63+G81</f>
        <v>5978.5887699999994</v>
      </c>
      <c r="H62" s="19">
        <f>H63+H81</f>
        <v>2415.8352</v>
      </c>
    </row>
    <row r="63" spans="1:8" ht="25.5" x14ac:dyDescent="0.25">
      <c r="A63" s="57"/>
      <c r="B63" s="37"/>
      <c r="C63" s="38" t="s">
        <v>34</v>
      </c>
      <c r="D63" s="37"/>
      <c r="E63" s="36" t="s">
        <v>33</v>
      </c>
      <c r="F63" s="35">
        <f>F64+F70+F75</f>
        <v>3252.3</v>
      </c>
      <c r="G63" s="35">
        <f>G64+G70+G75</f>
        <v>1516.3000000000002</v>
      </c>
      <c r="H63" s="35">
        <f>H64+H70+H75</f>
        <v>2269</v>
      </c>
    </row>
    <row r="64" spans="1:8" x14ac:dyDescent="0.25">
      <c r="A64" s="34"/>
      <c r="B64" s="34"/>
      <c r="C64" s="34" t="s">
        <v>576</v>
      </c>
      <c r="D64" s="34"/>
      <c r="E64" s="55" t="s">
        <v>575</v>
      </c>
      <c r="F64" s="32">
        <f>F65</f>
        <v>1841.1000000000001</v>
      </c>
      <c r="G64" s="32">
        <f>G65</f>
        <v>69.400000000000006</v>
      </c>
      <c r="H64" s="32">
        <f>H65</f>
        <v>822.1</v>
      </c>
    </row>
    <row r="65" spans="1:8" x14ac:dyDescent="0.25">
      <c r="A65" s="524"/>
      <c r="B65" s="524"/>
      <c r="C65" s="524" t="s">
        <v>574</v>
      </c>
      <c r="D65" s="524"/>
      <c r="E65" s="525" t="s">
        <v>573</v>
      </c>
      <c r="F65" s="526">
        <f>F66+F68</f>
        <v>1841.1000000000001</v>
      </c>
      <c r="G65" s="526">
        <f>G66+G68</f>
        <v>69.400000000000006</v>
      </c>
      <c r="H65" s="526">
        <f>H66+H68</f>
        <v>822.1</v>
      </c>
    </row>
    <row r="66" spans="1:8" ht="51.75" x14ac:dyDescent="0.25">
      <c r="A66" s="7"/>
      <c r="B66" s="7"/>
      <c r="C66" s="7" t="s">
        <v>572</v>
      </c>
      <c r="D66" s="64"/>
      <c r="E66" s="6" t="s">
        <v>571</v>
      </c>
      <c r="F66" s="9">
        <f>F67</f>
        <v>1771.7</v>
      </c>
      <c r="G66" s="9">
        <f>G67</f>
        <v>0</v>
      </c>
      <c r="H66" s="9">
        <f>H67</f>
        <v>752.7</v>
      </c>
    </row>
    <row r="67" spans="1:8" x14ac:dyDescent="0.25">
      <c r="A67" s="7"/>
      <c r="B67" s="7"/>
      <c r="C67" s="7"/>
      <c r="D67" s="7" t="s">
        <v>12</v>
      </c>
      <c r="E67" s="6" t="s">
        <v>11</v>
      </c>
      <c r="F67" s="9">
        <v>1771.7</v>
      </c>
      <c r="G67" s="9">
        <v>0</v>
      </c>
      <c r="H67" s="9">
        <v>752.7</v>
      </c>
    </row>
    <row r="68" spans="1:8" ht="26.25" x14ac:dyDescent="0.25">
      <c r="A68" s="8"/>
      <c r="B68" s="8"/>
      <c r="C68" s="7" t="s">
        <v>1284</v>
      </c>
      <c r="D68" s="7"/>
      <c r="E68" s="6" t="s">
        <v>570</v>
      </c>
      <c r="F68" s="9">
        <f>F69</f>
        <v>69.400000000000006</v>
      </c>
      <c r="G68" s="9">
        <f>G69</f>
        <v>69.400000000000006</v>
      </c>
      <c r="H68" s="9">
        <f>H69</f>
        <v>69.400000000000006</v>
      </c>
    </row>
    <row r="69" spans="1:8" x14ac:dyDescent="0.25">
      <c r="A69" s="8"/>
      <c r="B69" s="8"/>
      <c r="C69" s="7"/>
      <c r="D69" s="7" t="s">
        <v>12</v>
      </c>
      <c r="E69" s="6" t="s">
        <v>11</v>
      </c>
      <c r="F69" s="9">
        <v>69.400000000000006</v>
      </c>
      <c r="G69" s="9">
        <v>69.400000000000006</v>
      </c>
      <c r="H69" s="9">
        <v>69.400000000000006</v>
      </c>
    </row>
    <row r="70" spans="1:8" ht="39" x14ac:dyDescent="0.25">
      <c r="A70" s="34"/>
      <c r="B70" s="34"/>
      <c r="C70" s="34" t="s">
        <v>547</v>
      </c>
      <c r="D70" s="34"/>
      <c r="E70" s="55" t="s">
        <v>569</v>
      </c>
      <c r="F70" s="32">
        <f t="shared" ref="F70:H71" si="5">F71</f>
        <v>1159.2</v>
      </c>
      <c r="G70" s="32">
        <f t="shared" si="5"/>
        <v>1194.9000000000001</v>
      </c>
      <c r="H70" s="32">
        <f t="shared" si="5"/>
        <v>1194.9000000000001</v>
      </c>
    </row>
    <row r="71" spans="1:8" ht="26.25" x14ac:dyDescent="0.25">
      <c r="A71" s="524"/>
      <c r="B71" s="524"/>
      <c r="C71" s="524" t="s">
        <v>545</v>
      </c>
      <c r="D71" s="532"/>
      <c r="E71" s="525" t="s">
        <v>568</v>
      </c>
      <c r="F71" s="526">
        <f t="shared" si="5"/>
        <v>1159.2</v>
      </c>
      <c r="G71" s="526">
        <f t="shared" si="5"/>
        <v>1194.9000000000001</v>
      </c>
      <c r="H71" s="526">
        <f t="shared" si="5"/>
        <v>1194.9000000000001</v>
      </c>
    </row>
    <row r="72" spans="1:8" x14ac:dyDescent="0.25">
      <c r="A72" s="7"/>
      <c r="B72" s="7"/>
      <c r="C72" s="7" t="s">
        <v>567</v>
      </c>
      <c r="D72" s="7"/>
      <c r="E72" s="6" t="s">
        <v>566</v>
      </c>
      <c r="F72" s="82">
        <f>SUM(F73+F74)</f>
        <v>1159.2</v>
      </c>
      <c r="G72" s="82">
        <f>SUM(G73+G74)</f>
        <v>1194.9000000000001</v>
      </c>
      <c r="H72" s="82">
        <f>SUM(H73+H74)</f>
        <v>1194.9000000000001</v>
      </c>
    </row>
    <row r="73" spans="1:8" ht="39" x14ac:dyDescent="0.25">
      <c r="A73" s="7"/>
      <c r="B73" s="7"/>
      <c r="C73" s="7"/>
      <c r="D73" s="7" t="s">
        <v>2</v>
      </c>
      <c r="E73" s="6" t="s">
        <v>1</v>
      </c>
      <c r="F73" s="82">
        <v>1145.8</v>
      </c>
      <c r="G73" s="82">
        <v>1190</v>
      </c>
      <c r="H73" s="82">
        <v>1190</v>
      </c>
    </row>
    <row r="74" spans="1:8" x14ac:dyDescent="0.25">
      <c r="A74" s="7"/>
      <c r="B74" s="7"/>
      <c r="C74" s="7"/>
      <c r="D74" s="7" t="s">
        <v>12</v>
      </c>
      <c r="E74" s="6" t="s">
        <v>11</v>
      </c>
      <c r="F74" s="82">
        <v>13.4000000000001</v>
      </c>
      <c r="G74" s="82">
        <v>4.9000000000000901</v>
      </c>
      <c r="H74" s="82">
        <v>4.9000000000000901</v>
      </c>
    </row>
    <row r="75" spans="1:8" ht="26.25" x14ac:dyDescent="0.25">
      <c r="A75" s="34"/>
      <c r="B75" s="34"/>
      <c r="C75" s="34" t="s">
        <v>565</v>
      </c>
      <c r="D75" s="34"/>
      <c r="E75" s="55" t="s">
        <v>564</v>
      </c>
      <c r="F75" s="32">
        <f>F76</f>
        <v>252</v>
      </c>
      <c r="G75" s="32">
        <f>G76</f>
        <v>252</v>
      </c>
      <c r="H75" s="32">
        <f>H76</f>
        <v>252</v>
      </c>
    </row>
    <row r="76" spans="1:8" ht="26.25" x14ac:dyDescent="0.25">
      <c r="A76" s="524"/>
      <c r="B76" s="524"/>
      <c r="C76" s="524" t="s">
        <v>563</v>
      </c>
      <c r="D76" s="532"/>
      <c r="E76" s="525" t="s">
        <v>562</v>
      </c>
      <c r="F76" s="526">
        <f>F77+F79</f>
        <v>252</v>
      </c>
      <c r="G76" s="526">
        <f>G77+G79</f>
        <v>252</v>
      </c>
      <c r="H76" s="526">
        <f>H77+H79</f>
        <v>252</v>
      </c>
    </row>
    <row r="77" spans="1:8" x14ac:dyDescent="0.25">
      <c r="A77" s="8"/>
      <c r="B77" s="8"/>
      <c r="C77" s="7" t="s">
        <v>561</v>
      </c>
      <c r="D77" s="7"/>
      <c r="E77" s="67" t="s">
        <v>560</v>
      </c>
      <c r="F77" s="82">
        <f>F78</f>
        <v>133.30000000000001</v>
      </c>
      <c r="G77" s="82">
        <f>G78</f>
        <v>133.30000000000001</v>
      </c>
      <c r="H77" s="82">
        <f>H78</f>
        <v>133.30000000000001</v>
      </c>
    </row>
    <row r="78" spans="1:8" x14ac:dyDescent="0.25">
      <c r="A78" s="8"/>
      <c r="B78" s="8"/>
      <c r="C78" s="7"/>
      <c r="D78" s="7" t="s">
        <v>12</v>
      </c>
      <c r="E78" s="6" t="s">
        <v>11</v>
      </c>
      <c r="F78" s="82">
        <v>133.30000000000001</v>
      </c>
      <c r="G78" s="82">
        <v>133.30000000000001</v>
      </c>
      <c r="H78" s="82">
        <v>133.30000000000001</v>
      </c>
    </row>
    <row r="79" spans="1:8" ht="39" x14ac:dyDescent="0.25">
      <c r="A79" s="8"/>
      <c r="B79" s="8"/>
      <c r="C79" s="7" t="s">
        <v>559</v>
      </c>
      <c r="D79" s="7"/>
      <c r="E79" s="67" t="s">
        <v>660</v>
      </c>
      <c r="F79" s="82">
        <f>F80</f>
        <v>118.7</v>
      </c>
      <c r="G79" s="82">
        <f>G80</f>
        <v>118.7</v>
      </c>
      <c r="H79" s="82">
        <f>H80</f>
        <v>118.7</v>
      </c>
    </row>
    <row r="80" spans="1:8" x14ac:dyDescent="0.25">
      <c r="A80" s="8"/>
      <c r="B80" s="8"/>
      <c r="C80" s="7"/>
      <c r="D80" s="7" t="s">
        <v>12</v>
      </c>
      <c r="E80" s="6" t="s">
        <v>11</v>
      </c>
      <c r="F80" s="82">
        <f>34.7+84</f>
        <v>118.7</v>
      </c>
      <c r="G80" s="82">
        <f>34.7+84</f>
        <v>118.7</v>
      </c>
      <c r="H80" s="82">
        <f>34.7+84</f>
        <v>118.7</v>
      </c>
    </row>
    <row r="81" spans="1:8" ht="25.5" x14ac:dyDescent="0.25">
      <c r="A81" s="57"/>
      <c r="B81" s="37"/>
      <c r="C81" s="38" t="s">
        <v>293</v>
      </c>
      <c r="D81" s="37"/>
      <c r="E81" s="36" t="s">
        <v>292</v>
      </c>
      <c r="F81" s="35">
        <f t="shared" ref="F81:H83" si="6">F82</f>
        <v>1573.2717299999999</v>
      </c>
      <c r="G81" s="35">
        <f t="shared" si="6"/>
        <v>4462.2887699999992</v>
      </c>
      <c r="H81" s="35">
        <f t="shared" si="6"/>
        <v>146.83519999999999</v>
      </c>
    </row>
    <row r="82" spans="1:8" ht="26.25" x14ac:dyDescent="0.25">
      <c r="A82" s="524"/>
      <c r="B82" s="524"/>
      <c r="C82" s="524" t="s">
        <v>291</v>
      </c>
      <c r="D82" s="524"/>
      <c r="E82" s="525" t="s">
        <v>290</v>
      </c>
      <c r="F82" s="526">
        <f t="shared" si="6"/>
        <v>1573.2717299999999</v>
      </c>
      <c r="G82" s="526">
        <f t="shared" si="6"/>
        <v>4462.2887699999992</v>
      </c>
      <c r="H82" s="526">
        <f t="shared" si="6"/>
        <v>146.83519999999999</v>
      </c>
    </row>
    <row r="83" spans="1:8" ht="26.25" x14ac:dyDescent="0.25">
      <c r="A83" s="7"/>
      <c r="B83" s="7"/>
      <c r="C83" s="7" t="s">
        <v>389</v>
      </c>
      <c r="D83" s="7"/>
      <c r="E83" s="6" t="s">
        <v>388</v>
      </c>
      <c r="F83" s="9">
        <f t="shared" si="6"/>
        <v>1573.2717299999999</v>
      </c>
      <c r="G83" s="9">
        <f t="shared" si="6"/>
        <v>4462.2887699999992</v>
      </c>
      <c r="H83" s="9">
        <f t="shared" si="6"/>
        <v>146.83519999999999</v>
      </c>
    </row>
    <row r="84" spans="1:8" x14ac:dyDescent="0.25">
      <c r="A84" s="7"/>
      <c r="B84" s="7"/>
      <c r="C84" s="7"/>
      <c r="D84" s="7" t="s">
        <v>12</v>
      </c>
      <c r="E84" s="6" t="s">
        <v>11</v>
      </c>
      <c r="F84" s="9">
        <f>F85+F86</f>
        <v>1573.2717299999999</v>
      </c>
      <c r="G84" s="9">
        <f>G85+G86</f>
        <v>4462.2887699999992</v>
      </c>
      <c r="H84" s="9">
        <f>H86</f>
        <v>146.83519999999999</v>
      </c>
    </row>
    <row r="85" spans="1:8" x14ac:dyDescent="0.25">
      <c r="A85" s="7"/>
      <c r="B85" s="7"/>
      <c r="C85" s="7"/>
      <c r="D85" s="7"/>
      <c r="E85" s="10" t="s">
        <v>114</v>
      </c>
      <c r="F85" s="9">
        <v>1542.1069</v>
      </c>
      <c r="G85" s="9">
        <v>4373.0429999999997</v>
      </c>
      <c r="H85" s="9">
        <v>0</v>
      </c>
    </row>
    <row r="86" spans="1:8" x14ac:dyDescent="0.25">
      <c r="A86" s="7"/>
      <c r="B86" s="7"/>
      <c r="C86" s="7"/>
      <c r="D86" s="7"/>
      <c r="E86" s="6" t="s">
        <v>106</v>
      </c>
      <c r="F86" s="9">
        <v>31.164829999999998</v>
      </c>
      <c r="G86" s="9">
        <v>89.245769999999993</v>
      </c>
      <c r="H86" s="9">
        <v>146.83519999999999</v>
      </c>
    </row>
    <row r="87" spans="1:8" x14ac:dyDescent="0.25">
      <c r="A87" s="18"/>
      <c r="B87" s="18"/>
      <c r="C87" s="18" t="s">
        <v>18</v>
      </c>
      <c r="D87" s="18"/>
      <c r="E87" s="17" t="s">
        <v>17</v>
      </c>
      <c r="F87" s="16">
        <f>F88</f>
        <v>37922</v>
      </c>
      <c r="G87" s="16">
        <f>G88</f>
        <v>37391</v>
      </c>
      <c r="H87" s="16">
        <f>H88</f>
        <v>37391</v>
      </c>
    </row>
    <row r="88" spans="1:8" ht="26.25" x14ac:dyDescent="0.25">
      <c r="A88" s="15"/>
      <c r="B88" s="15"/>
      <c r="C88" s="15" t="s">
        <v>16</v>
      </c>
      <c r="D88" s="15"/>
      <c r="E88" s="14" t="s">
        <v>15</v>
      </c>
      <c r="F88" s="13">
        <f>F89+F95+F97+F93+F99</f>
        <v>37922</v>
      </c>
      <c r="G88" s="13">
        <f>G89+G95+G97+G99</f>
        <v>37391</v>
      </c>
      <c r="H88" s="13">
        <f>H89+H95+H97+H99</f>
        <v>37391</v>
      </c>
    </row>
    <row r="89" spans="1:8" ht="26.25" x14ac:dyDescent="0.25">
      <c r="A89" s="8"/>
      <c r="B89" s="8"/>
      <c r="C89" s="7" t="s">
        <v>557</v>
      </c>
      <c r="D89" s="7"/>
      <c r="E89" s="67" t="s">
        <v>556</v>
      </c>
      <c r="F89" s="9">
        <f>F90+F91+F92</f>
        <v>36085.4</v>
      </c>
      <c r="G89" s="9">
        <f>G90+G91+G92</f>
        <v>36791</v>
      </c>
      <c r="H89" s="9">
        <f>H90+H91+H92</f>
        <v>36791</v>
      </c>
    </row>
    <row r="90" spans="1:8" ht="39" x14ac:dyDescent="0.25">
      <c r="A90" s="8"/>
      <c r="B90" s="8"/>
      <c r="C90" s="7"/>
      <c r="D90" s="7" t="s">
        <v>2</v>
      </c>
      <c r="E90" s="6" t="s">
        <v>1</v>
      </c>
      <c r="F90" s="9">
        <v>18278.099999999999</v>
      </c>
      <c r="G90" s="9">
        <v>18983.7</v>
      </c>
      <c r="H90" s="9">
        <v>18983.7</v>
      </c>
    </row>
    <row r="91" spans="1:8" x14ac:dyDescent="0.25">
      <c r="A91" s="8"/>
      <c r="B91" s="8"/>
      <c r="C91" s="7"/>
      <c r="D91" s="7" t="s">
        <v>12</v>
      </c>
      <c r="E91" s="6" t="s">
        <v>11</v>
      </c>
      <c r="F91" s="9">
        <v>17379</v>
      </c>
      <c r="G91" s="9">
        <v>17379</v>
      </c>
      <c r="H91" s="9">
        <v>17379</v>
      </c>
    </row>
    <row r="92" spans="1:8" x14ac:dyDescent="0.25">
      <c r="A92" s="8"/>
      <c r="B92" s="8"/>
      <c r="C92" s="7"/>
      <c r="D92" s="7" t="s">
        <v>22</v>
      </c>
      <c r="E92" s="6" t="s">
        <v>21</v>
      </c>
      <c r="F92" s="9">
        <v>428.3</v>
      </c>
      <c r="G92" s="9">
        <v>428.3</v>
      </c>
      <c r="H92" s="9">
        <v>428.3</v>
      </c>
    </row>
    <row r="93" spans="1:8" x14ac:dyDescent="0.25">
      <c r="A93" s="8"/>
      <c r="B93" s="8"/>
      <c r="C93" s="58" t="s">
        <v>555</v>
      </c>
      <c r="D93" s="58"/>
      <c r="E93" s="10" t="s">
        <v>554</v>
      </c>
      <c r="F93" s="9">
        <f>F94</f>
        <v>926.6</v>
      </c>
      <c r="G93" s="9">
        <v>0</v>
      </c>
      <c r="H93" s="9">
        <v>0</v>
      </c>
    </row>
    <row r="94" spans="1:8" x14ac:dyDescent="0.25">
      <c r="A94" s="8"/>
      <c r="B94" s="8"/>
      <c r="C94" s="58"/>
      <c r="D94" s="58" t="s">
        <v>12</v>
      </c>
      <c r="E94" s="10" t="s">
        <v>11</v>
      </c>
      <c r="F94" s="9">
        <v>926.6</v>
      </c>
      <c r="G94" s="9">
        <f>1193.9-1193.9</f>
        <v>0</v>
      </c>
      <c r="H94" s="9">
        <f>1243.6-1243.6</f>
        <v>0</v>
      </c>
    </row>
    <row r="95" spans="1:8" ht="26.25" x14ac:dyDescent="0.25">
      <c r="A95" s="8"/>
      <c r="B95" s="8"/>
      <c r="C95" s="7" t="s">
        <v>43</v>
      </c>
      <c r="D95" s="7"/>
      <c r="E95" s="6" t="s">
        <v>42</v>
      </c>
      <c r="F95" s="9">
        <f>F96</f>
        <v>300</v>
      </c>
      <c r="G95" s="9">
        <f>G96</f>
        <v>300</v>
      </c>
      <c r="H95" s="9">
        <f>H96</f>
        <v>300</v>
      </c>
    </row>
    <row r="96" spans="1:8" x14ac:dyDescent="0.25">
      <c r="A96" s="8"/>
      <c r="B96" s="8"/>
      <c r="C96" s="7"/>
      <c r="D96" s="7" t="s">
        <v>12</v>
      </c>
      <c r="E96" s="6" t="s">
        <v>11</v>
      </c>
      <c r="F96" s="9">
        <v>300</v>
      </c>
      <c r="G96" s="9">
        <v>300</v>
      </c>
      <c r="H96" s="9">
        <v>300</v>
      </c>
    </row>
    <row r="97" spans="1:8" x14ac:dyDescent="0.25">
      <c r="A97" s="8"/>
      <c r="B97" s="8"/>
      <c r="C97" s="7" t="s">
        <v>553</v>
      </c>
      <c r="D97" s="7"/>
      <c r="E97" s="6" t="s">
        <v>552</v>
      </c>
      <c r="F97" s="5">
        <f>F98</f>
        <v>310</v>
      </c>
      <c r="G97" s="5">
        <f>G98</f>
        <v>0</v>
      </c>
      <c r="H97" s="5">
        <f>H98</f>
        <v>0</v>
      </c>
    </row>
    <row r="98" spans="1:8" x14ac:dyDescent="0.25">
      <c r="A98" s="8"/>
      <c r="B98" s="8"/>
      <c r="C98" s="7"/>
      <c r="D98" s="7" t="s">
        <v>22</v>
      </c>
      <c r="E98" s="6" t="s">
        <v>21</v>
      </c>
      <c r="F98" s="5">
        <v>310</v>
      </c>
      <c r="G98" s="5">
        <v>0</v>
      </c>
      <c r="H98" s="5">
        <v>0</v>
      </c>
    </row>
    <row r="99" spans="1:8" ht="26.25" x14ac:dyDescent="0.25">
      <c r="A99" s="8"/>
      <c r="B99" s="8"/>
      <c r="C99" s="7" t="s">
        <v>654</v>
      </c>
      <c r="D99" s="7"/>
      <c r="E99" s="120" t="s">
        <v>558</v>
      </c>
      <c r="F99" s="5">
        <f>F100</f>
        <v>300</v>
      </c>
      <c r="G99" s="5">
        <f>G100</f>
        <v>300</v>
      </c>
      <c r="H99" s="5">
        <f>H100</f>
        <v>300</v>
      </c>
    </row>
    <row r="100" spans="1:8" ht="26.25" x14ac:dyDescent="0.25">
      <c r="A100" s="8"/>
      <c r="B100" s="8"/>
      <c r="C100" s="7"/>
      <c r="D100" s="7" t="s">
        <v>57</v>
      </c>
      <c r="E100" s="6" t="s">
        <v>56</v>
      </c>
      <c r="F100" s="5">
        <v>300</v>
      </c>
      <c r="G100" s="5">
        <v>300</v>
      </c>
      <c r="H100" s="5">
        <v>300</v>
      </c>
    </row>
    <row r="101" spans="1:8" x14ac:dyDescent="0.25">
      <c r="A101" s="21"/>
      <c r="B101" s="23" t="s">
        <v>551</v>
      </c>
      <c r="C101" s="22"/>
      <c r="D101" s="23"/>
      <c r="E101" s="20" t="s">
        <v>550</v>
      </c>
      <c r="F101" s="19">
        <f t="shared" ref="F101:H106" si="7">F102</f>
        <v>1850.8999999999999</v>
      </c>
      <c r="G101" s="19">
        <f t="shared" si="7"/>
        <v>2020.1</v>
      </c>
      <c r="H101" s="19">
        <f t="shared" si="7"/>
        <v>2020.1</v>
      </c>
    </row>
    <row r="102" spans="1:8" x14ac:dyDescent="0.25">
      <c r="A102" s="21"/>
      <c r="B102" s="23" t="s">
        <v>549</v>
      </c>
      <c r="C102" s="22"/>
      <c r="D102" s="23"/>
      <c r="E102" s="20" t="s">
        <v>548</v>
      </c>
      <c r="F102" s="19">
        <f t="shared" si="7"/>
        <v>1850.8999999999999</v>
      </c>
      <c r="G102" s="19">
        <f t="shared" si="7"/>
        <v>2020.1</v>
      </c>
      <c r="H102" s="19">
        <f t="shared" si="7"/>
        <v>2020.1</v>
      </c>
    </row>
    <row r="103" spans="1:8" x14ac:dyDescent="0.25">
      <c r="A103" s="21"/>
      <c r="B103" s="23"/>
      <c r="C103" s="123" t="s">
        <v>36</v>
      </c>
      <c r="D103" s="123"/>
      <c r="E103" s="122" t="s">
        <v>35</v>
      </c>
      <c r="F103" s="19">
        <f t="shared" si="7"/>
        <v>1850.8999999999999</v>
      </c>
      <c r="G103" s="19">
        <f t="shared" si="7"/>
        <v>2020.1</v>
      </c>
      <c r="H103" s="19">
        <f t="shared" si="7"/>
        <v>2020.1</v>
      </c>
    </row>
    <row r="104" spans="1:8" ht="25.5" x14ac:dyDescent="0.25">
      <c r="A104" s="57"/>
      <c r="B104" s="37"/>
      <c r="C104" s="38" t="s">
        <v>34</v>
      </c>
      <c r="D104" s="37"/>
      <c r="E104" s="36" t="s">
        <v>103</v>
      </c>
      <c r="F104" s="35">
        <f t="shared" si="7"/>
        <v>1850.8999999999999</v>
      </c>
      <c r="G104" s="35">
        <f t="shared" si="7"/>
        <v>2020.1</v>
      </c>
      <c r="H104" s="35">
        <f t="shared" si="7"/>
        <v>2020.1</v>
      </c>
    </row>
    <row r="105" spans="1:8" ht="38.25" x14ac:dyDescent="0.25">
      <c r="A105" s="73"/>
      <c r="B105" s="71"/>
      <c r="C105" s="72" t="s">
        <v>547</v>
      </c>
      <c r="D105" s="71"/>
      <c r="E105" s="70" t="s">
        <v>546</v>
      </c>
      <c r="F105" s="69">
        <f t="shared" si="7"/>
        <v>1850.8999999999999</v>
      </c>
      <c r="G105" s="69">
        <f t="shared" si="7"/>
        <v>2020.1</v>
      </c>
      <c r="H105" s="69">
        <f t="shared" si="7"/>
        <v>2020.1</v>
      </c>
    </row>
    <row r="106" spans="1:8" ht="25.5" x14ac:dyDescent="0.25">
      <c r="A106" s="548"/>
      <c r="B106" s="529"/>
      <c r="C106" s="534" t="s">
        <v>545</v>
      </c>
      <c r="D106" s="529"/>
      <c r="E106" s="549" t="s">
        <v>544</v>
      </c>
      <c r="F106" s="531">
        <f t="shared" si="7"/>
        <v>1850.8999999999999</v>
      </c>
      <c r="G106" s="531">
        <f t="shared" si="7"/>
        <v>2020.1</v>
      </c>
      <c r="H106" s="531">
        <f t="shared" si="7"/>
        <v>2020.1</v>
      </c>
    </row>
    <row r="107" spans="1:8" ht="26.25" x14ac:dyDescent="0.25">
      <c r="A107" s="7"/>
      <c r="B107" s="7"/>
      <c r="C107" s="7" t="s">
        <v>543</v>
      </c>
      <c r="D107" s="7"/>
      <c r="E107" s="6" t="s">
        <v>542</v>
      </c>
      <c r="F107" s="82">
        <f>SUM(F108+F109)</f>
        <v>1850.8999999999999</v>
      </c>
      <c r="G107" s="82">
        <f>SUM(G108+G109)</f>
        <v>2020.1</v>
      </c>
      <c r="H107" s="82">
        <f>SUM(H108+H109)</f>
        <v>2020.1</v>
      </c>
    </row>
    <row r="108" spans="1:8" ht="39" x14ac:dyDescent="0.25">
      <c r="A108" s="7"/>
      <c r="B108" s="7"/>
      <c r="C108" s="7"/>
      <c r="D108" s="7" t="s">
        <v>2</v>
      </c>
      <c r="E108" s="6" t="s">
        <v>1</v>
      </c>
      <c r="F108" s="82">
        <v>1719.8</v>
      </c>
      <c r="G108" s="82">
        <v>1786.1</v>
      </c>
      <c r="H108" s="82">
        <v>1786.1</v>
      </c>
    </row>
    <row r="109" spans="1:8" x14ac:dyDescent="0.25">
      <c r="A109" s="7"/>
      <c r="B109" s="7"/>
      <c r="C109" s="7"/>
      <c r="D109" s="7" t="s">
        <v>12</v>
      </c>
      <c r="E109" s="6" t="s">
        <v>11</v>
      </c>
      <c r="F109" s="82">
        <v>131.1</v>
      </c>
      <c r="G109" s="82">
        <v>234</v>
      </c>
      <c r="H109" s="82">
        <v>234</v>
      </c>
    </row>
    <row r="110" spans="1:8" x14ac:dyDescent="0.25">
      <c r="A110" s="21"/>
      <c r="B110" s="23" t="s">
        <v>541</v>
      </c>
      <c r="C110" s="22"/>
      <c r="D110" s="21"/>
      <c r="E110" s="20" t="s">
        <v>540</v>
      </c>
      <c r="F110" s="19">
        <f>F111+F124+F135</f>
        <v>26189.5</v>
      </c>
      <c r="G110" s="19">
        <f>G111+G124+G135</f>
        <v>26017.7</v>
      </c>
      <c r="H110" s="19">
        <f>H111+H124+H135</f>
        <v>33501.199999999997</v>
      </c>
    </row>
    <row r="111" spans="1:8" ht="25.5" x14ac:dyDescent="0.25">
      <c r="A111" s="21"/>
      <c r="B111" s="23" t="s">
        <v>539</v>
      </c>
      <c r="C111" s="22"/>
      <c r="D111" s="23"/>
      <c r="E111" s="28" t="s">
        <v>538</v>
      </c>
      <c r="F111" s="19">
        <f t="shared" ref="F111:H113" si="8">F112</f>
        <v>20490.8</v>
      </c>
      <c r="G111" s="19">
        <f t="shared" si="8"/>
        <v>21149.5</v>
      </c>
      <c r="H111" s="19">
        <f t="shared" si="8"/>
        <v>21149.5</v>
      </c>
    </row>
    <row r="112" spans="1:8" x14ac:dyDescent="0.25">
      <c r="A112" s="21"/>
      <c r="B112" s="23"/>
      <c r="C112" s="22" t="s">
        <v>36</v>
      </c>
      <c r="D112" s="21"/>
      <c r="E112" s="28" t="s">
        <v>35</v>
      </c>
      <c r="F112" s="19">
        <f t="shared" si="8"/>
        <v>20490.8</v>
      </c>
      <c r="G112" s="19">
        <f t="shared" si="8"/>
        <v>21149.5</v>
      </c>
      <c r="H112" s="19">
        <f t="shared" si="8"/>
        <v>21149.5</v>
      </c>
    </row>
    <row r="113" spans="1:8" ht="38.25" x14ac:dyDescent="0.25">
      <c r="A113" s="57"/>
      <c r="B113" s="37"/>
      <c r="C113" s="38" t="s">
        <v>501</v>
      </c>
      <c r="D113" s="37"/>
      <c r="E113" s="36" t="s">
        <v>537</v>
      </c>
      <c r="F113" s="35">
        <f t="shared" si="8"/>
        <v>20490.8</v>
      </c>
      <c r="G113" s="35">
        <f t="shared" si="8"/>
        <v>21149.5</v>
      </c>
      <c r="H113" s="35">
        <f t="shared" si="8"/>
        <v>21149.5</v>
      </c>
    </row>
    <row r="114" spans="1:8" ht="26.25" x14ac:dyDescent="0.25">
      <c r="A114" s="524"/>
      <c r="B114" s="524"/>
      <c r="C114" s="524" t="s">
        <v>536</v>
      </c>
      <c r="D114" s="524"/>
      <c r="E114" s="538" t="s">
        <v>535</v>
      </c>
      <c r="F114" s="526">
        <f>F115+F117+F121+F119</f>
        <v>20490.8</v>
      </c>
      <c r="G114" s="526">
        <f>G115+G117+G121+G119</f>
        <v>21149.5</v>
      </c>
      <c r="H114" s="526">
        <f>H115+H117+H121+H119</f>
        <v>21149.5</v>
      </c>
    </row>
    <row r="115" spans="1:8" x14ac:dyDescent="0.25">
      <c r="A115" s="7"/>
      <c r="B115" s="7"/>
      <c r="C115" s="7" t="s">
        <v>534</v>
      </c>
      <c r="D115" s="7"/>
      <c r="E115" s="10" t="s">
        <v>533</v>
      </c>
      <c r="F115" s="9">
        <f>SUM(F116)</f>
        <v>36.799999999999997</v>
      </c>
      <c r="G115" s="9">
        <f>SUM(G116)</f>
        <v>36.799999999999997</v>
      </c>
      <c r="H115" s="9">
        <f>SUM(H116)</f>
        <v>36.799999999999997</v>
      </c>
    </row>
    <row r="116" spans="1:8" x14ac:dyDescent="0.25">
      <c r="A116" s="7"/>
      <c r="B116" s="7"/>
      <c r="C116" s="7"/>
      <c r="D116" s="7" t="s">
        <v>12</v>
      </c>
      <c r="E116" s="6" t="s">
        <v>11</v>
      </c>
      <c r="F116" s="9">
        <v>36.799999999999997</v>
      </c>
      <c r="G116" s="9">
        <v>36.799999999999997</v>
      </c>
      <c r="H116" s="9">
        <v>36.799999999999997</v>
      </c>
    </row>
    <row r="117" spans="1:8" ht="39" x14ac:dyDescent="0.25">
      <c r="A117" s="7"/>
      <c r="B117" s="7"/>
      <c r="C117" s="7" t="s">
        <v>532</v>
      </c>
      <c r="D117" s="7"/>
      <c r="E117" s="6" t="s">
        <v>622</v>
      </c>
      <c r="F117" s="9">
        <f>F118</f>
        <v>154.30000000000001</v>
      </c>
      <c r="G117" s="9">
        <f>G118</f>
        <v>115.5</v>
      </c>
      <c r="H117" s="9">
        <f>H118</f>
        <v>115.5</v>
      </c>
    </row>
    <row r="118" spans="1:8" x14ac:dyDescent="0.25">
      <c r="A118" s="7"/>
      <c r="B118" s="7"/>
      <c r="C118" s="7"/>
      <c r="D118" s="7" t="s">
        <v>12</v>
      </c>
      <c r="E118" s="6" t="s">
        <v>11</v>
      </c>
      <c r="F118" s="9">
        <v>154.30000000000001</v>
      </c>
      <c r="G118" s="9">
        <v>115.5</v>
      </c>
      <c r="H118" s="9">
        <v>115.5</v>
      </c>
    </row>
    <row r="119" spans="1:8" ht="26.25" x14ac:dyDescent="0.25">
      <c r="A119" s="7"/>
      <c r="B119" s="7"/>
      <c r="C119" s="7" t="s">
        <v>623</v>
      </c>
      <c r="D119" s="7"/>
      <c r="E119" s="6" t="s">
        <v>624</v>
      </c>
      <c r="F119" s="9">
        <f>F120</f>
        <v>618.9</v>
      </c>
      <c r="G119" s="9">
        <f>G120</f>
        <v>618.9</v>
      </c>
      <c r="H119" s="9">
        <f>H120</f>
        <v>618.9</v>
      </c>
    </row>
    <row r="120" spans="1:8" x14ac:dyDescent="0.25">
      <c r="A120" s="7"/>
      <c r="B120" s="7"/>
      <c r="C120" s="7"/>
      <c r="D120" s="7" t="s">
        <v>12</v>
      </c>
      <c r="E120" s="6" t="s">
        <v>11</v>
      </c>
      <c r="F120" s="9">
        <v>618.9</v>
      </c>
      <c r="G120" s="9">
        <v>618.9</v>
      </c>
      <c r="H120" s="9">
        <v>618.9</v>
      </c>
    </row>
    <row r="121" spans="1:8" x14ac:dyDescent="0.25">
      <c r="A121" s="7"/>
      <c r="B121" s="7"/>
      <c r="C121" s="7" t="s">
        <v>531</v>
      </c>
      <c r="D121" s="7"/>
      <c r="E121" s="119" t="s">
        <v>530</v>
      </c>
      <c r="F121" s="9">
        <f>F122+F123</f>
        <v>19680.8</v>
      </c>
      <c r="G121" s="9">
        <f>G122+G123</f>
        <v>20378.3</v>
      </c>
      <c r="H121" s="9">
        <f>H122+H123</f>
        <v>20378.3</v>
      </c>
    </row>
    <row r="122" spans="1:8" ht="39" x14ac:dyDescent="0.25">
      <c r="A122" s="7"/>
      <c r="B122" s="7"/>
      <c r="C122" s="7"/>
      <c r="D122" s="7" t="s">
        <v>2</v>
      </c>
      <c r="E122" s="6" t="s">
        <v>1</v>
      </c>
      <c r="F122" s="154">
        <v>18078.8</v>
      </c>
      <c r="G122" s="154">
        <v>18776.3</v>
      </c>
      <c r="H122" s="154">
        <v>18776.3</v>
      </c>
    </row>
    <row r="123" spans="1:8" x14ac:dyDescent="0.25">
      <c r="A123" s="7"/>
      <c r="B123" s="7"/>
      <c r="C123" s="7"/>
      <c r="D123" s="7" t="s">
        <v>12</v>
      </c>
      <c r="E123" s="6" t="s">
        <v>11</v>
      </c>
      <c r="F123" s="151">
        <v>1602</v>
      </c>
      <c r="G123" s="151">
        <v>1602</v>
      </c>
      <c r="H123" s="151">
        <v>1602</v>
      </c>
    </row>
    <row r="124" spans="1:8" x14ac:dyDescent="0.25">
      <c r="A124" s="7"/>
      <c r="B124" s="23" t="s">
        <v>529</v>
      </c>
      <c r="C124" s="22"/>
      <c r="D124" s="23"/>
      <c r="E124" s="20" t="s">
        <v>528</v>
      </c>
      <c r="F124" s="27">
        <f t="shared" ref="F124:H126" si="9">F125</f>
        <v>4616.2</v>
      </c>
      <c r="G124" s="27">
        <f t="shared" si="9"/>
        <v>3997</v>
      </c>
      <c r="H124" s="27">
        <f t="shared" si="9"/>
        <v>11722.5</v>
      </c>
    </row>
    <row r="125" spans="1:8" x14ac:dyDescent="0.25">
      <c r="A125" s="7"/>
      <c r="B125" s="58"/>
      <c r="C125" s="22" t="s">
        <v>36</v>
      </c>
      <c r="D125" s="21"/>
      <c r="E125" s="28" t="s">
        <v>178</v>
      </c>
      <c r="F125" s="27">
        <f t="shared" si="9"/>
        <v>4616.2</v>
      </c>
      <c r="G125" s="27">
        <f t="shared" si="9"/>
        <v>3997</v>
      </c>
      <c r="H125" s="27">
        <f t="shared" si="9"/>
        <v>11722.5</v>
      </c>
    </row>
    <row r="126" spans="1:8" ht="38.25" x14ac:dyDescent="0.25">
      <c r="A126" s="37"/>
      <c r="B126" s="37"/>
      <c r="C126" s="38" t="s">
        <v>501</v>
      </c>
      <c r="D126" s="37"/>
      <c r="E126" s="36" t="s">
        <v>500</v>
      </c>
      <c r="F126" s="35">
        <f t="shared" si="9"/>
        <v>4616.2</v>
      </c>
      <c r="G126" s="35">
        <f t="shared" si="9"/>
        <v>3997</v>
      </c>
      <c r="H126" s="35">
        <f t="shared" si="9"/>
        <v>11722.5</v>
      </c>
    </row>
    <row r="127" spans="1:8" ht="26.25" x14ac:dyDescent="0.25">
      <c r="A127" s="524"/>
      <c r="B127" s="524"/>
      <c r="C127" s="524" t="s">
        <v>527</v>
      </c>
      <c r="D127" s="524"/>
      <c r="E127" s="538" t="s">
        <v>526</v>
      </c>
      <c r="F127" s="526">
        <f>F128+F130+F133</f>
        <v>4616.2</v>
      </c>
      <c r="G127" s="526">
        <f>G128+G130+G133</f>
        <v>3997</v>
      </c>
      <c r="H127" s="526">
        <f>H128+H130+H133</f>
        <v>11722.5</v>
      </c>
    </row>
    <row r="128" spans="1:8" x14ac:dyDescent="0.25">
      <c r="A128" s="7"/>
      <c r="B128" s="7"/>
      <c r="C128" s="7" t="s">
        <v>525</v>
      </c>
      <c r="D128" s="7"/>
      <c r="E128" s="105" t="s">
        <v>524</v>
      </c>
      <c r="F128" s="9">
        <f>F129</f>
        <v>115.9</v>
      </c>
      <c r="G128" s="9">
        <f>G129</f>
        <v>115.9</v>
      </c>
      <c r="H128" s="9">
        <f>H129</f>
        <v>9053.2999999999993</v>
      </c>
    </row>
    <row r="129" spans="1:8" x14ac:dyDescent="0.25">
      <c r="A129" s="7"/>
      <c r="B129" s="7"/>
      <c r="C129" s="7"/>
      <c r="D129" s="7" t="s">
        <v>12</v>
      </c>
      <c r="E129" s="6" t="s">
        <v>11</v>
      </c>
      <c r="F129" s="9">
        <v>115.9</v>
      </c>
      <c r="G129" s="9">
        <v>115.9</v>
      </c>
      <c r="H129" s="9">
        <v>9053.2999999999993</v>
      </c>
    </row>
    <row r="130" spans="1:8" x14ac:dyDescent="0.25">
      <c r="A130" s="7"/>
      <c r="B130" s="7"/>
      <c r="C130" s="7" t="s">
        <v>523</v>
      </c>
      <c r="D130" s="7"/>
      <c r="E130" s="12" t="s">
        <v>522</v>
      </c>
      <c r="F130" s="9">
        <f>F131+F132</f>
        <v>4001.6</v>
      </c>
      <c r="G130" s="9">
        <f>G131+G132</f>
        <v>3395.6</v>
      </c>
      <c r="H130" s="9">
        <f>H131+H132</f>
        <v>2183.6999999999998</v>
      </c>
    </row>
    <row r="131" spans="1:8" x14ac:dyDescent="0.25">
      <c r="A131" s="7"/>
      <c r="B131" s="7"/>
      <c r="C131" s="7"/>
      <c r="D131" s="7" t="s">
        <v>12</v>
      </c>
      <c r="E131" s="6" t="s">
        <v>11</v>
      </c>
      <c r="F131" s="9">
        <v>3894</v>
      </c>
      <c r="G131" s="9">
        <v>3288</v>
      </c>
      <c r="H131" s="9">
        <v>2076.1</v>
      </c>
    </row>
    <row r="132" spans="1:8" ht="26.25" x14ac:dyDescent="0.25">
      <c r="A132" s="7"/>
      <c r="B132" s="7"/>
      <c r="C132" s="7"/>
      <c r="D132" s="7" t="s">
        <v>57</v>
      </c>
      <c r="E132" s="6" t="s">
        <v>56</v>
      </c>
      <c r="F132" s="9">
        <v>107.6</v>
      </c>
      <c r="G132" s="9">
        <v>107.6</v>
      </c>
      <c r="H132" s="9">
        <v>107.6</v>
      </c>
    </row>
    <row r="133" spans="1:8" x14ac:dyDescent="0.25">
      <c r="A133" s="7"/>
      <c r="B133" s="7"/>
      <c r="C133" s="7" t="s">
        <v>521</v>
      </c>
      <c r="D133" s="7"/>
      <c r="E133" s="121" t="s">
        <v>520</v>
      </c>
      <c r="F133" s="9">
        <f>SUM(F134)</f>
        <v>498.7</v>
      </c>
      <c r="G133" s="9">
        <f>SUM(G134)</f>
        <v>485.5</v>
      </c>
      <c r="H133" s="9">
        <f>SUM(H134)</f>
        <v>485.5</v>
      </c>
    </row>
    <row r="134" spans="1:8" x14ac:dyDescent="0.25">
      <c r="A134" s="7"/>
      <c r="B134" s="7"/>
      <c r="C134" s="7"/>
      <c r="D134" s="7" t="s">
        <v>12</v>
      </c>
      <c r="E134" s="6" t="s">
        <v>11</v>
      </c>
      <c r="F134" s="9">
        <v>498.7</v>
      </c>
      <c r="G134" s="9">
        <v>485.5</v>
      </c>
      <c r="H134" s="9">
        <v>485.5</v>
      </c>
    </row>
    <row r="135" spans="1:8" x14ac:dyDescent="0.25">
      <c r="A135" s="7"/>
      <c r="B135" s="23" t="s">
        <v>519</v>
      </c>
      <c r="C135" s="22"/>
      <c r="D135" s="23"/>
      <c r="E135" s="28" t="s">
        <v>518</v>
      </c>
      <c r="F135" s="27">
        <f>F136</f>
        <v>1082.5</v>
      </c>
      <c r="G135" s="27">
        <f>G136</f>
        <v>871.19999999999993</v>
      </c>
      <c r="H135" s="27">
        <f>H136</f>
        <v>629.19999999999993</v>
      </c>
    </row>
    <row r="136" spans="1:8" x14ac:dyDescent="0.25">
      <c r="A136" s="7"/>
      <c r="B136" s="23"/>
      <c r="C136" s="22" t="s">
        <v>36</v>
      </c>
      <c r="D136" s="21"/>
      <c r="E136" s="28" t="s">
        <v>35</v>
      </c>
      <c r="F136" s="27">
        <f>F137+F157</f>
        <v>1082.5</v>
      </c>
      <c r="G136" s="27">
        <f>G137+G157</f>
        <v>871.19999999999993</v>
      </c>
      <c r="H136" s="27">
        <f>H137+H157</f>
        <v>629.19999999999993</v>
      </c>
    </row>
    <row r="137" spans="1:8" ht="25.5" x14ac:dyDescent="0.25">
      <c r="A137" s="37"/>
      <c r="B137" s="37"/>
      <c r="C137" s="38" t="s">
        <v>517</v>
      </c>
      <c r="D137" s="37"/>
      <c r="E137" s="36" t="s">
        <v>516</v>
      </c>
      <c r="F137" s="35">
        <f>F138+F144</f>
        <v>865.3</v>
      </c>
      <c r="G137" s="35">
        <f>G138+G144</f>
        <v>865.3</v>
      </c>
      <c r="H137" s="35">
        <f>H138+H144</f>
        <v>623.29999999999995</v>
      </c>
    </row>
    <row r="138" spans="1:8" ht="39" x14ac:dyDescent="0.25">
      <c r="A138" s="34"/>
      <c r="B138" s="34"/>
      <c r="C138" s="34" t="s">
        <v>515</v>
      </c>
      <c r="D138" s="34"/>
      <c r="E138" s="55" t="s">
        <v>1257</v>
      </c>
      <c r="F138" s="32">
        <f>F139</f>
        <v>538.19999999999993</v>
      </c>
      <c r="G138" s="32">
        <f>G139</f>
        <v>538.19999999999993</v>
      </c>
      <c r="H138" s="32">
        <f>H139</f>
        <v>296.2</v>
      </c>
    </row>
    <row r="139" spans="1:8" ht="39" x14ac:dyDescent="0.25">
      <c r="A139" s="524"/>
      <c r="B139" s="524"/>
      <c r="C139" s="524" t="s">
        <v>514</v>
      </c>
      <c r="D139" s="532"/>
      <c r="E139" s="525" t="s">
        <v>1258</v>
      </c>
      <c r="F139" s="526">
        <f>F140+F142</f>
        <v>538.19999999999993</v>
      </c>
      <c r="G139" s="526">
        <f>G140+G142</f>
        <v>538.19999999999993</v>
      </c>
      <c r="H139" s="526">
        <f>H140+H142</f>
        <v>296.2</v>
      </c>
    </row>
    <row r="140" spans="1:8" ht="39" x14ac:dyDescent="0.25">
      <c r="A140" s="7"/>
      <c r="B140" s="7"/>
      <c r="C140" s="7" t="s">
        <v>513</v>
      </c>
      <c r="D140" s="7"/>
      <c r="E140" s="6" t="s">
        <v>512</v>
      </c>
      <c r="F140" s="9">
        <f>F141</f>
        <v>7.4</v>
      </c>
      <c r="G140" s="9">
        <f>G141</f>
        <v>7.4</v>
      </c>
      <c r="H140" s="9">
        <f>H141</f>
        <v>7.4</v>
      </c>
    </row>
    <row r="141" spans="1:8" x14ac:dyDescent="0.25">
      <c r="A141" s="7"/>
      <c r="B141" s="7"/>
      <c r="C141" s="7"/>
      <c r="D141" s="7" t="s">
        <v>12</v>
      </c>
      <c r="E141" s="6" t="s">
        <v>11</v>
      </c>
      <c r="F141" s="9">
        <v>7.4</v>
      </c>
      <c r="G141" s="9">
        <v>7.4</v>
      </c>
      <c r="H141" s="9">
        <v>7.4</v>
      </c>
    </row>
    <row r="142" spans="1:8" ht="39" x14ac:dyDescent="0.25">
      <c r="A142" s="7"/>
      <c r="B142" s="7"/>
      <c r="C142" s="7" t="s">
        <v>511</v>
      </c>
      <c r="D142" s="7"/>
      <c r="E142" s="6" t="s">
        <v>510</v>
      </c>
      <c r="F142" s="9">
        <f>F143</f>
        <v>530.79999999999995</v>
      </c>
      <c r="G142" s="9">
        <f>G143</f>
        <v>530.79999999999995</v>
      </c>
      <c r="H142" s="9">
        <f>H143</f>
        <v>288.8</v>
      </c>
    </row>
    <row r="143" spans="1:8" x14ac:dyDescent="0.25">
      <c r="A143" s="7"/>
      <c r="B143" s="7"/>
      <c r="C143" s="7"/>
      <c r="D143" s="7" t="s">
        <v>12</v>
      </c>
      <c r="E143" s="6" t="s">
        <v>11</v>
      </c>
      <c r="F143" s="9">
        <v>530.79999999999995</v>
      </c>
      <c r="G143" s="9">
        <v>530.79999999999995</v>
      </c>
      <c r="H143" s="9">
        <v>288.8</v>
      </c>
    </row>
    <row r="144" spans="1:8" ht="26.25" x14ac:dyDescent="0.25">
      <c r="A144" s="34"/>
      <c r="B144" s="34"/>
      <c r="C144" s="34" t="s">
        <v>509</v>
      </c>
      <c r="D144" s="34"/>
      <c r="E144" s="55" t="s">
        <v>508</v>
      </c>
      <c r="F144" s="32">
        <f>F145</f>
        <v>327.10000000000002</v>
      </c>
      <c r="G144" s="32">
        <f>G145</f>
        <v>327.10000000000002</v>
      </c>
      <c r="H144" s="32">
        <f>H145</f>
        <v>327.10000000000002</v>
      </c>
    </row>
    <row r="145" spans="1:8" ht="26.25" x14ac:dyDescent="0.25">
      <c r="A145" s="524"/>
      <c r="B145" s="524"/>
      <c r="C145" s="524" t="s">
        <v>507</v>
      </c>
      <c r="D145" s="532"/>
      <c r="E145" s="525" t="s">
        <v>506</v>
      </c>
      <c r="F145" s="526">
        <f>F146+F155+F152</f>
        <v>327.10000000000002</v>
      </c>
      <c r="G145" s="526">
        <f>G146+G155+G152</f>
        <v>327.10000000000002</v>
      </c>
      <c r="H145" s="526">
        <f>H146+H155+H152</f>
        <v>327.10000000000002</v>
      </c>
    </row>
    <row r="146" spans="1:8" x14ac:dyDescent="0.25">
      <c r="A146" s="8"/>
      <c r="B146" s="8"/>
      <c r="C146" s="7" t="s">
        <v>505</v>
      </c>
      <c r="D146" s="7"/>
      <c r="E146" s="120" t="s">
        <v>1287</v>
      </c>
      <c r="F146" s="9">
        <f>F147+F150</f>
        <v>267.60000000000002</v>
      </c>
      <c r="G146" s="9">
        <f>G147+G150</f>
        <v>267.60000000000002</v>
      </c>
      <c r="H146" s="9">
        <f>H147+H150</f>
        <v>267.60000000000002</v>
      </c>
    </row>
    <row r="147" spans="1:8" x14ac:dyDescent="0.25">
      <c r="A147" s="8"/>
      <c r="B147" s="8"/>
      <c r="C147" s="7"/>
      <c r="D147" s="7" t="s">
        <v>2</v>
      </c>
      <c r="E147" s="6" t="s">
        <v>11</v>
      </c>
      <c r="F147" s="9">
        <f>SUM(F148:F149)</f>
        <v>248.5</v>
      </c>
      <c r="G147" s="9">
        <f>SUM(G148:G149)</f>
        <v>248.5</v>
      </c>
      <c r="H147" s="9">
        <f>SUM(H148:H149)</f>
        <v>248.5</v>
      </c>
    </row>
    <row r="148" spans="1:8" x14ac:dyDescent="0.25">
      <c r="A148" s="8"/>
      <c r="B148" s="8"/>
      <c r="C148" s="7"/>
      <c r="D148" s="7"/>
      <c r="E148" s="6" t="s">
        <v>165</v>
      </c>
      <c r="F148" s="9">
        <v>86.1</v>
      </c>
      <c r="G148" s="9">
        <v>86.1</v>
      </c>
      <c r="H148" s="9">
        <v>86.1</v>
      </c>
    </row>
    <row r="149" spans="1:8" x14ac:dyDescent="0.25">
      <c r="A149" s="8"/>
      <c r="B149" s="8"/>
      <c r="C149" s="7"/>
      <c r="D149" s="7"/>
      <c r="E149" s="6" t="s">
        <v>164</v>
      </c>
      <c r="F149" s="9">
        <v>162.4</v>
      </c>
      <c r="G149" s="9">
        <v>162.4</v>
      </c>
      <c r="H149" s="9">
        <v>162.4</v>
      </c>
    </row>
    <row r="150" spans="1:8" x14ac:dyDescent="0.25">
      <c r="A150" s="8"/>
      <c r="B150" s="8"/>
      <c r="C150" s="7"/>
      <c r="D150" s="7" t="s">
        <v>12</v>
      </c>
      <c r="E150" s="6" t="s">
        <v>11</v>
      </c>
      <c r="F150" s="9">
        <f>F151</f>
        <v>19.100000000000001</v>
      </c>
      <c r="G150" s="9">
        <f>G151</f>
        <v>19.100000000000001</v>
      </c>
      <c r="H150" s="9">
        <f>H151</f>
        <v>19.100000000000001</v>
      </c>
    </row>
    <row r="151" spans="1:8" x14ac:dyDescent="0.25">
      <c r="A151" s="8"/>
      <c r="B151" s="8"/>
      <c r="C151" s="7"/>
      <c r="D151" s="7"/>
      <c r="E151" s="6" t="s">
        <v>164</v>
      </c>
      <c r="F151" s="9">
        <v>19.100000000000001</v>
      </c>
      <c r="G151" s="9">
        <v>19.100000000000001</v>
      </c>
      <c r="H151" s="9">
        <v>19.100000000000001</v>
      </c>
    </row>
    <row r="152" spans="1:8" ht="26.25" x14ac:dyDescent="0.25">
      <c r="A152" s="8"/>
      <c r="B152" s="8"/>
      <c r="C152" s="7" t="s">
        <v>504</v>
      </c>
      <c r="D152" s="7"/>
      <c r="E152" s="6" t="s">
        <v>1288</v>
      </c>
      <c r="F152" s="5">
        <f>F153+F154</f>
        <v>35.5</v>
      </c>
      <c r="G152" s="5">
        <f>G153+G154</f>
        <v>35.5</v>
      </c>
      <c r="H152" s="5">
        <f>H153+H154</f>
        <v>35.5</v>
      </c>
    </row>
    <row r="153" spans="1:8" x14ac:dyDescent="0.25">
      <c r="A153" s="8"/>
      <c r="B153" s="8"/>
      <c r="C153" s="7"/>
      <c r="D153" s="7" t="s">
        <v>12</v>
      </c>
      <c r="E153" s="6" t="s">
        <v>11</v>
      </c>
      <c r="F153" s="5">
        <v>29.5</v>
      </c>
      <c r="G153" s="5">
        <v>29.5</v>
      </c>
      <c r="H153" s="5">
        <v>29.5</v>
      </c>
    </row>
    <row r="154" spans="1:8" ht="26.25" x14ac:dyDescent="0.25">
      <c r="A154" s="8"/>
      <c r="B154" s="8"/>
      <c r="C154" s="7"/>
      <c r="D154" s="7" t="s">
        <v>57</v>
      </c>
      <c r="E154" s="6" t="s">
        <v>56</v>
      </c>
      <c r="F154" s="5">
        <v>6</v>
      </c>
      <c r="G154" s="5">
        <v>6</v>
      </c>
      <c r="H154" s="5">
        <v>6</v>
      </c>
    </row>
    <row r="155" spans="1:8" x14ac:dyDescent="0.25">
      <c r="A155" s="8"/>
      <c r="B155" s="8"/>
      <c r="C155" s="7" t="s">
        <v>503</v>
      </c>
      <c r="D155" s="7"/>
      <c r="E155" s="6" t="s">
        <v>502</v>
      </c>
      <c r="F155" s="5">
        <f>F156</f>
        <v>24</v>
      </c>
      <c r="G155" s="5">
        <f>G156</f>
        <v>24</v>
      </c>
      <c r="H155" s="5">
        <f>H156</f>
        <v>24</v>
      </c>
    </row>
    <row r="156" spans="1:8" ht="26.25" x14ac:dyDescent="0.25">
      <c r="A156" s="8"/>
      <c r="B156" s="8"/>
      <c r="C156" s="7"/>
      <c r="D156" s="7" t="s">
        <v>57</v>
      </c>
      <c r="E156" s="6" t="s">
        <v>56</v>
      </c>
      <c r="F156" s="5">
        <v>24</v>
      </c>
      <c r="G156" s="5">
        <v>24</v>
      </c>
      <c r="H156" s="5">
        <v>24</v>
      </c>
    </row>
    <row r="157" spans="1:8" ht="38.25" x14ac:dyDescent="0.25">
      <c r="A157" s="37"/>
      <c r="B157" s="37"/>
      <c r="C157" s="38" t="s">
        <v>501</v>
      </c>
      <c r="D157" s="37"/>
      <c r="E157" s="36" t="s">
        <v>500</v>
      </c>
      <c r="F157" s="35">
        <f t="shared" ref="F157:H159" si="10">F158</f>
        <v>217.2</v>
      </c>
      <c r="G157" s="35">
        <f t="shared" si="10"/>
        <v>5.9</v>
      </c>
      <c r="H157" s="35">
        <f t="shared" si="10"/>
        <v>5.9</v>
      </c>
    </row>
    <row r="158" spans="1:8" x14ac:dyDescent="0.25">
      <c r="A158" s="524"/>
      <c r="B158" s="524"/>
      <c r="C158" s="524" t="s">
        <v>499</v>
      </c>
      <c r="D158" s="524"/>
      <c r="E158" s="538" t="s">
        <v>498</v>
      </c>
      <c r="F158" s="526">
        <f t="shared" si="10"/>
        <v>217.2</v>
      </c>
      <c r="G158" s="526">
        <f t="shared" si="10"/>
        <v>5.9</v>
      </c>
      <c r="H158" s="526">
        <f t="shared" si="10"/>
        <v>5.9</v>
      </c>
    </row>
    <row r="159" spans="1:8" x14ac:dyDescent="0.25">
      <c r="A159" s="8"/>
      <c r="B159" s="8"/>
      <c r="C159" s="7" t="s">
        <v>497</v>
      </c>
      <c r="D159" s="7"/>
      <c r="E159" s="119" t="s">
        <v>1331</v>
      </c>
      <c r="F159" s="9">
        <f t="shared" si="10"/>
        <v>217.2</v>
      </c>
      <c r="G159" s="9">
        <f t="shared" si="10"/>
        <v>5.9</v>
      </c>
      <c r="H159" s="9">
        <f t="shared" si="10"/>
        <v>5.9</v>
      </c>
    </row>
    <row r="160" spans="1:8" x14ac:dyDescent="0.25">
      <c r="A160" s="8"/>
      <c r="B160" s="8"/>
      <c r="C160" s="7"/>
      <c r="D160" s="7" t="s">
        <v>12</v>
      </c>
      <c r="E160" s="6" t="s">
        <v>11</v>
      </c>
      <c r="F160" s="9">
        <v>217.2</v>
      </c>
      <c r="G160" s="9">
        <v>5.9</v>
      </c>
      <c r="H160" s="9">
        <v>5.9</v>
      </c>
    </row>
    <row r="161" spans="1:8" x14ac:dyDescent="0.25">
      <c r="A161" s="21"/>
      <c r="B161" s="23" t="s">
        <v>496</v>
      </c>
      <c r="C161" s="22"/>
      <c r="D161" s="21"/>
      <c r="E161" s="20" t="s">
        <v>495</v>
      </c>
      <c r="F161" s="27">
        <f>F162+F187+F194+F226</f>
        <v>149451.40692000001</v>
      </c>
      <c r="G161" s="27">
        <f>G162+G187+G194+G226</f>
        <v>73000.580500000011</v>
      </c>
      <c r="H161" s="27">
        <f>H162+H187+H194+H226</f>
        <v>71270.8</v>
      </c>
    </row>
    <row r="162" spans="1:8" x14ac:dyDescent="0.25">
      <c r="A162" s="21"/>
      <c r="B162" s="23" t="s">
        <v>494</v>
      </c>
      <c r="C162" s="22"/>
      <c r="D162" s="23"/>
      <c r="E162" s="28" t="s">
        <v>493</v>
      </c>
      <c r="F162" s="27">
        <f>F163+F183</f>
        <v>935.2</v>
      </c>
      <c r="G162" s="27">
        <f>G163+G183</f>
        <v>935.2</v>
      </c>
      <c r="H162" s="27">
        <f>H163+H183</f>
        <v>935.2</v>
      </c>
    </row>
    <row r="163" spans="1:8" x14ac:dyDescent="0.25">
      <c r="A163" s="21"/>
      <c r="B163" s="23"/>
      <c r="C163" s="22" t="s">
        <v>36</v>
      </c>
      <c r="D163" s="21"/>
      <c r="E163" s="28" t="s">
        <v>35</v>
      </c>
      <c r="F163" s="27">
        <f>F164+F178</f>
        <v>378.8</v>
      </c>
      <c r="G163" s="27">
        <f>G164+G178</f>
        <v>378.8</v>
      </c>
      <c r="H163" s="27">
        <f>H164+H178</f>
        <v>378.8</v>
      </c>
    </row>
    <row r="164" spans="1:8" ht="25.5" x14ac:dyDescent="0.25">
      <c r="A164" s="37"/>
      <c r="B164" s="37"/>
      <c r="C164" s="38" t="s">
        <v>421</v>
      </c>
      <c r="D164" s="37"/>
      <c r="E164" s="36" t="s">
        <v>420</v>
      </c>
      <c r="F164" s="35">
        <f>F165</f>
        <v>259.8</v>
      </c>
      <c r="G164" s="35">
        <f>G165</f>
        <v>259.8</v>
      </c>
      <c r="H164" s="35">
        <f>H165</f>
        <v>259.8</v>
      </c>
    </row>
    <row r="165" spans="1:8" ht="26.25" x14ac:dyDescent="0.25">
      <c r="A165" s="34"/>
      <c r="B165" s="34"/>
      <c r="C165" s="34" t="s">
        <v>492</v>
      </c>
      <c r="D165" s="34"/>
      <c r="E165" s="86" t="s">
        <v>491</v>
      </c>
      <c r="F165" s="32">
        <f>F166+F169</f>
        <v>259.8</v>
      </c>
      <c r="G165" s="32">
        <f>G166+G169</f>
        <v>259.8</v>
      </c>
      <c r="H165" s="32">
        <f>H166+H169</f>
        <v>259.8</v>
      </c>
    </row>
    <row r="166" spans="1:8" x14ac:dyDescent="0.25">
      <c r="A166" s="524"/>
      <c r="B166" s="524"/>
      <c r="C166" s="524" t="s">
        <v>490</v>
      </c>
      <c r="D166" s="524"/>
      <c r="E166" s="538" t="s">
        <v>489</v>
      </c>
      <c r="F166" s="526">
        <f t="shared" ref="F166:H167" si="11">F167</f>
        <v>124</v>
      </c>
      <c r="G166" s="526">
        <f t="shared" si="11"/>
        <v>124</v>
      </c>
      <c r="H166" s="526">
        <f t="shared" si="11"/>
        <v>124</v>
      </c>
    </row>
    <row r="167" spans="1:8" x14ac:dyDescent="0.25">
      <c r="A167" s="7"/>
      <c r="B167" s="7"/>
      <c r="C167" s="7" t="s">
        <v>488</v>
      </c>
      <c r="D167" s="7"/>
      <c r="E167" s="106" t="s">
        <v>487</v>
      </c>
      <c r="F167" s="5">
        <f t="shared" si="11"/>
        <v>124</v>
      </c>
      <c r="G167" s="5">
        <f t="shared" si="11"/>
        <v>124</v>
      </c>
      <c r="H167" s="5">
        <f t="shared" si="11"/>
        <v>124</v>
      </c>
    </row>
    <row r="168" spans="1:8" x14ac:dyDescent="0.25">
      <c r="A168" s="7"/>
      <c r="B168" s="7"/>
      <c r="C168" s="7"/>
      <c r="D168" s="7" t="s">
        <v>12</v>
      </c>
      <c r="E168" s="6" t="s">
        <v>11</v>
      </c>
      <c r="F168" s="5">
        <v>124</v>
      </c>
      <c r="G168" s="5">
        <v>124</v>
      </c>
      <c r="H168" s="5">
        <v>124</v>
      </c>
    </row>
    <row r="169" spans="1:8" x14ac:dyDescent="0.25">
      <c r="A169" s="524"/>
      <c r="B169" s="524"/>
      <c r="C169" s="524" t="s">
        <v>486</v>
      </c>
      <c r="D169" s="524"/>
      <c r="E169" s="538" t="s">
        <v>485</v>
      </c>
      <c r="F169" s="526">
        <f>F170+F172+F174+F176</f>
        <v>135.80000000000001</v>
      </c>
      <c r="G169" s="526">
        <f>G170+G172+G174+G176</f>
        <v>135.80000000000001</v>
      </c>
      <c r="H169" s="526">
        <f>H170+H172+H174+H176</f>
        <v>135.80000000000001</v>
      </c>
    </row>
    <row r="170" spans="1:8" ht="26.25" x14ac:dyDescent="0.25">
      <c r="A170" s="8"/>
      <c r="B170" s="8"/>
      <c r="C170" s="7" t="s">
        <v>484</v>
      </c>
      <c r="D170" s="7"/>
      <c r="E170" s="106" t="s">
        <v>483</v>
      </c>
      <c r="F170" s="5">
        <f>F171</f>
        <v>40.4</v>
      </c>
      <c r="G170" s="5">
        <f>G171</f>
        <v>40.4</v>
      </c>
      <c r="H170" s="5">
        <f>H171</f>
        <v>40.4</v>
      </c>
    </row>
    <row r="171" spans="1:8" x14ac:dyDescent="0.25">
      <c r="A171" s="8"/>
      <c r="B171" s="8"/>
      <c r="C171" s="7"/>
      <c r="D171" s="7" t="s">
        <v>12</v>
      </c>
      <c r="E171" s="6" t="s">
        <v>11</v>
      </c>
      <c r="F171" s="5">
        <v>40.4</v>
      </c>
      <c r="G171" s="5">
        <v>40.4</v>
      </c>
      <c r="H171" s="5">
        <v>40.4</v>
      </c>
    </row>
    <row r="172" spans="1:8" x14ac:dyDescent="0.25">
      <c r="A172" s="8"/>
      <c r="B172" s="8"/>
      <c r="C172" s="7" t="s">
        <v>482</v>
      </c>
      <c r="D172" s="7"/>
      <c r="E172" s="106" t="s">
        <v>481</v>
      </c>
      <c r="F172" s="5">
        <f>F173</f>
        <v>40</v>
      </c>
      <c r="G172" s="5">
        <f>G173</f>
        <v>40</v>
      </c>
      <c r="H172" s="5">
        <f>H173</f>
        <v>40</v>
      </c>
    </row>
    <row r="173" spans="1:8" x14ac:dyDescent="0.25">
      <c r="A173" s="8"/>
      <c r="B173" s="8"/>
      <c r="C173" s="7"/>
      <c r="D173" s="7" t="s">
        <v>12</v>
      </c>
      <c r="E173" s="6" t="s">
        <v>11</v>
      </c>
      <c r="F173" s="5">
        <v>40</v>
      </c>
      <c r="G173" s="5">
        <v>40</v>
      </c>
      <c r="H173" s="5">
        <v>40</v>
      </c>
    </row>
    <row r="174" spans="1:8" x14ac:dyDescent="0.25">
      <c r="A174" s="8"/>
      <c r="B174" s="8"/>
      <c r="C174" s="7" t="s">
        <v>480</v>
      </c>
      <c r="D174" s="7"/>
      <c r="E174" s="106" t="s">
        <v>479</v>
      </c>
      <c r="F174" s="5">
        <f>F175</f>
        <v>26.6</v>
      </c>
      <c r="G174" s="5">
        <f>G175</f>
        <v>26.6</v>
      </c>
      <c r="H174" s="5">
        <f>H175</f>
        <v>26.6</v>
      </c>
    </row>
    <row r="175" spans="1:8" x14ac:dyDescent="0.25">
      <c r="A175" s="8"/>
      <c r="B175" s="8"/>
      <c r="C175" s="7"/>
      <c r="D175" s="7" t="s">
        <v>12</v>
      </c>
      <c r="E175" s="6" t="s">
        <v>11</v>
      </c>
      <c r="F175" s="5">
        <v>26.6</v>
      </c>
      <c r="G175" s="5">
        <v>26.6</v>
      </c>
      <c r="H175" s="5">
        <v>26.6</v>
      </c>
    </row>
    <row r="176" spans="1:8" x14ac:dyDescent="0.25">
      <c r="A176" s="8"/>
      <c r="B176" s="8"/>
      <c r="C176" s="7" t="s">
        <v>478</v>
      </c>
      <c r="D176" s="7"/>
      <c r="E176" s="106" t="s">
        <v>477</v>
      </c>
      <c r="F176" s="5">
        <f>F177</f>
        <v>28.8</v>
      </c>
      <c r="G176" s="5">
        <f>G177</f>
        <v>28.8</v>
      </c>
      <c r="H176" s="5">
        <f>H177</f>
        <v>28.8</v>
      </c>
    </row>
    <row r="177" spans="1:8" x14ac:dyDescent="0.25">
      <c r="A177" s="8"/>
      <c r="B177" s="8"/>
      <c r="C177" s="7"/>
      <c r="D177" s="7" t="s">
        <v>12</v>
      </c>
      <c r="E177" s="6" t="s">
        <v>11</v>
      </c>
      <c r="F177" s="5">
        <v>28.8</v>
      </c>
      <c r="G177" s="5">
        <v>28.8</v>
      </c>
      <c r="H177" s="5">
        <v>28.8</v>
      </c>
    </row>
    <row r="178" spans="1:8" ht="25.5" x14ac:dyDescent="0.25">
      <c r="A178" s="37"/>
      <c r="B178" s="37"/>
      <c r="C178" s="38" t="s">
        <v>318</v>
      </c>
      <c r="D178" s="37"/>
      <c r="E178" s="36" t="s">
        <v>317</v>
      </c>
      <c r="F178" s="35">
        <f t="shared" ref="F178:H181" si="12">F179</f>
        <v>119</v>
      </c>
      <c r="G178" s="35">
        <f t="shared" si="12"/>
        <v>119</v>
      </c>
      <c r="H178" s="35">
        <f t="shared" si="12"/>
        <v>119</v>
      </c>
    </row>
    <row r="179" spans="1:8" ht="26.25" x14ac:dyDescent="0.25">
      <c r="A179" s="34"/>
      <c r="B179" s="34"/>
      <c r="C179" s="34" t="s">
        <v>316</v>
      </c>
      <c r="D179" s="34"/>
      <c r="E179" s="86" t="s">
        <v>315</v>
      </c>
      <c r="F179" s="32">
        <f t="shared" si="12"/>
        <v>119</v>
      </c>
      <c r="G179" s="32">
        <f t="shared" si="12"/>
        <v>119</v>
      </c>
      <c r="H179" s="32">
        <f t="shared" si="12"/>
        <v>119</v>
      </c>
    </row>
    <row r="180" spans="1:8" ht="26.25" x14ac:dyDescent="0.25">
      <c r="A180" s="524"/>
      <c r="B180" s="524"/>
      <c r="C180" s="524" t="s">
        <v>476</v>
      </c>
      <c r="D180" s="532"/>
      <c r="E180" s="538" t="s">
        <v>475</v>
      </c>
      <c r="F180" s="526">
        <f t="shared" si="12"/>
        <v>119</v>
      </c>
      <c r="G180" s="526">
        <f t="shared" si="12"/>
        <v>119</v>
      </c>
      <c r="H180" s="526">
        <f t="shared" si="12"/>
        <v>119</v>
      </c>
    </row>
    <row r="181" spans="1:8" ht="25.5" x14ac:dyDescent="0.25">
      <c r="A181" s="8"/>
      <c r="B181" s="8"/>
      <c r="C181" s="58" t="s">
        <v>474</v>
      </c>
      <c r="D181" s="58"/>
      <c r="E181" s="10" t="s">
        <v>473</v>
      </c>
      <c r="F181" s="5">
        <f t="shared" si="12"/>
        <v>119</v>
      </c>
      <c r="G181" s="5">
        <f t="shared" si="12"/>
        <v>119</v>
      </c>
      <c r="H181" s="5">
        <f t="shared" si="12"/>
        <v>119</v>
      </c>
    </row>
    <row r="182" spans="1:8" x14ac:dyDescent="0.25">
      <c r="A182" s="8"/>
      <c r="B182" s="8"/>
      <c r="C182" s="58"/>
      <c r="D182" s="7" t="s">
        <v>12</v>
      </c>
      <c r="E182" s="6" t="s">
        <v>11</v>
      </c>
      <c r="F182" s="5">
        <v>119</v>
      </c>
      <c r="G182" s="5">
        <v>119</v>
      </c>
      <c r="H182" s="5">
        <v>119</v>
      </c>
    </row>
    <row r="183" spans="1:8" x14ac:dyDescent="0.25">
      <c r="A183" s="118"/>
      <c r="B183" s="118"/>
      <c r="C183" s="52" t="s">
        <v>52</v>
      </c>
      <c r="D183" s="51"/>
      <c r="E183" s="117" t="s">
        <v>51</v>
      </c>
      <c r="F183" s="116">
        <f t="shared" ref="F183:H185" si="13">F184</f>
        <v>556.4</v>
      </c>
      <c r="G183" s="116">
        <f t="shared" si="13"/>
        <v>556.4</v>
      </c>
      <c r="H183" s="116">
        <f t="shared" si="13"/>
        <v>556.4</v>
      </c>
    </row>
    <row r="184" spans="1:8" ht="25.5" x14ac:dyDescent="0.25">
      <c r="A184" s="110"/>
      <c r="B184" s="110"/>
      <c r="C184" s="48" t="s">
        <v>16</v>
      </c>
      <c r="D184" s="47"/>
      <c r="E184" s="92" t="s">
        <v>15</v>
      </c>
      <c r="F184" s="115">
        <f t="shared" si="13"/>
        <v>556.4</v>
      </c>
      <c r="G184" s="115">
        <f t="shared" si="13"/>
        <v>556.4</v>
      </c>
      <c r="H184" s="115">
        <f t="shared" si="13"/>
        <v>556.4</v>
      </c>
    </row>
    <row r="185" spans="1:8" x14ac:dyDescent="0.25">
      <c r="A185" s="8"/>
      <c r="B185" s="8"/>
      <c r="C185" s="7" t="s">
        <v>472</v>
      </c>
      <c r="D185" s="7"/>
      <c r="E185" s="67" t="s">
        <v>471</v>
      </c>
      <c r="F185" s="9">
        <f t="shared" si="13"/>
        <v>556.4</v>
      </c>
      <c r="G185" s="9">
        <f t="shared" si="13"/>
        <v>556.4</v>
      </c>
      <c r="H185" s="9">
        <f t="shared" si="13"/>
        <v>556.4</v>
      </c>
    </row>
    <row r="186" spans="1:8" x14ac:dyDescent="0.25">
      <c r="A186" s="8"/>
      <c r="B186" s="8"/>
      <c r="C186" s="7"/>
      <c r="D186" s="7" t="s">
        <v>12</v>
      </c>
      <c r="E186" s="6" t="s">
        <v>11</v>
      </c>
      <c r="F186" s="9">
        <v>556.4</v>
      </c>
      <c r="G186" s="9">
        <v>556.4</v>
      </c>
      <c r="H186" s="9">
        <v>556.4</v>
      </c>
    </row>
    <row r="187" spans="1:8" x14ac:dyDescent="0.25">
      <c r="A187" s="21"/>
      <c r="B187" s="23" t="s">
        <v>470</v>
      </c>
      <c r="C187" s="22"/>
      <c r="D187" s="21"/>
      <c r="E187" s="20" t="s">
        <v>469</v>
      </c>
      <c r="F187" s="19">
        <f>F189</f>
        <v>5341.6</v>
      </c>
      <c r="G187" s="19">
        <f>G189</f>
        <v>5341.6</v>
      </c>
      <c r="H187" s="19">
        <f>H189</f>
        <v>5341.6</v>
      </c>
    </row>
    <row r="188" spans="1:8" x14ac:dyDescent="0.25">
      <c r="A188" s="21"/>
      <c r="B188" s="23"/>
      <c r="C188" s="22" t="s">
        <v>36</v>
      </c>
      <c r="D188" s="21"/>
      <c r="E188" s="28" t="s">
        <v>35</v>
      </c>
      <c r="F188" s="19">
        <f t="shared" ref="F188:H192" si="14">F189</f>
        <v>5341.6</v>
      </c>
      <c r="G188" s="19">
        <f t="shared" si="14"/>
        <v>5341.6</v>
      </c>
      <c r="H188" s="19">
        <f t="shared" si="14"/>
        <v>5341.6</v>
      </c>
    </row>
    <row r="189" spans="1:8" ht="25.5" x14ac:dyDescent="0.25">
      <c r="A189" s="37"/>
      <c r="B189" s="37"/>
      <c r="C189" s="38" t="s">
        <v>460</v>
      </c>
      <c r="D189" s="37"/>
      <c r="E189" s="36" t="s">
        <v>459</v>
      </c>
      <c r="F189" s="35">
        <f t="shared" si="14"/>
        <v>5341.6</v>
      </c>
      <c r="G189" s="35">
        <f t="shared" si="14"/>
        <v>5341.6</v>
      </c>
      <c r="H189" s="35">
        <f t="shared" si="14"/>
        <v>5341.6</v>
      </c>
    </row>
    <row r="190" spans="1:8" ht="26.25" x14ac:dyDescent="0.25">
      <c r="A190" s="34"/>
      <c r="B190" s="34"/>
      <c r="C190" s="34" t="s">
        <v>468</v>
      </c>
      <c r="D190" s="34"/>
      <c r="E190" s="55" t="s">
        <v>467</v>
      </c>
      <c r="F190" s="32">
        <f t="shared" si="14"/>
        <v>5341.6</v>
      </c>
      <c r="G190" s="32">
        <f t="shared" si="14"/>
        <v>5341.6</v>
      </c>
      <c r="H190" s="32">
        <f t="shared" si="14"/>
        <v>5341.6</v>
      </c>
    </row>
    <row r="191" spans="1:8" ht="26.25" x14ac:dyDescent="0.25">
      <c r="A191" s="524"/>
      <c r="B191" s="524"/>
      <c r="C191" s="524" t="s">
        <v>466</v>
      </c>
      <c r="D191" s="524"/>
      <c r="E191" s="525" t="s">
        <v>465</v>
      </c>
      <c r="F191" s="526">
        <f t="shared" si="14"/>
        <v>5341.6</v>
      </c>
      <c r="G191" s="526">
        <f t="shared" si="14"/>
        <v>5341.6</v>
      </c>
      <c r="H191" s="526">
        <f t="shared" si="14"/>
        <v>5341.6</v>
      </c>
    </row>
    <row r="192" spans="1:8" ht="26.25" x14ac:dyDescent="0.25">
      <c r="A192" s="8"/>
      <c r="B192" s="8"/>
      <c r="C192" s="7" t="s">
        <v>464</v>
      </c>
      <c r="D192" s="64"/>
      <c r="E192" s="6" t="s">
        <v>463</v>
      </c>
      <c r="F192" s="9">
        <f t="shared" si="14"/>
        <v>5341.6</v>
      </c>
      <c r="G192" s="9">
        <f t="shared" si="14"/>
        <v>5341.6</v>
      </c>
      <c r="H192" s="9">
        <f t="shared" si="14"/>
        <v>5341.6</v>
      </c>
    </row>
    <row r="193" spans="1:8" x14ac:dyDescent="0.25">
      <c r="A193" s="8"/>
      <c r="B193" s="8"/>
      <c r="C193" s="7"/>
      <c r="D193" s="7" t="s">
        <v>12</v>
      </c>
      <c r="E193" s="6" t="s">
        <v>11</v>
      </c>
      <c r="F193" s="9">
        <v>5341.6</v>
      </c>
      <c r="G193" s="9">
        <v>5341.6</v>
      </c>
      <c r="H193" s="9">
        <v>5341.6</v>
      </c>
    </row>
    <row r="194" spans="1:8" x14ac:dyDescent="0.25">
      <c r="A194" s="40"/>
      <c r="B194" s="23" t="s">
        <v>462</v>
      </c>
      <c r="C194" s="22"/>
      <c r="D194" s="21"/>
      <c r="E194" s="20" t="s">
        <v>461</v>
      </c>
      <c r="F194" s="19">
        <f t="shared" ref="F194:H195" si="15">F195</f>
        <v>125304.96292000001</v>
      </c>
      <c r="G194" s="19">
        <f t="shared" si="15"/>
        <v>60946.680500000002</v>
      </c>
      <c r="H194" s="19">
        <f t="shared" si="15"/>
        <v>59618.9</v>
      </c>
    </row>
    <row r="195" spans="1:8" x14ac:dyDescent="0.25">
      <c r="A195" s="40"/>
      <c r="B195" s="23"/>
      <c r="C195" s="22" t="s">
        <v>36</v>
      </c>
      <c r="D195" s="21"/>
      <c r="E195" s="28" t="s">
        <v>35</v>
      </c>
      <c r="F195" s="19">
        <f t="shared" si="15"/>
        <v>125304.96292000001</v>
      </c>
      <c r="G195" s="19">
        <f t="shared" si="15"/>
        <v>60946.680500000002</v>
      </c>
      <c r="H195" s="19">
        <f t="shared" si="15"/>
        <v>59618.9</v>
      </c>
    </row>
    <row r="196" spans="1:8" ht="25.5" x14ac:dyDescent="0.25">
      <c r="A196" s="37"/>
      <c r="B196" s="37"/>
      <c r="C196" s="38" t="s">
        <v>460</v>
      </c>
      <c r="D196" s="37"/>
      <c r="E196" s="36" t="s">
        <v>459</v>
      </c>
      <c r="F196" s="35">
        <f>F197+F222</f>
        <v>125304.96292000001</v>
      </c>
      <c r="G196" s="35">
        <f>G197+G222</f>
        <v>60946.680500000002</v>
      </c>
      <c r="H196" s="35">
        <f>H197+H222</f>
        <v>59618.9</v>
      </c>
    </row>
    <row r="197" spans="1:8" ht="26.25" x14ac:dyDescent="0.25">
      <c r="A197" s="34"/>
      <c r="B197" s="34"/>
      <c r="C197" s="34" t="s">
        <v>458</v>
      </c>
      <c r="D197" s="34"/>
      <c r="E197" s="55" t="s">
        <v>457</v>
      </c>
      <c r="F197" s="32">
        <f>F198+F201+F204+F213+F216</f>
        <v>124406.76292000001</v>
      </c>
      <c r="G197" s="32">
        <f>G198+G201+G204+G213+G216</f>
        <v>60946.680500000002</v>
      </c>
      <c r="H197" s="32">
        <f>H198+H201+H204+H213+H216</f>
        <v>59618.9</v>
      </c>
    </row>
    <row r="198" spans="1:8" x14ac:dyDescent="0.25">
      <c r="A198" s="524"/>
      <c r="B198" s="524"/>
      <c r="C198" s="524" t="s">
        <v>456</v>
      </c>
      <c r="D198" s="524"/>
      <c r="E198" s="525" t="s">
        <v>455</v>
      </c>
      <c r="F198" s="526">
        <f>F199</f>
        <v>542.79999999999995</v>
      </c>
      <c r="G198" s="526">
        <f>G199</f>
        <v>542.79999999999995</v>
      </c>
      <c r="H198" s="526">
        <f>H199</f>
        <v>542.79999999999995</v>
      </c>
    </row>
    <row r="199" spans="1:8" ht="26.25" x14ac:dyDescent="0.25">
      <c r="A199" s="7"/>
      <c r="B199" s="7"/>
      <c r="C199" s="7" t="s">
        <v>454</v>
      </c>
      <c r="D199" s="64"/>
      <c r="E199" s="6" t="s">
        <v>453</v>
      </c>
      <c r="F199" s="9">
        <f>SUM(F200)</f>
        <v>542.79999999999995</v>
      </c>
      <c r="G199" s="9">
        <f>SUM(G200)</f>
        <v>542.79999999999995</v>
      </c>
      <c r="H199" s="9">
        <f>SUM(H200)</f>
        <v>542.79999999999995</v>
      </c>
    </row>
    <row r="200" spans="1:8" x14ac:dyDescent="0.25">
      <c r="A200" s="7"/>
      <c r="B200" s="7"/>
      <c r="C200" s="7"/>
      <c r="D200" s="7" t="s">
        <v>12</v>
      </c>
      <c r="E200" s="6" t="s">
        <v>11</v>
      </c>
      <c r="F200" s="9">
        <v>542.79999999999995</v>
      </c>
      <c r="G200" s="9">
        <v>542.79999999999995</v>
      </c>
      <c r="H200" s="9">
        <v>542.79999999999995</v>
      </c>
    </row>
    <row r="201" spans="1:8" x14ac:dyDescent="0.25">
      <c r="A201" s="524"/>
      <c r="B201" s="524"/>
      <c r="C201" s="524" t="s">
        <v>452</v>
      </c>
      <c r="D201" s="524"/>
      <c r="E201" s="525" t="s">
        <v>451</v>
      </c>
      <c r="F201" s="526">
        <f>F202</f>
        <v>285</v>
      </c>
      <c r="G201" s="526">
        <f>G202</f>
        <v>0</v>
      </c>
      <c r="H201" s="526">
        <f>H202</f>
        <v>0</v>
      </c>
    </row>
    <row r="202" spans="1:8" ht="26.25" x14ac:dyDescent="0.25">
      <c r="A202" s="7"/>
      <c r="B202" s="7"/>
      <c r="C202" s="7" t="s">
        <v>683</v>
      </c>
      <c r="D202" s="64"/>
      <c r="E202" s="6" t="s">
        <v>642</v>
      </c>
      <c r="F202" s="9">
        <f>F203</f>
        <v>285</v>
      </c>
      <c r="G202" s="9">
        <f>SUM(G203)</f>
        <v>0</v>
      </c>
      <c r="H202" s="9">
        <f>SUM(H203)</f>
        <v>0</v>
      </c>
    </row>
    <row r="203" spans="1:8" x14ac:dyDescent="0.25">
      <c r="A203" s="7"/>
      <c r="B203" s="7"/>
      <c r="C203" s="7"/>
      <c r="D203" s="7" t="s">
        <v>12</v>
      </c>
      <c r="E203" s="6" t="s">
        <v>11</v>
      </c>
      <c r="F203" s="9">
        <v>285</v>
      </c>
      <c r="G203" s="9">
        <v>0</v>
      </c>
      <c r="H203" s="9">
        <v>0</v>
      </c>
    </row>
    <row r="204" spans="1:8" ht="26.25" x14ac:dyDescent="0.25">
      <c r="A204" s="524"/>
      <c r="B204" s="524"/>
      <c r="C204" s="524" t="s">
        <v>450</v>
      </c>
      <c r="D204" s="524"/>
      <c r="E204" s="525" t="s">
        <v>449</v>
      </c>
      <c r="F204" s="526">
        <f>F205+F209+F211</f>
        <v>41445.411169999999</v>
      </c>
      <c r="G204" s="526">
        <f>G205+G209+G211</f>
        <v>27092.2</v>
      </c>
      <c r="H204" s="526">
        <f>H205+H209+H211</f>
        <v>27092.2</v>
      </c>
    </row>
    <row r="205" spans="1:8" x14ac:dyDescent="0.25">
      <c r="A205" s="7"/>
      <c r="B205" s="7"/>
      <c r="C205" s="7" t="s">
        <v>448</v>
      </c>
      <c r="D205" s="64"/>
      <c r="E205" s="6" t="s">
        <v>447</v>
      </c>
      <c r="F205" s="9">
        <f>F207+F208</f>
        <v>29030.11117</v>
      </c>
      <c r="G205" s="9">
        <f>G207+G208</f>
        <v>27092.2</v>
      </c>
      <c r="H205" s="9">
        <f>H207+H208</f>
        <v>27092.2</v>
      </c>
    </row>
    <row r="206" spans="1:8" x14ac:dyDescent="0.25">
      <c r="A206" s="7"/>
      <c r="B206" s="7"/>
      <c r="C206" s="7"/>
      <c r="D206" s="7" t="s">
        <v>12</v>
      </c>
      <c r="E206" s="6" t="s">
        <v>11</v>
      </c>
      <c r="F206" s="9">
        <f>SUM(F207+F208)</f>
        <v>29030.11117</v>
      </c>
      <c r="G206" s="9">
        <f>SUM(G207+G208)</f>
        <v>27092.2</v>
      </c>
      <c r="H206" s="9">
        <f>SUM(H207+H208)</f>
        <v>27092.2</v>
      </c>
    </row>
    <row r="207" spans="1:8" x14ac:dyDescent="0.25">
      <c r="A207" s="7"/>
      <c r="B207" s="7"/>
      <c r="C207" s="7"/>
      <c r="D207" s="7"/>
      <c r="E207" s="6" t="s">
        <v>240</v>
      </c>
      <c r="F207" s="9">
        <v>26127.1</v>
      </c>
      <c r="G207" s="9">
        <v>24383</v>
      </c>
      <c r="H207" s="9">
        <v>24383</v>
      </c>
    </row>
    <row r="208" spans="1:8" x14ac:dyDescent="0.25">
      <c r="A208" s="7"/>
      <c r="B208" s="7"/>
      <c r="C208" s="7"/>
      <c r="D208" s="7"/>
      <c r="E208" s="6" t="s">
        <v>106</v>
      </c>
      <c r="F208" s="9">
        <v>2903.0111700000002</v>
      </c>
      <c r="G208" s="9">
        <v>2709.2</v>
      </c>
      <c r="H208" s="9">
        <v>2709.2</v>
      </c>
    </row>
    <row r="209" spans="1:8" x14ac:dyDescent="0.25">
      <c r="A209" s="7"/>
      <c r="B209" s="7"/>
      <c r="C209" s="7" t="s">
        <v>446</v>
      </c>
      <c r="D209" s="64"/>
      <c r="E209" s="6" t="s">
        <v>445</v>
      </c>
      <c r="F209" s="9">
        <v>4060.9</v>
      </c>
      <c r="G209" s="9">
        <f>G210</f>
        <v>0</v>
      </c>
      <c r="H209" s="9">
        <f>H210</f>
        <v>0</v>
      </c>
    </row>
    <row r="210" spans="1:8" x14ac:dyDescent="0.25">
      <c r="A210" s="7"/>
      <c r="B210" s="7"/>
      <c r="C210" s="7"/>
      <c r="D210" s="7" t="s">
        <v>12</v>
      </c>
      <c r="E210" s="6" t="s">
        <v>11</v>
      </c>
      <c r="F210" s="9">
        <v>4060.9</v>
      </c>
      <c r="G210" s="9">
        <v>0</v>
      </c>
      <c r="H210" s="9">
        <v>0</v>
      </c>
    </row>
    <row r="211" spans="1:8" x14ac:dyDescent="0.25">
      <c r="A211" s="7"/>
      <c r="B211" s="7"/>
      <c r="C211" s="7" t="s">
        <v>444</v>
      </c>
      <c r="D211" s="64"/>
      <c r="E211" s="6" t="s">
        <v>443</v>
      </c>
      <c r="F211" s="9">
        <f>F212</f>
        <v>8354.4</v>
      </c>
      <c r="G211" s="9">
        <f>G212</f>
        <v>0</v>
      </c>
      <c r="H211" s="9">
        <f>H212</f>
        <v>0</v>
      </c>
    </row>
    <row r="212" spans="1:8" x14ac:dyDescent="0.25">
      <c r="A212" s="102"/>
      <c r="B212" s="102"/>
      <c r="C212" s="102"/>
      <c r="D212" s="7" t="s">
        <v>12</v>
      </c>
      <c r="E212" s="6" t="s">
        <v>11</v>
      </c>
      <c r="F212" s="9">
        <v>8354.4</v>
      </c>
      <c r="G212" s="9">
        <v>0</v>
      </c>
      <c r="H212" s="9">
        <v>0</v>
      </c>
    </row>
    <row r="213" spans="1:8" x14ac:dyDescent="0.25">
      <c r="A213" s="524"/>
      <c r="B213" s="524"/>
      <c r="C213" s="524" t="s">
        <v>442</v>
      </c>
      <c r="D213" s="524"/>
      <c r="E213" s="525" t="s">
        <v>441</v>
      </c>
      <c r="F213" s="526">
        <f t="shared" ref="F213:H214" si="16">F214</f>
        <v>31983.9</v>
      </c>
      <c r="G213" s="526">
        <f t="shared" si="16"/>
        <v>31983.9</v>
      </c>
      <c r="H213" s="526">
        <f t="shared" si="16"/>
        <v>31983.9</v>
      </c>
    </row>
    <row r="214" spans="1:8" ht="26.25" x14ac:dyDescent="0.25">
      <c r="A214" s="7"/>
      <c r="B214" s="7"/>
      <c r="C214" s="7" t="s">
        <v>440</v>
      </c>
      <c r="D214" s="64"/>
      <c r="E214" s="6" t="s">
        <v>439</v>
      </c>
      <c r="F214" s="9">
        <f t="shared" si="16"/>
        <v>31983.9</v>
      </c>
      <c r="G214" s="9">
        <f t="shared" si="16"/>
        <v>31983.9</v>
      </c>
      <c r="H214" s="9">
        <f t="shared" si="16"/>
        <v>31983.9</v>
      </c>
    </row>
    <row r="215" spans="1:8" x14ac:dyDescent="0.25">
      <c r="A215" s="7"/>
      <c r="B215" s="7"/>
      <c r="C215" s="7"/>
      <c r="D215" s="7" t="s">
        <v>12</v>
      </c>
      <c r="E215" s="6" t="s">
        <v>11</v>
      </c>
      <c r="F215" s="9">
        <v>31983.9</v>
      </c>
      <c r="G215" s="9">
        <v>31983.9</v>
      </c>
      <c r="H215" s="9">
        <v>31983.9</v>
      </c>
    </row>
    <row r="216" spans="1:8" ht="26.25" x14ac:dyDescent="0.25">
      <c r="A216" s="524"/>
      <c r="B216" s="524"/>
      <c r="C216" s="524" t="s">
        <v>438</v>
      </c>
      <c r="D216" s="524"/>
      <c r="E216" s="525" t="s">
        <v>437</v>
      </c>
      <c r="F216" s="526">
        <f>F217</f>
        <v>50149.651750000005</v>
      </c>
      <c r="G216" s="526">
        <f>G217</f>
        <v>1327.7805000000001</v>
      </c>
      <c r="H216" s="526">
        <v>0</v>
      </c>
    </row>
    <row r="217" spans="1:8" x14ac:dyDescent="0.25">
      <c r="A217" s="7"/>
      <c r="B217" s="7"/>
      <c r="C217" s="7" t="s">
        <v>436</v>
      </c>
      <c r="D217" s="7"/>
      <c r="E217" s="6" t="s">
        <v>435</v>
      </c>
      <c r="F217" s="9">
        <f>F218</f>
        <v>50149.651750000005</v>
      </c>
      <c r="G217" s="9">
        <f>G218</f>
        <v>1327.7805000000001</v>
      </c>
      <c r="H217" s="9">
        <v>0</v>
      </c>
    </row>
    <row r="218" spans="1:8" x14ac:dyDescent="0.25">
      <c r="A218" s="7"/>
      <c r="B218" s="7"/>
      <c r="C218" s="7"/>
      <c r="D218" s="7" t="s">
        <v>12</v>
      </c>
      <c r="E218" s="6" t="s">
        <v>11</v>
      </c>
      <c r="F218" s="9">
        <f>F219+F220+F221</f>
        <v>50149.651750000005</v>
      </c>
      <c r="G218" s="9">
        <f>G219+G220+G221</f>
        <v>1327.7805000000001</v>
      </c>
      <c r="H218" s="9">
        <v>0</v>
      </c>
    </row>
    <row r="219" spans="1:8" x14ac:dyDescent="0.25">
      <c r="A219" s="7"/>
      <c r="B219" s="7"/>
      <c r="C219" s="7"/>
      <c r="D219" s="7"/>
      <c r="E219" s="6" t="s">
        <v>115</v>
      </c>
      <c r="F219" s="9">
        <v>47403.956680000003</v>
      </c>
      <c r="G219" s="9">
        <v>0</v>
      </c>
      <c r="H219" s="9">
        <v>0</v>
      </c>
    </row>
    <row r="220" spans="1:8" x14ac:dyDescent="0.25">
      <c r="A220" s="7"/>
      <c r="B220" s="7"/>
      <c r="C220" s="7"/>
      <c r="D220" s="7"/>
      <c r="E220" s="6" t="s">
        <v>114</v>
      </c>
      <c r="F220" s="9">
        <v>2494.9450700000002</v>
      </c>
      <c r="G220" s="9">
        <v>0</v>
      </c>
      <c r="H220" s="9">
        <v>0</v>
      </c>
    </row>
    <row r="221" spans="1:8" x14ac:dyDescent="0.25">
      <c r="A221" s="7"/>
      <c r="B221" s="7"/>
      <c r="C221" s="7"/>
      <c r="D221" s="7"/>
      <c r="E221" s="6" t="s">
        <v>106</v>
      </c>
      <c r="F221" s="9">
        <v>250.75</v>
      </c>
      <c r="G221" s="9">
        <v>1327.7805000000001</v>
      </c>
      <c r="H221" s="9">
        <v>0</v>
      </c>
    </row>
    <row r="222" spans="1:8" ht="26.25" x14ac:dyDescent="0.25">
      <c r="A222" s="34"/>
      <c r="B222" s="34"/>
      <c r="C222" s="34" t="s">
        <v>434</v>
      </c>
      <c r="D222" s="34"/>
      <c r="E222" s="55" t="s">
        <v>433</v>
      </c>
      <c r="F222" s="32">
        <f t="shared" ref="F222:H224" si="17">F223</f>
        <v>898.2</v>
      </c>
      <c r="G222" s="32">
        <f t="shared" si="17"/>
        <v>0</v>
      </c>
      <c r="H222" s="32">
        <f t="shared" si="17"/>
        <v>0</v>
      </c>
    </row>
    <row r="223" spans="1:8" ht="26.25" x14ac:dyDescent="0.25">
      <c r="A223" s="524"/>
      <c r="B223" s="524"/>
      <c r="C223" s="524" t="s">
        <v>432</v>
      </c>
      <c r="D223" s="524"/>
      <c r="E223" s="542" t="s">
        <v>431</v>
      </c>
      <c r="F223" s="526">
        <f t="shared" si="17"/>
        <v>898.2</v>
      </c>
      <c r="G223" s="526">
        <f t="shared" si="17"/>
        <v>0</v>
      </c>
      <c r="H223" s="526">
        <f t="shared" si="17"/>
        <v>0</v>
      </c>
    </row>
    <row r="224" spans="1:8" ht="26.25" x14ac:dyDescent="0.25">
      <c r="A224" s="8"/>
      <c r="B224" s="8"/>
      <c r="C224" s="7" t="s">
        <v>430</v>
      </c>
      <c r="D224" s="7"/>
      <c r="E224" s="108" t="s">
        <v>429</v>
      </c>
      <c r="F224" s="9">
        <f t="shared" si="17"/>
        <v>898.2</v>
      </c>
      <c r="G224" s="9">
        <f t="shared" si="17"/>
        <v>0</v>
      </c>
      <c r="H224" s="9">
        <f t="shared" si="17"/>
        <v>0</v>
      </c>
    </row>
    <row r="225" spans="1:8" x14ac:dyDescent="0.25">
      <c r="A225" s="8"/>
      <c r="B225" s="8"/>
      <c r="C225" s="7"/>
      <c r="D225" s="7" t="s">
        <v>12</v>
      </c>
      <c r="E225" s="6" t="s">
        <v>11</v>
      </c>
      <c r="F225" s="9">
        <v>898.2</v>
      </c>
      <c r="G225" s="9">
        <v>0</v>
      </c>
      <c r="H225" s="9">
        <v>0</v>
      </c>
    </row>
    <row r="226" spans="1:8" x14ac:dyDescent="0.25">
      <c r="A226" s="8"/>
      <c r="B226" s="23" t="s">
        <v>428</v>
      </c>
      <c r="C226" s="60"/>
      <c r="D226" s="40"/>
      <c r="E226" s="20" t="s">
        <v>427</v>
      </c>
      <c r="F226" s="27">
        <f>F227+F257</f>
        <v>17869.643999999997</v>
      </c>
      <c r="G226" s="27">
        <f>G227+G257</f>
        <v>5777.1</v>
      </c>
      <c r="H226" s="27">
        <f>H227+H257</f>
        <v>5375.1</v>
      </c>
    </row>
    <row r="227" spans="1:8" x14ac:dyDescent="0.25">
      <c r="A227" s="8"/>
      <c r="B227" s="23"/>
      <c r="C227" s="22" t="s">
        <v>36</v>
      </c>
      <c r="D227" s="21"/>
      <c r="E227" s="28" t="s">
        <v>35</v>
      </c>
      <c r="F227" s="27">
        <f>F228+F235+F245</f>
        <v>14626.543999999998</v>
      </c>
      <c r="G227" s="27">
        <f>G228+G235+G245</f>
        <v>2412.9</v>
      </c>
      <c r="H227" s="27">
        <f>H228+H235+H245</f>
        <v>2010.9</v>
      </c>
    </row>
    <row r="228" spans="1:8" s="113" customFormat="1" ht="25.5" x14ac:dyDescent="0.25">
      <c r="A228" s="37"/>
      <c r="B228" s="37"/>
      <c r="C228" s="38" t="s">
        <v>293</v>
      </c>
      <c r="D228" s="37"/>
      <c r="E228" s="36" t="s">
        <v>292</v>
      </c>
      <c r="F228" s="35">
        <f>F229+F232</f>
        <v>5966.9</v>
      </c>
      <c r="G228" s="35">
        <f>G229+G232</f>
        <v>1323.7</v>
      </c>
      <c r="H228" s="35">
        <f>H229+H232</f>
        <v>1323.7</v>
      </c>
    </row>
    <row r="229" spans="1:8" ht="26.25" x14ac:dyDescent="0.25">
      <c r="A229" s="524"/>
      <c r="B229" s="524"/>
      <c r="C229" s="524" t="s">
        <v>291</v>
      </c>
      <c r="D229" s="524"/>
      <c r="E229" s="525" t="s">
        <v>290</v>
      </c>
      <c r="F229" s="526">
        <f t="shared" ref="F229:H230" si="18">F230</f>
        <v>1323.7</v>
      </c>
      <c r="G229" s="526">
        <f t="shared" si="18"/>
        <v>1323.7</v>
      </c>
      <c r="H229" s="526">
        <f t="shared" si="18"/>
        <v>1323.7</v>
      </c>
    </row>
    <row r="230" spans="1:8" ht="38.25" x14ac:dyDescent="0.25">
      <c r="A230" s="8"/>
      <c r="B230" s="8"/>
      <c r="C230" s="7" t="s">
        <v>426</v>
      </c>
      <c r="D230" s="7"/>
      <c r="E230" s="112" t="s">
        <v>1252</v>
      </c>
      <c r="F230" s="9">
        <f t="shared" si="18"/>
        <v>1323.7</v>
      </c>
      <c r="G230" s="9">
        <f t="shared" si="18"/>
        <v>1323.7</v>
      </c>
      <c r="H230" s="9">
        <f t="shared" si="18"/>
        <v>1323.7</v>
      </c>
    </row>
    <row r="231" spans="1:8" x14ac:dyDescent="0.25">
      <c r="A231" s="8"/>
      <c r="B231" s="8"/>
      <c r="C231" s="7"/>
      <c r="D231" s="7" t="s">
        <v>12</v>
      </c>
      <c r="E231" s="6" t="s">
        <v>11</v>
      </c>
      <c r="F231" s="9">
        <v>1323.7</v>
      </c>
      <c r="G231" s="9">
        <v>1323.7</v>
      </c>
      <c r="H231" s="9">
        <v>1323.7</v>
      </c>
    </row>
    <row r="232" spans="1:8" ht="26.25" x14ac:dyDescent="0.25">
      <c r="A232" s="528"/>
      <c r="B232" s="528"/>
      <c r="C232" s="524" t="s">
        <v>425</v>
      </c>
      <c r="D232" s="524"/>
      <c r="E232" s="525" t="s">
        <v>424</v>
      </c>
      <c r="F232" s="526">
        <f t="shared" ref="F232:H233" si="19">F233</f>
        <v>4643.2</v>
      </c>
      <c r="G232" s="526">
        <f t="shared" si="19"/>
        <v>0</v>
      </c>
      <c r="H232" s="526">
        <f t="shared" si="19"/>
        <v>0</v>
      </c>
    </row>
    <row r="233" spans="1:8" x14ac:dyDescent="0.25">
      <c r="A233" s="8"/>
      <c r="B233" s="8"/>
      <c r="C233" s="7" t="s">
        <v>423</v>
      </c>
      <c r="D233" s="7"/>
      <c r="E233" s="85" t="s">
        <v>422</v>
      </c>
      <c r="F233" s="9">
        <f t="shared" si="19"/>
        <v>4643.2</v>
      </c>
      <c r="G233" s="9">
        <f t="shared" si="19"/>
        <v>0</v>
      </c>
      <c r="H233" s="9">
        <f t="shared" si="19"/>
        <v>0</v>
      </c>
    </row>
    <row r="234" spans="1:8" ht="26.25" x14ac:dyDescent="0.25">
      <c r="A234" s="8"/>
      <c r="B234" s="8"/>
      <c r="C234" s="7"/>
      <c r="D234" s="7" t="s">
        <v>279</v>
      </c>
      <c r="E234" s="6" t="s">
        <v>278</v>
      </c>
      <c r="F234" s="5">
        <v>4643.2</v>
      </c>
      <c r="G234" s="5">
        <v>0</v>
      </c>
      <c r="H234" s="5">
        <v>0</v>
      </c>
    </row>
    <row r="235" spans="1:8" ht="25.5" x14ac:dyDescent="0.25">
      <c r="A235" s="37"/>
      <c r="B235" s="37"/>
      <c r="C235" s="38" t="s">
        <v>421</v>
      </c>
      <c r="D235" s="37"/>
      <c r="E235" s="36" t="s">
        <v>420</v>
      </c>
      <c r="F235" s="35">
        <f>F236</f>
        <v>117.2</v>
      </c>
      <c r="G235" s="35">
        <f>G236</f>
        <v>49.2</v>
      </c>
      <c r="H235" s="35">
        <f>H236</f>
        <v>49.2</v>
      </c>
    </row>
    <row r="236" spans="1:8" ht="26.25" x14ac:dyDescent="0.25">
      <c r="A236" s="34"/>
      <c r="B236" s="34"/>
      <c r="C236" s="34" t="s">
        <v>419</v>
      </c>
      <c r="D236" s="34"/>
      <c r="E236" s="86" t="s">
        <v>418</v>
      </c>
      <c r="F236" s="32">
        <f>F237+F242</f>
        <v>117.2</v>
      </c>
      <c r="G236" s="32">
        <f>G237</f>
        <v>49.2</v>
      </c>
      <c r="H236" s="32">
        <f>H237</f>
        <v>49.2</v>
      </c>
    </row>
    <row r="237" spans="1:8" ht="26.25" x14ac:dyDescent="0.25">
      <c r="A237" s="524"/>
      <c r="B237" s="524"/>
      <c r="C237" s="524" t="s">
        <v>417</v>
      </c>
      <c r="D237" s="532"/>
      <c r="E237" s="538" t="s">
        <v>416</v>
      </c>
      <c r="F237" s="526">
        <f>F238+F240</f>
        <v>49.2</v>
      </c>
      <c r="G237" s="526">
        <f>G238+G240</f>
        <v>49.2</v>
      </c>
      <c r="H237" s="526">
        <f>H238+H240</f>
        <v>49.2</v>
      </c>
    </row>
    <row r="238" spans="1:8" x14ac:dyDescent="0.25">
      <c r="A238" s="64"/>
      <c r="B238" s="64"/>
      <c r="C238" s="7" t="s">
        <v>415</v>
      </c>
      <c r="D238" s="7"/>
      <c r="E238" s="106" t="s">
        <v>414</v>
      </c>
      <c r="F238" s="9">
        <f>F239</f>
        <v>19.2</v>
      </c>
      <c r="G238" s="9">
        <f>G239</f>
        <v>19.2</v>
      </c>
      <c r="H238" s="9">
        <f>H239</f>
        <v>19.2</v>
      </c>
    </row>
    <row r="239" spans="1:8" x14ac:dyDescent="0.25">
      <c r="A239" s="64"/>
      <c r="B239" s="64"/>
      <c r="C239" s="7"/>
      <c r="D239" s="7" t="s">
        <v>12</v>
      </c>
      <c r="E239" s="6" t="s">
        <v>11</v>
      </c>
      <c r="F239" s="9">
        <v>19.2</v>
      </c>
      <c r="G239" s="9">
        <v>19.2</v>
      </c>
      <c r="H239" s="9">
        <v>19.2</v>
      </c>
    </row>
    <row r="240" spans="1:8" x14ac:dyDescent="0.25">
      <c r="A240" s="64"/>
      <c r="B240" s="64"/>
      <c r="C240" s="7" t="s">
        <v>413</v>
      </c>
      <c r="D240" s="7"/>
      <c r="E240" s="106" t="s">
        <v>412</v>
      </c>
      <c r="F240" s="9">
        <f>F241</f>
        <v>30</v>
      </c>
      <c r="G240" s="9">
        <f>G241</f>
        <v>30</v>
      </c>
      <c r="H240" s="9">
        <f>H241</f>
        <v>30</v>
      </c>
    </row>
    <row r="241" spans="1:8" x14ac:dyDescent="0.25">
      <c r="A241" s="64"/>
      <c r="B241" s="64"/>
      <c r="C241" s="7"/>
      <c r="D241" s="7" t="s">
        <v>12</v>
      </c>
      <c r="E241" s="6" t="s">
        <v>11</v>
      </c>
      <c r="F241" s="9">
        <v>30</v>
      </c>
      <c r="G241" s="9">
        <v>30</v>
      </c>
      <c r="H241" s="9">
        <v>30</v>
      </c>
    </row>
    <row r="242" spans="1:8" ht="26.25" x14ac:dyDescent="0.25">
      <c r="A242" s="524"/>
      <c r="B242" s="524"/>
      <c r="C242" s="524" t="s">
        <v>625</v>
      </c>
      <c r="D242" s="524"/>
      <c r="E242" s="525" t="s">
        <v>626</v>
      </c>
      <c r="F242" s="541">
        <f>F243</f>
        <v>68</v>
      </c>
      <c r="G242" s="526">
        <v>0</v>
      </c>
      <c r="H242" s="526">
        <v>0</v>
      </c>
    </row>
    <row r="243" spans="1:8" ht="26.25" x14ac:dyDescent="0.25">
      <c r="A243" s="64"/>
      <c r="B243" s="64"/>
      <c r="C243" s="7" t="s">
        <v>1259</v>
      </c>
      <c r="D243" s="7"/>
      <c r="E243" s="6" t="s">
        <v>627</v>
      </c>
      <c r="F243" s="146">
        <f>F244</f>
        <v>68</v>
      </c>
      <c r="G243" s="9">
        <v>0</v>
      </c>
      <c r="H243" s="9">
        <v>0</v>
      </c>
    </row>
    <row r="244" spans="1:8" x14ac:dyDescent="0.25">
      <c r="A244" s="64"/>
      <c r="B244" s="64"/>
      <c r="C244" s="7"/>
      <c r="D244" s="7" t="s">
        <v>12</v>
      </c>
      <c r="E244" s="6" t="s">
        <v>11</v>
      </c>
      <c r="F244" s="147">
        <v>68</v>
      </c>
      <c r="G244" s="9">
        <v>0</v>
      </c>
      <c r="H244" s="9">
        <v>0</v>
      </c>
    </row>
    <row r="245" spans="1:8" ht="25.5" x14ac:dyDescent="0.25">
      <c r="A245" s="37"/>
      <c r="B245" s="37"/>
      <c r="C245" s="38" t="s">
        <v>411</v>
      </c>
      <c r="D245" s="37"/>
      <c r="E245" s="36" t="s">
        <v>410</v>
      </c>
      <c r="F245" s="35">
        <f>F246+F253</f>
        <v>8542.4439999999995</v>
      </c>
      <c r="G245" s="35">
        <f>G246+G253</f>
        <v>1040</v>
      </c>
      <c r="H245" s="35">
        <f>H246+H253</f>
        <v>638</v>
      </c>
    </row>
    <row r="246" spans="1:8" x14ac:dyDescent="0.25">
      <c r="A246" s="524"/>
      <c r="B246" s="524"/>
      <c r="C246" s="524" t="s">
        <v>409</v>
      </c>
      <c r="D246" s="532"/>
      <c r="E246" s="525" t="s">
        <v>408</v>
      </c>
      <c r="F246" s="526">
        <f>F247+F249</f>
        <v>7959.1440000000002</v>
      </c>
      <c r="G246" s="526">
        <f>G247+G249</f>
        <v>1040</v>
      </c>
      <c r="H246" s="526">
        <f>H247+H249</f>
        <v>638</v>
      </c>
    </row>
    <row r="247" spans="1:8" x14ac:dyDescent="0.25">
      <c r="A247" s="7"/>
      <c r="B247" s="7"/>
      <c r="C247" s="7" t="s">
        <v>407</v>
      </c>
      <c r="D247" s="7"/>
      <c r="E247" s="6" t="s">
        <v>406</v>
      </c>
      <c r="F247" s="9">
        <f>F248</f>
        <v>315.60000000000002</v>
      </c>
      <c r="G247" s="9">
        <f>G248</f>
        <v>154</v>
      </c>
      <c r="H247" s="9">
        <f>H248</f>
        <v>231</v>
      </c>
    </row>
    <row r="248" spans="1:8" x14ac:dyDescent="0.25">
      <c r="A248" s="7"/>
      <c r="B248" s="7"/>
      <c r="C248" s="7"/>
      <c r="D248" s="7" t="s">
        <v>12</v>
      </c>
      <c r="E248" s="6" t="s">
        <v>11</v>
      </c>
      <c r="F248" s="9">
        <v>315.60000000000002</v>
      </c>
      <c r="G248" s="9">
        <v>154</v>
      </c>
      <c r="H248" s="9">
        <v>231</v>
      </c>
    </row>
    <row r="249" spans="1:8" ht="18.75" customHeight="1" x14ac:dyDescent="0.25">
      <c r="A249" s="7"/>
      <c r="B249" s="7"/>
      <c r="C249" s="7" t="s">
        <v>405</v>
      </c>
      <c r="D249" s="7"/>
      <c r="E249" s="10" t="s">
        <v>404</v>
      </c>
      <c r="F249" s="9">
        <f>F250</f>
        <v>7643.5439999999999</v>
      </c>
      <c r="G249" s="9">
        <f>G251+G252</f>
        <v>886</v>
      </c>
      <c r="H249" s="9">
        <f>H251+H252</f>
        <v>407</v>
      </c>
    </row>
    <row r="250" spans="1:8" x14ac:dyDescent="0.25">
      <c r="A250" s="7"/>
      <c r="B250" s="7"/>
      <c r="C250" s="7"/>
      <c r="D250" s="7" t="s">
        <v>12</v>
      </c>
      <c r="E250" s="6" t="s">
        <v>11</v>
      </c>
      <c r="F250" s="9">
        <f>F251+F252</f>
        <v>7643.5439999999999</v>
      </c>
      <c r="G250" s="9">
        <f>G251+G252</f>
        <v>886</v>
      </c>
      <c r="H250" s="9">
        <f>H251+H252</f>
        <v>407</v>
      </c>
    </row>
    <row r="251" spans="1:8" x14ac:dyDescent="0.25">
      <c r="A251" s="7"/>
      <c r="B251" s="7"/>
      <c r="C251" s="7"/>
      <c r="D251" s="7"/>
      <c r="E251" s="108" t="s">
        <v>344</v>
      </c>
      <c r="F251" s="145">
        <v>6267.7060799999999</v>
      </c>
      <c r="G251" s="9">
        <v>0</v>
      </c>
      <c r="H251" s="9">
        <v>0</v>
      </c>
    </row>
    <row r="252" spans="1:8" x14ac:dyDescent="0.25">
      <c r="A252" s="7"/>
      <c r="B252" s="7"/>
      <c r="C252" s="7"/>
      <c r="D252" s="7"/>
      <c r="E252" s="6" t="s">
        <v>386</v>
      </c>
      <c r="F252" s="145">
        <v>1375.8379199999999</v>
      </c>
      <c r="G252" s="9">
        <v>886</v>
      </c>
      <c r="H252" s="9">
        <v>407</v>
      </c>
    </row>
    <row r="253" spans="1:8" ht="39" x14ac:dyDescent="0.25">
      <c r="A253" s="524"/>
      <c r="B253" s="524"/>
      <c r="C253" s="524" t="s">
        <v>403</v>
      </c>
      <c r="D253" s="532"/>
      <c r="E253" s="525" t="s">
        <v>402</v>
      </c>
      <c r="F253" s="526">
        <f>F254</f>
        <v>583.29999999999995</v>
      </c>
      <c r="G253" s="526">
        <f>G254</f>
        <v>0</v>
      </c>
      <c r="H253" s="526">
        <f>H254</f>
        <v>0</v>
      </c>
    </row>
    <row r="254" spans="1:8" ht="26.25" x14ac:dyDescent="0.25">
      <c r="A254" s="8"/>
      <c r="B254" s="8"/>
      <c r="C254" s="7" t="s">
        <v>401</v>
      </c>
      <c r="D254" s="7"/>
      <c r="E254" s="6" t="s">
        <v>400</v>
      </c>
      <c r="F254" s="9">
        <f>F255</f>
        <v>583.29999999999995</v>
      </c>
      <c r="G254" s="9">
        <v>0</v>
      </c>
      <c r="H254" s="9">
        <v>0</v>
      </c>
    </row>
    <row r="255" spans="1:8" x14ac:dyDescent="0.25">
      <c r="A255" s="8"/>
      <c r="B255" s="8"/>
      <c r="C255" s="7"/>
      <c r="D255" s="7" t="s">
        <v>12</v>
      </c>
      <c r="E255" s="6" t="s">
        <v>11</v>
      </c>
      <c r="F255" s="9">
        <v>583.29999999999995</v>
      </c>
      <c r="G255" s="9">
        <v>0</v>
      </c>
      <c r="H255" s="9">
        <v>0</v>
      </c>
    </row>
    <row r="256" spans="1:8" x14ac:dyDescent="0.25">
      <c r="A256" s="26"/>
      <c r="B256" s="26"/>
      <c r="C256" s="18" t="s">
        <v>52</v>
      </c>
      <c r="D256" s="111"/>
      <c r="E256" s="17" t="s">
        <v>51</v>
      </c>
      <c r="F256" s="16">
        <f t="shared" ref="F256:H257" si="20">F257</f>
        <v>3243.1</v>
      </c>
      <c r="G256" s="16">
        <f t="shared" si="20"/>
        <v>3364.2</v>
      </c>
      <c r="H256" s="16">
        <f t="shared" si="20"/>
        <v>3364.2</v>
      </c>
    </row>
    <row r="257" spans="1:8" s="81" customFormat="1" ht="25.5" x14ac:dyDescent="0.25">
      <c r="A257" s="110"/>
      <c r="B257" s="110"/>
      <c r="C257" s="48" t="s">
        <v>16</v>
      </c>
      <c r="D257" s="47"/>
      <c r="E257" s="92" t="s">
        <v>15</v>
      </c>
      <c r="F257" s="13">
        <f t="shared" si="20"/>
        <v>3243.1</v>
      </c>
      <c r="G257" s="13">
        <f t="shared" si="20"/>
        <v>3364.2</v>
      </c>
      <c r="H257" s="13">
        <f t="shared" si="20"/>
        <v>3364.2</v>
      </c>
    </row>
    <row r="258" spans="1:8" ht="26.25" x14ac:dyDescent="0.25">
      <c r="A258" s="8"/>
      <c r="B258" s="8"/>
      <c r="C258" s="7" t="s">
        <v>399</v>
      </c>
      <c r="D258" s="7"/>
      <c r="E258" s="6" t="s">
        <v>398</v>
      </c>
      <c r="F258" s="9">
        <f>F259+F260+F261</f>
        <v>3243.1</v>
      </c>
      <c r="G258" s="9">
        <f>G259+G260+G261</f>
        <v>3364.2</v>
      </c>
      <c r="H258" s="9">
        <f>H259+H260+H261</f>
        <v>3364.2</v>
      </c>
    </row>
    <row r="259" spans="1:8" ht="39" x14ac:dyDescent="0.25">
      <c r="A259" s="8"/>
      <c r="B259" s="8"/>
      <c r="C259" s="64"/>
      <c r="D259" s="7" t="s">
        <v>2</v>
      </c>
      <c r="E259" s="6" t="s">
        <v>1</v>
      </c>
      <c r="F259" s="9">
        <v>3141.1</v>
      </c>
      <c r="G259" s="9">
        <v>3262.2</v>
      </c>
      <c r="H259" s="9">
        <v>3262.2</v>
      </c>
    </row>
    <row r="260" spans="1:8" x14ac:dyDescent="0.25">
      <c r="A260" s="8"/>
      <c r="B260" s="8"/>
      <c r="C260" s="64"/>
      <c r="D260" s="7" t="s">
        <v>12</v>
      </c>
      <c r="E260" s="6" t="s">
        <v>11</v>
      </c>
      <c r="F260" s="9">
        <v>99.8</v>
      </c>
      <c r="G260" s="9">
        <v>99.8</v>
      </c>
      <c r="H260" s="9">
        <v>99.8</v>
      </c>
    </row>
    <row r="261" spans="1:8" x14ac:dyDescent="0.25">
      <c r="A261" s="8"/>
      <c r="B261" s="8"/>
      <c r="C261" s="64"/>
      <c r="D261" s="58" t="s">
        <v>22</v>
      </c>
      <c r="E261" s="59" t="s">
        <v>21</v>
      </c>
      <c r="F261" s="9">
        <v>2.2000000000000002</v>
      </c>
      <c r="G261" s="9">
        <v>2.2000000000000002</v>
      </c>
      <c r="H261" s="9">
        <v>2.2000000000000002</v>
      </c>
    </row>
    <row r="262" spans="1:8" x14ac:dyDescent="0.25">
      <c r="A262" s="21"/>
      <c r="B262" s="23" t="s">
        <v>397</v>
      </c>
      <c r="C262" s="22"/>
      <c r="D262" s="21"/>
      <c r="E262" s="20" t="s">
        <v>396</v>
      </c>
      <c r="F262" s="27">
        <f>F263+F291+F318</f>
        <v>67502.572780000002</v>
      </c>
      <c r="G262" s="27">
        <f>G263+G291+G318</f>
        <v>57178.566580000006</v>
      </c>
      <c r="H262" s="27">
        <f>H263+H291+H318</f>
        <v>60542.977559999999</v>
      </c>
    </row>
    <row r="263" spans="1:8" x14ac:dyDescent="0.25">
      <c r="A263" s="21"/>
      <c r="B263" s="23" t="s">
        <v>395</v>
      </c>
      <c r="C263" s="22"/>
      <c r="D263" s="21"/>
      <c r="E263" s="20" t="s">
        <v>394</v>
      </c>
      <c r="F263" s="27">
        <f>F264</f>
        <v>3099.9702400000001</v>
      </c>
      <c r="G263" s="27">
        <f>G264</f>
        <v>1861.9490499999999</v>
      </c>
      <c r="H263" s="27">
        <f>H264</f>
        <v>6515.7345599999999</v>
      </c>
    </row>
    <row r="264" spans="1:8" x14ac:dyDescent="0.25">
      <c r="A264" s="21"/>
      <c r="B264" s="23"/>
      <c r="C264" s="22" t="s">
        <v>36</v>
      </c>
      <c r="D264" s="21"/>
      <c r="E264" s="28" t="s">
        <v>35</v>
      </c>
      <c r="F264" s="27">
        <f>F271+F285+F265</f>
        <v>3099.9702400000001</v>
      </c>
      <c r="G264" s="27">
        <f>G271+G285</f>
        <v>1861.9490499999999</v>
      </c>
      <c r="H264" s="27">
        <f>H271+H285</f>
        <v>6515.7345599999999</v>
      </c>
    </row>
    <row r="265" spans="1:8" ht="25.5" x14ac:dyDescent="0.25">
      <c r="A265" s="57"/>
      <c r="B265" s="37"/>
      <c r="C265" s="38" t="s">
        <v>275</v>
      </c>
      <c r="D265" s="37"/>
      <c r="E265" s="36" t="s">
        <v>274</v>
      </c>
      <c r="F265" s="152">
        <f>F266</f>
        <v>2.24472</v>
      </c>
      <c r="G265" s="152">
        <v>0</v>
      </c>
      <c r="H265" s="152">
        <v>0</v>
      </c>
    </row>
    <row r="266" spans="1:8" ht="26.25" x14ac:dyDescent="0.25">
      <c r="A266" s="524"/>
      <c r="B266" s="524"/>
      <c r="C266" s="524" t="s">
        <v>650</v>
      </c>
      <c r="D266" s="524"/>
      <c r="E266" s="525" t="s">
        <v>651</v>
      </c>
      <c r="F266" s="540">
        <f>F267</f>
        <v>2.24472</v>
      </c>
      <c r="G266" s="540">
        <v>0</v>
      </c>
      <c r="H266" s="540">
        <v>0</v>
      </c>
    </row>
    <row r="267" spans="1:8" ht="26.25" x14ac:dyDescent="0.25">
      <c r="A267" s="21"/>
      <c r="B267" s="23"/>
      <c r="C267" s="7" t="s">
        <v>648</v>
      </c>
      <c r="D267" s="7"/>
      <c r="E267" s="6" t="s">
        <v>649</v>
      </c>
      <c r="F267" s="153">
        <f>F268</f>
        <v>2.24472</v>
      </c>
      <c r="G267" s="27">
        <v>0</v>
      </c>
      <c r="H267" s="27">
        <v>0</v>
      </c>
    </row>
    <row r="268" spans="1:8" ht="26.25" x14ac:dyDescent="0.25">
      <c r="A268" s="21"/>
      <c r="B268" s="23"/>
      <c r="C268" s="7"/>
      <c r="D268" s="7" t="s">
        <v>279</v>
      </c>
      <c r="E268" s="6" t="s">
        <v>278</v>
      </c>
      <c r="F268" s="153">
        <f>F269+F270</f>
        <v>2.24472</v>
      </c>
      <c r="G268" s="27">
        <v>0</v>
      </c>
      <c r="H268" s="27">
        <v>0</v>
      </c>
    </row>
    <row r="269" spans="1:8" x14ac:dyDescent="0.25">
      <c r="A269" s="21"/>
      <c r="B269" s="23"/>
      <c r="C269" s="22"/>
      <c r="D269" s="21"/>
      <c r="E269" s="105" t="s">
        <v>337</v>
      </c>
      <c r="F269" s="154">
        <v>2.24472</v>
      </c>
      <c r="G269" s="27">
        <v>0</v>
      </c>
      <c r="H269" s="27">
        <v>0</v>
      </c>
    </row>
    <row r="270" spans="1:8" x14ac:dyDescent="0.25">
      <c r="A270" s="21"/>
      <c r="B270" s="23"/>
      <c r="C270" s="22"/>
      <c r="D270" s="21"/>
      <c r="E270" s="105" t="s">
        <v>647</v>
      </c>
      <c r="F270" s="154">
        <v>0</v>
      </c>
      <c r="G270" s="27">
        <v>0</v>
      </c>
      <c r="H270" s="27">
        <v>0</v>
      </c>
    </row>
    <row r="271" spans="1:8" ht="25.5" x14ac:dyDescent="0.25">
      <c r="A271" s="57"/>
      <c r="B271" s="37"/>
      <c r="C271" s="38" t="s">
        <v>293</v>
      </c>
      <c r="D271" s="37"/>
      <c r="E271" s="36" t="s">
        <v>292</v>
      </c>
      <c r="F271" s="35">
        <f>F272</f>
        <v>3097.72552</v>
      </c>
      <c r="G271" s="35">
        <f>G272</f>
        <v>229.22756999999999</v>
      </c>
      <c r="H271" s="35">
        <f>H272</f>
        <v>3003.9</v>
      </c>
    </row>
    <row r="272" spans="1:8" ht="26.25" x14ac:dyDescent="0.25">
      <c r="A272" s="524"/>
      <c r="B272" s="524"/>
      <c r="C272" s="524" t="s">
        <v>291</v>
      </c>
      <c r="D272" s="524"/>
      <c r="E272" s="525" t="s">
        <v>290</v>
      </c>
      <c r="F272" s="526">
        <f>F273+F277+F281+F275+F279</f>
        <v>3097.72552</v>
      </c>
      <c r="G272" s="526">
        <f>G273+G277+G281+G275+G279</f>
        <v>229.22756999999999</v>
      </c>
      <c r="H272" s="526">
        <f>H273+H277+H281+H275+H279</f>
        <v>3003.9</v>
      </c>
    </row>
    <row r="273" spans="1:8" ht="39" x14ac:dyDescent="0.25">
      <c r="A273" s="8"/>
      <c r="B273" s="8"/>
      <c r="C273" s="7" t="s">
        <v>393</v>
      </c>
      <c r="D273" s="7"/>
      <c r="E273" s="85" t="s">
        <v>392</v>
      </c>
      <c r="F273" s="9">
        <f>F274</f>
        <v>110.6</v>
      </c>
      <c r="G273" s="9">
        <f>G274</f>
        <v>110.6</v>
      </c>
      <c r="H273" s="9">
        <f>H274</f>
        <v>110.6</v>
      </c>
    </row>
    <row r="274" spans="1:8" x14ac:dyDescent="0.25">
      <c r="A274" s="8"/>
      <c r="B274" s="8"/>
      <c r="C274" s="7"/>
      <c r="D274" s="7" t="s">
        <v>12</v>
      </c>
      <c r="E274" s="6" t="s">
        <v>11</v>
      </c>
      <c r="F274" s="9">
        <v>110.6</v>
      </c>
      <c r="G274" s="9">
        <v>110.6</v>
      </c>
      <c r="H274" s="9">
        <v>110.6</v>
      </c>
    </row>
    <row r="275" spans="1:8" ht="26.25" x14ac:dyDescent="0.25">
      <c r="A275" s="8"/>
      <c r="B275" s="8"/>
      <c r="C275" s="7" t="s">
        <v>289</v>
      </c>
      <c r="D275" s="7"/>
      <c r="E275" s="85" t="s">
        <v>288</v>
      </c>
      <c r="F275" s="9">
        <f>F276</f>
        <v>2368.4</v>
      </c>
      <c r="G275" s="9">
        <f>G276</f>
        <v>0</v>
      </c>
      <c r="H275" s="9">
        <f>H276</f>
        <v>2368.4</v>
      </c>
    </row>
    <row r="276" spans="1:8" x14ac:dyDescent="0.25">
      <c r="A276" s="8"/>
      <c r="B276" s="8"/>
      <c r="C276" s="7"/>
      <c r="D276" s="7" t="s">
        <v>12</v>
      </c>
      <c r="E276" s="6" t="s">
        <v>11</v>
      </c>
      <c r="F276" s="9">
        <v>2368.4</v>
      </c>
      <c r="G276" s="9">
        <v>0</v>
      </c>
      <c r="H276" s="9">
        <v>2368.4</v>
      </c>
    </row>
    <row r="277" spans="1:8" ht="26.25" x14ac:dyDescent="0.25">
      <c r="A277" s="8"/>
      <c r="B277" s="8"/>
      <c r="C277" s="7" t="s">
        <v>391</v>
      </c>
      <c r="D277" s="7"/>
      <c r="E277" s="6" t="s">
        <v>390</v>
      </c>
      <c r="F277" s="9">
        <f>F278</f>
        <v>35.299999999999997</v>
      </c>
      <c r="G277" s="9">
        <f>G278</f>
        <v>35.299999999999997</v>
      </c>
      <c r="H277" s="9">
        <f>H278</f>
        <v>35.299999999999997</v>
      </c>
    </row>
    <row r="278" spans="1:8" x14ac:dyDescent="0.25">
      <c r="A278" s="8"/>
      <c r="B278" s="8"/>
      <c r="C278" s="7"/>
      <c r="D278" s="7" t="s">
        <v>12</v>
      </c>
      <c r="E278" s="6" t="s">
        <v>11</v>
      </c>
      <c r="F278" s="9">
        <v>35.299999999999997</v>
      </c>
      <c r="G278" s="9">
        <v>35.299999999999997</v>
      </c>
      <c r="H278" s="9">
        <v>35.299999999999997</v>
      </c>
    </row>
    <row r="279" spans="1:8" ht="26.25" x14ac:dyDescent="0.25">
      <c r="A279" s="8"/>
      <c r="B279" s="8"/>
      <c r="C279" s="7" t="s">
        <v>620</v>
      </c>
      <c r="D279" s="7"/>
      <c r="E279" s="6" t="s">
        <v>621</v>
      </c>
      <c r="F279" s="9">
        <f>F280</f>
        <v>489.6</v>
      </c>
      <c r="G279" s="9">
        <f>G280</f>
        <v>0</v>
      </c>
      <c r="H279" s="9">
        <f>H280</f>
        <v>489.6</v>
      </c>
    </row>
    <row r="280" spans="1:8" x14ac:dyDescent="0.25">
      <c r="A280" s="8"/>
      <c r="B280" s="8"/>
      <c r="C280" s="7"/>
      <c r="D280" s="7" t="s">
        <v>12</v>
      </c>
      <c r="E280" s="6" t="s">
        <v>11</v>
      </c>
      <c r="F280" s="9">
        <v>489.6</v>
      </c>
      <c r="G280" s="9">
        <v>0</v>
      </c>
      <c r="H280" s="9">
        <v>489.6</v>
      </c>
    </row>
    <row r="281" spans="1:8" ht="26.25" x14ac:dyDescent="0.25">
      <c r="A281" s="8"/>
      <c r="B281" s="8"/>
      <c r="C281" s="7" t="s">
        <v>389</v>
      </c>
      <c r="D281" s="7"/>
      <c r="E281" s="6" t="s">
        <v>388</v>
      </c>
      <c r="F281" s="9">
        <f>F282</f>
        <v>93.825519999999997</v>
      </c>
      <c r="G281" s="9">
        <f>G282</f>
        <v>83.327570000000009</v>
      </c>
      <c r="H281" s="9">
        <v>0</v>
      </c>
    </row>
    <row r="282" spans="1:8" x14ac:dyDescent="0.25">
      <c r="A282" s="8"/>
      <c r="B282" s="8"/>
      <c r="C282" s="7"/>
      <c r="D282" s="7" t="s">
        <v>12</v>
      </c>
      <c r="E282" s="6" t="s">
        <v>11</v>
      </c>
      <c r="F282" s="9">
        <f>F283+F284</f>
        <v>93.825519999999997</v>
      </c>
      <c r="G282" s="9">
        <f>G283+G284</f>
        <v>83.327570000000009</v>
      </c>
      <c r="H282" s="9">
        <v>0</v>
      </c>
    </row>
    <row r="283" spans="1:8" x14ac:dyDescent="0.25">
      <c r="A283" s="8"/>
      <c r="B283" s="8"/>
      <c r="C283" s="7"/>
      <c r="D283" s="7"/>
      <c r="E283" s="6" t="s">
        <v>387</v>
      </c>
      <c r="F283" s="9">
        <v>91.948999999999998</v>
      </c>
      <c r="G283" s="9">
        <v>81.661000000000001</v>
      </c>
      <c r="H283" s="9">
        <v>0</v>
      </c>
    </row>
    <row r="284" spans="1:8" x14ac:dyDescent="0.25">
      <c r="A284" s="8"/>
      <c r="B284" s="8"/>
      <c r="C284" s="7"/>
      <c r="D284" s="7"/>
      <c r="E284" s="6" t="s">
        <v>386</v>
      </c>
      <c r="F284" s="9">
        <v>1.87652</v>
      </c>
      <c r="G284" s="9">
        <v>1.6665700000000001</v>
      </c>
      <c r="H284" s="9">
        <v>0</v>
      </c>
    </row>
    <row r="285" spans="1:8" ht="25.5" x14ac:dyDescent="0.25">
      <c r="A285" s="57"/>
      <c r="B285" s="37"/>
      <c r="C285" s="38" t="s">
        <v>385</v>
      </c>
      <c r="D285" s="37"/>
      <c r="E285" s="36" t="s">
        <v>384</v>
      </c>
      <c r="F285" s="35">
        <f t="shared" ref="F285:H287" si="21">F286</f>
        <v>0</v>
      </c>
      <c r="G285" s="35">
        <f t="shared" si="21"/>
        <v>1632.7214799999999</v>
      </c>
      <c r="H285" s="35">
        <f t="shared" si="21"/>
        <v>3511.8345599999998</v>
      </c>
    </row>
    <row r="286" spans="1:8" ht="39" x14ac:dyDescent="0.25">
      <c r="A286" s="34"/>
      <c r="B286" s="34"/>
      <c r="C286" s="34" t="s">
        <v>383</v>
      </c>
      <c r="D286" s="109"/>
      <c r="E286" s="55" t="s">
        <v>382</v>
      </c>
      <c r="F286" s="32">
        <f t="shared" si="21"/>
        <v>0</v>
      </c>
      <c r="G286" s="32">
        <f t="shared" si="21"/>
        <v>1632.7214799999999</v>
      </c>
      <c r="H286" s="32">
        <f t="shared" si="21"/>
        <v>3511.8345599999998</v>
      </c>
    </row>
    <row r="287" spans="1:8" ht="39" x14ac:dyDescent="0.25">
      <c r="A287" s="524"/>
      <c r="B287" s="524"/>
      <c r="C287" s="524" t="s">
        <v>381</v>
      </c>
      <c r="D287" s="532"/>
      <c r="E287" s="525" t="s">
        <v>380</v>
      </c>
      <c r="F287" s="539">
        <f t="shared" si="21"/>
        <v>0</v>
      </c>
      <c r="G287" s="539">
        <f t="shared" si="21"/>
        <v>1632.7214799999999</v>
      </c>
      <c r="H287" s="539">
        <f t="shared" si="21"/>
        <v>3511.8345599999998</v>
      </c>
    </row>
    <row r="288" spans="1:8" ht="39" x14ac:dyDescent="0.25">
      <c r="A288" s="8"/>
      <c r="B288" s="8"/>
      <c r="C288" s="144" t="s">
        <v>641</v>
      </c>
      <c r="D288" s="7"/>
      <c r="E288" s="6" t="s">
        <v>379</v>
      </c>
      <c r="F288" s="9">
        <v>0</v>
      </c>
      <c r="G288" s="9">
        <f>G289</f>
        <v>1632.7214799999999</v>
      </c>
      <c r="H288" s="9">
        <f>H289</f>
        <v>3511.8345599999998</v>
      </c>
    </row>
    <row r="289" spans="1:8" x14ac:dyDescent="0.25">
      <c r="A289" s="8"/>
      <c r="B289" s="8"/>
      <c r="C289" s="7"/>
      <c r="D289" s="7" t="s">
        <v>79</v>
      </c>
      <c r="E289" s="6" t="s">
        <v>78</v>
      </c>
      <c r="F289" s="9">
        <v>0</v>
      </c>
      <c r="G289" s="9">
        <f>G290</f>
        <v>1632.7214799999999</v>
      </c>
      <c r="H289" s="9">
        <f>H290</f>
        <v>3511.8345599999998</v>
      </c>
    </row>
    <row r="290" spans="1:8" x14ac:dyDescent="0.25">
      <c r="A290" s="8"/>
      <c r="B290" s="8"/>
      <c r="C290" s="7"/>
      <c r="D290" s="7"/>
      <c r="E290" s="108" t="s">
        <v>164</v>
      </c>
      <c r="F290" s="9">
        <v>0</v>
      </c>
      <c r="G290" s="9">
        <v>1632.7214799999999</v>
      </c>
      <c r="H290" s="9">
        <v>3511.8345599999998</v>
      </c>
    </row>
    <row r="291" spans="1:8" x14ac:dyDescent="0.25">
      <c r="A291" s="21"/>
      <c r="B291" s="23" t="s">
        <v>378</v>
      </c>
      <c r="C291" s="22"/>
      <c r="D291" s="21"/>
      <c r="E291" s="20" t="s">
        <v>377</v>
      </c>
      <c r="F291" s="27">
        <f t="shared" ref="F291:H292" si="22">F292</f>
        <v>23266.729310000002</v>
      </c>
      <c r="G291" s="27">
        <f t="shared" si="22"/>
        <v>2477.6</v>
      </c>
      <c r="H291" s="27">
        <f t="shared" si="22"/>
        <v>3993.1</v>
      </c>
    </row>
    <row r="292" spans="1:8" x14ac:dyDescent="0.25">
      <c r="A292" s="21"/>
      <c r="B292" s="58"/>
      <c r="C292" s="22" t="s">
        <v>36</v>
      </c>
      <c r="D292" s="21"/>
      <c r="E292" s="28" t="s">
        <v>35</v>
      </c>
      <c r="F292" s="27">
        <f t="shared" si="22"/>
        <v>23266.729310000002</v>
      </c>
      <c r="G292" s="27">
        <f t="shared" si="22"/>
        <v>2477.6</v>
      </c>
      <c r="H292" s="27">
        <f t="shared" si="22"/>
        <v>3993.1</v>
      </c>
    </row>
    <row r="293" spans="1:8" ht="25.5" x14ac:dyDescent="0.25">
      <c r="A293" s="57"/>
      <c r="B293" s="37"/>
      <c r="C293" s="38" t="s">
        <v>318</v>
      </c>
      <c r="D293" s="37"/>
      <c r="E293" s="36" t="s">
        <v>317</v>
      </c>
      <c r="F293" s="35">
        <f>F294+F298</f>
        <v>23266.729310000002</v>
      </c>
      <c r="G293" s="35">
        <f>G294+G298</f>
        <v>2477.6</v>
      </c>
      <c r="H293" s="35">
        <f>H294+H298</f>
        <v>3993.1</v>
      </c>
    </row>
    <row r="294" spans="1:8" ht="26.25" x14ac:dyDescent="0.25">
      <c r="A294" s="34"/>
      <c r="B294" s="34"/>
      <c r="C294" s="34" t="s">
        <v>316</v>
      </c>
      <c r="D294" s="34"/>
      <c r="E294" s="86" t="s">
        <v>315</v>
      </c>
      <c r="F294" s="32">
        <f t="shared" ref="F294:H295" si="23">F295</f>
        <v>648.5</v>
      </c>
      <c r="G294" s="32">
        <f t="shared" si="23"/>
        <v>154</v>
      </c>
      <c r="H294" s="32">
        <f t="shared" si="23"/>
        <v>0</v>
      </c>
    </row>
    <row r="295" spans="1:8" x14ac:dyDescent="0.25">
      <c r="A295" s="524"/>
      <c r="B295" s="524"/>
      <c r="C295" s="524" t="s">
        <v>314</v>
      </c>
      <c r="D295" s="532"/>
      <c r="E295" s="538" t="s">
        <v>313</v>
      </c>
      <c r="F295" s="526">
        <f t="shared" si="23"/>
        <v>648.5</v>
      </c>
      <c r="G295" s="526">
        <f t="shared" si="23"/>
        <v>154</v>
      </c>
      <c r="H295" s="526">
        <f t="shared" si="23"/>
        <v>0</v>
      </c>
    </row>
    <row r="296" spans="1:8" x14ac:dyDescent="0.25">
      <c r="A296" s="8"/>
      <c r="B296" s="8"/>
      <c r="C296" s="7" t="s">
        <v>376</v>
      </c>
      <c r="D296" s="78"/>
      <c r="E296" s="12" t="s">
        <v>375</v>
      </c>
      <c r="F296" s="5">
        <f>F297</f>
        <v>648.5</v>
      </c>
      <c r="G296" s="5">
        <f>G297</f>
        <v>154</v>
      </c>
      <c r="H296" s="5">
        <v>0</v>
      </c>
    </row>
    <row r="297" spans="1:8" x14ac:dyDescent="0.25">
      <c r="A297" s="8"/>
      <c r="B297" s="8"/>
      <c r="C297" s="7"/>
      <c r="D297" s="7" t="s">
        <v>12</v>
      </c>
      <c r="E297" s="6" t="s">
        <v>11</v>
      </c>
      <c r="F297" s="5">
        <v>648.5</v>
      </c>
      <c r="G297" s="5">
        <v>154</v>
      </c>
      <c r="H297" s="5">
        <v>0</v>
      </c>
    </row>
    <row r="298" spans="1:8" ht="26.25" x14ac:dyDescent="0.25">
      <c r="A298" s="34"/>
      <c r="B298" s="34"/>
      <c r="C298" s="34" t="s">
        <v>374</v>
      </c>
      <c r="D298" s="34"/>
      <c r="E298" s="86" t="s">
        <v>373</v>
      </c>
      <c r="F298" s="32">
        <f>F299</f>
        <v>22618.229310000002</v>
      </c>
      <c r="G298" s="32">
        <f>G299</f>
        <v>2323.6</v>
      </c>
      <c r="H298" s="32">
        <f>H299</f>
        <v>3993.1</v>
      </c>
    </row>
    <row r="299" spans="1:8" ht="40.5" customHeight="1" x14ac:dyDescent="0.25">
      <c r="A299" s="524"/>
      <c r="B299" s="524"/>
      <c r="C299" s="524" t="s">
        <v>372</v>
      </c>
      <c r="D299" s="524"/>
      <c r="E299" s="538" t="s">
        <v>371</v>
      </c>
      <c r="F299" s="526">
        <f>F302+F304+F300+F306+F310+F312+F314+F316</f>
        <v>22618.229310000002</v>
      </c>
      <c r="G299" s="526">
        <f>G302+G304+G300+G306</f>
        <v>2323.6</v>
      </c>
      <c r="H299" s="526">
        <f>H302+H304+H300+H306</f>
        <v>3993.1</v>
      </c>
    </row>
    <row r="300" spans="1:8" x14ac:dyDescent="0.25">
      <c r="A300" s="64"/>
      <c r="B300" s="64"/>
      <c r="C300" s="58" t="s">
        <v>370</v>
      </c>
      <c r="D300" s="90"/>
      <c r="E300" s="10" t="s">
        <v>369</v>
      </c>
      <c r="F300" s="9">
        <f>F301</f>
        <v>120</v>
      </c>
      <c r="G300" s="9">
        <v>0</v>
      </c>
      <c r="H300" s="9">
        <v>0</v>
      </c>
    </row>
    <row r="301" spans="1:8" x14ac:dyDescent="0.25">
      <c r="A301" s="64"/>
      <c r="B301" s="64"/>
      <c r="C301" s="58"/>
      <c r="D301" s="7" t="s">
        <v>12</v>
      </c>
      <c r="E301" s="6" t="s">
        <v>11</v>
      </c>
      <c r="F301" s="9">
        <v>120</v>
      </c>
      <c r="G301" s="9">
        <v>0</v>
      </c>
      <c r="H301" s="9">
        <v>0</v>
      </c>
    </row>
    <row r="302" spans="1:8" x14ac:dyDescent="0.25">
      <c r="A302" s="7"/>
      <c r="B302" s="7"/>
      <c r="C302" s="7" t="s">
        <v>368</v>
      </c>
      <c r="D302" s="7"/>
      <c r="E302" s="12" t="s">
        <v>367</v>
      </c>
      <c r="F302" s="5">
        <f>F303</f>
        <v>2304.9</v>
      </c>
      <c r="G302" s="5">
        <f>G303</f>
        <v>2323.6</v>
      </c>
      <c r="H302" s="5">
        <f>H303</f>
        <v>3993.1</v>
      </c>
    </row>
    <row r="303" spans="1:8" x14ac:dyDescent="0.25">
      <c r="A303" s="64"/>
      <c r="B303" s="64"/>
      <c r="C303" s="64"/>
      <c r="D303" s="7" t="s">
        <v>12</v>
      </c>
      <c r="E303" s="6" t="s">
        <v>11</v>
      </c>
      <c r="F303" s="5">
        <v>2304.9</v>
      </c>
      <c r="G303" s="5">
        <v>2323.6</v>
      </c>
      <c r="H303" s="5">
        <v>3993.1</v>
      </c>
    </row>
    <row r="304" spans="1:8" ht="26.25" x14ac:dyDescent="0.25">
      <c r="A304" s="7"/>
      <c r="B304" s="7"/>
      <c r="C304" s="7" t="s">
        <v>366</v>
      </c>
      <c r="D304" s="7"/>
      <c r="E304" s="6" t="s">
        <v>365</v>
      </c>
      <c r="F304" s="9">
        <f>F305</f>
        <v>507.3</v>
      </c>
      <c r="G304" s="9">
        <f>G305</f>
        <v>0</v>
      </c>
      <c r="H304" s="9">
        <f>H305</f>
        <v>0</v>
      </c>
    </row>
    <row r="305" spans="1:8" x14ac:dyDescent="0.25">
      <c r="A305" s="7"/>
      <c r="B305" s="7"/>
      <c r="C305" s="7"/>
      <c r="D305" s="7" t="s">
        <v>12</v>
      </c>
      <c r="E305" s="6" t="s">
        <v>11</v>
      </c>
      <c r="F305" s="9">
        <v>507.3</v>
      </c>
      <c r="G305" s="9">
        <v>0</v>
      </c>
      <c r="H305" s="9">
        <v>0</v>
      </c>
    </row>
    <row r="306" spans="1:8" ht="38.25" x14ac:dyDescent="0.25">
      <c r="A306" s="7"/>
      <c r="B306" s="7"/>
      <c r="C306" s="7" t="s">
        <v>364</v>
      </c>
      <c r="D306" s="7"/>
      <c r="E306" s="10" t="s">
        <v>363</v>
      </c>
      <c r="F306" s="5">
        <f>F307</f>
        <v>8521.7293100000006</v>
      </c>
      <c r="G306" s="5">
        <f>G307</f>
        <v>0</v>
      </c>
      <c r="H306" s="9">
        <v>0</v>
      </c>
    </row>
    <row r="307" spans="1:8" x14ac:dyDescent="0.25">
      <c r="A307" s="7"/>
      <c r="B307" s="7"/>
      <c r="C307" s="58"/>
      <c r="D307" s="7" t="s">
        <v>12</v>
      </c>
      <c r="E307" s="6" t="s">
        <v>11</v>
      </c>
      <c r="F307" s="5">
        <f>F308+F309</f>
        <v>8521.7293100000006</v>
      </c>
      <c r="G307" s="5">
        <f>SUM(G308:G309)</f>
        <v>0</v>
      </c>
      <c r="H307" s="9">
        <v>0</v>
      </c>
    </row>
    <row r="308" spans="1:8" x14ac:dyDescent="0.25">
      <c r="A308" s="7"/>
      <c r="B308" s="7"/>
      <c r="C308" s="58"/>
      <c r="D308" s="7"/>
      <c r="E308" s="6" t="s">
        <v>165</v>
      </c>
      <c r="F308" s="5">
        <v>6391.2969800000001</v>
      </c>
      <c r="G308" s="5">
        <v>0</v>
      </c>
      <c r="H308" s="9">
        <v>0</v>
      </c>
    </row>
    <row r="309" spans="1:8" x14ac:dyDescent="0.25">
      <c r="A309" s="7"/>
      <c r="B309" s="7"/>
      <c r="C309" s="58"/>
      <c r="D309" s="7"/>
      <c r="E309" s="106" t="s">
        <v>164</v>
      </c>
      <c r="F309" s="5">
        <v>2130.4323300000001</v>
      </c>
      <c r="G309" s="5">
        <v>0</v>
      </c>
      <c r="H309" s="9">
        <v>0</v>
      </c>
    </row>
    <row r="310" spans="1:8" ht="26.25" x14ac:dyDescent="0.25">
      <c r="A310" s="7"/>
      <c r="B310" s="7"/>
      <c r="C310" s="78" t="s">
        <v>362</v>
      </c>
      <c r="D310" s="78"/>
      <c r="E310" s="12" t="s">
        <v>361</v>
      </c>
      <c r="F310" s="5">
        <f>F311</f>
        <v>160.5</v>
      </c>
      <c r="G310" s="5">
        <v>0</v>
      </c>
      <c r="H310" s="9">
        <v>0</v>
      </c>
    </row>
    <row r="311" spans="1:8" x14ac:dyDescent="0.25">
      <c r="A311" s="7"/>
      <c r="B311" s="7"/>
      <c r="C311" s="78"/>
      <c r="D311" s="78" t="s">
        <v>12</v>
      </c>
      <c r="E311" s="12" t="s">
        <v>11</v>
      </c>
      <c r="F311" s="5">
        <v>160.5</v>
      </c>
      <c r="G311" s="5">
        <v>0</v>
      </c>
      <c r="H311" s="9">
        <v>0</v>
      </c>
    </row>
    <row r="312" spans="1:8" x14ac:dyDescent="0.25">
      <c r="A312" s="7"/>
      <c r="B312" s="7"/>
      <c r="C312" s="7" t="s">
        <v>1263</v>
      </c>
      <c r="D312" s="58"/>
      <c r="E312" s="10" t="s">
        <v>360</v>
      </c>
      <c r="F312" s="9">
        <f>F313</f>
        <v>685.6</v>
      </c>
      <c r="G312" s="9">
        <f>G313</f>
        <v>0</v>
      </c>
      <c r="H312" s="9">
        <f>H313</f>
        <v>0</v>
      </c>
    </row>
    <row r="313" spans="1:8" x14ac:dyDescent="0.25">
      <c r="A313" s="7"/>
      <c r="B313" s="7"/>
      <c r="C313" s="7"/>
      <c r="D313" s="7" t="s">
        <v>12</v>
      </c>
      <c r="E313" s="6" t="s">
        <v>11</v>
      </c>
      <c r="F313" s="9">
        <v>685.6</v>
      </c>
      <c r="G313" s="9">
        <v>0</v>
      </c>
      <c r="H313" s="9">
        <v>0</v>
      </c>
    </row>
    <row r="314" spans="1:8" x14ac:dyDescent="0.25">
      <c r="A314" s="7"/>
      <c r="B314" s="7"/>
      <c r="C314" s="7" t="s">
        <v>1264</v>
      </c>
      <c r="D314" s="102"/>
      <c r="E314" s="106" t="s">
        <v>358</v>
      </c>
      <c r="F314" s="9">
        <f>F315</f>
        <v>8219</v>
      </c>
      <c r="G314" s="9">
        <f>G315</f>
        <v>0</v>
      </c>
      <c r="H314" s="9">
        <v>0</v>
      </c>
    </row>
    <row r="315" spans="1:8" x14ac:dyDescent="0.25">
      <c r="A315" s="7"/>
      <c r="B315" s="7"/>
      <c r="C315" s="7"/>
      <c r="D315" s="7" t="s">
        <v>12</v>
      </c>
      <c r="E315" s="6" t="s">
        <v>11</v>
      </c>
      <c r="F315" s="9">
        <v>8219</v>
      </c>
      <c r="G315" s="9">
        <v>0</v>
      </c>
      <c r="H315" s="9">
        <v>0</v>
      </c>
    </row>
    <row r="316" spans="1:8" x14ac:dyDescent="0.25">
      <c r="A316" s="7"/>
      <c r="B316" s="7"/>
      <c r="C316" s="7" t="s">
        <v>1265</v>
      </c>
      <c r="D316" s="7"/>
      <c r="E316" s="6" t="s">
        <v>1269</v>
      </c>
      <c r="F316" s="9">
        <f>F317</f>
        <v>2099.1999999999998</v>
      </c>
      <c r="G316" s="9">
        <v>0</v>
      </c>
      <c r="H316" s="9">
        <v>0</v>
      </c>
    </row>
    <row r="317" spans="1:8" x14ac:dyDescent="0.25">
      <c r="A317" s="7"/>
      <c r="B317" s="7"/>
      <c r="C317" s="7"/>
      <c r="D317" s="7" t="s">
        <v>12</v>
      </c>
      <c r="E317" s="6" t="s">
        <v>11</v>
      </c>
      <c r="F317" s="9">
        <v>2099.1999999999998</v>
      </c>
      <c r="G317" s="9">
        <v>0</v>
      </c>
      <c r="H317" s="9">
        <v>0</v>
      </c>
    </row>
    <row r="318" spans="1:8" x14ac:dyDescent="0.25">
      <c r="A318" s="8"/>
      <c r="B318" s="23" t="s">
        <v>357</v>
      </c>
      <c r="C318" s="22"/>
      <c r="D318" s="21"/>
      <c r="E318" s="20" t="s">
        <v>356</v>
      </c>
      <c r="F318" s="19">
        <f>F319</f>
        <v>41135.873230000005</v>
      </c>
      <c r="G318" s="19">
        <f>G319</f>
        <v>52839.017530000005</v>
      </c>
      <c r="H318" s="19">
        <f>H319</f>
        <v>50034.143000000004</v>
      </c>
    </row>
    <row r="319" spans="1:8" x14ac:dyDescent="0.25">
      <c r="A319" s="8"/>
      <c r="B319" s="23"/>
      <c r="C319" s="22" t="s">
        <v>36</v>
      </c>
      <c r="D319" s="23"/>
      <c r="E319" s="28" t="s">
        <v>35</v>
      </c>
      <c r="F319" s="19">
        <f>F320+F363</f>
        <v>41135.873230000005</v>
      </c>
      <c r="G319" s="19">
        <f>G320+G363</f>
        <v>52839.017530000005</v>
      </c>
      <c r="H319" s="19">
        <f>H320+H363</f>
        <v>50034.143000000004</v>
      </c>
    </row>
    <row r="320" spans="1:8" ht="25.5" x14ac:dyDescent="0.25">
      <c r="A320" s="57"/>
      <c r="B320" s="37"/>
      <c r="C320" s="38" t="s">
        <v>318</v>
      </c>
      <c r="D320" s="37"/>
      <c r="E320" s="36" t="s">
        <v>317</v>
      </c>
      <c r="F320" s="35">
        <f>F321+F327</f>
        <v>38820.973230000003</v>
      </c>
      <c r="G320" s="35">
        <f>G321+G327</f>
        <v>50524.117530000003</v>
      </c>
      <c r="H320" s="35">
        <f>H321+H327</f>
        <v>47719.243000000002</v>
      </c>
    </row>
    <row r="321" spans="1:8" x14ac:dyDescent="0.25">
      <c r="A321" s="34"/>
      <c r="B321" s="34"/>
      <c r="C321" s="34" t="s">
        <v>355</v>
      </c>
      <c r="D321" s="34"/>
      <c r="E321" s="86" t="s">
        <v>354</v>
      </c>
      <c r="F321" s="32">
        <f>F322</f>
        <v>6077.98074</v>
      </c>
      <c r="G321" s="32">
        <f>G322</f>
        <v>25813.7389</v>
      </c>
      <c r="H321" s="32">
        <f>H322</f>
        <v>24307.143</v>
      </c>
    </row>
    <row r="322" spans="1:8" ht="26.25" x14ac:dyDescent="0.25">
      <c r="A322" s="78"/>
      <c r="B322" s="78"/>
      <c r="C322" s="78" t="s">
        <v>353</v>
      </c>
      <c r="D322" s="7"/>
      <c r="E322" s="6" t="s">
        <v>352</v>
      </c>
      <c r="F322" s="9">
        <f>F324+F325+F326</f>
        <v>6077.98074</v>
      </c>
      <c r="G322" s="9">
        <f>G324+G325+G326</f>
        <v>25813.7389</v>
      </c>
      <c r="H322" s="9">
        <f>H324+H325+H326</f>
        <v>24307.143</v>
      </c>
    </row>
    <row r="323" spans="1:8" x14ac:dyDescent="0.25">
      <c r="A323" s="78"/>
      <c r="B323" s="78"/>
      <c r="C323" s="78"/>
      <c r="D323" s="78" t="s">
        <v>12</v>
      </c>
      <c r="E323" s="12" t="s">
        <v>11</v>
      </c>
      <c r="F323" s="9">
        <f>F324+F325+F326</f>
        <v>6077.98074</v>
      </c>
      <c r="G323" s="9">
        <f>G324+G325+G326</f>
        <v>25813.7389</v>
      </c>
      <c r="H323" s="9">
        <f>H324+H325+H326</f>
        <v>24307.143</v>
      </c>
    </row>
    <row r="324" spans="1:8" x14ac:dyDescent="0.25">
      <c r="A324" s="78"/>
      <c r="B324" s="78"/>
      <c r="C324" s="78"/>
      <c r="D324" s="7"/>
      <c r="E324" s="105" t="s">
        <v>351</v>
      </c>
      <c r="F324" s="9">
        <v>412.608</v>
      </c>
      <c r="G324" s="9">
        <v>13024.224</v>
      </c>
      <c r="H324" s="9">
        <v>16334.4</v>
      </c>
    </row>
    <row r="325" spans="1:8" x14ac:dyDescent="0.25">
      <c r="A325" s="78"/>
      <c r="B325" s="78"/>
      <c r="C325" s="78"/>
      <c r="D325" s="7"/>
      <c r="E325" s="105" t="s">
        <v>344</v>
      </c>
      <c r="F325" s="9">
        <v>17.192</v>
      </c>
      <c r="G325" s="9">
        <v>542.67600000000004</v>
      </c>
      <c r="H325" s="9">
        <v>680.6</v>
      </c>
    </row>
    <row r="326" spans="1:8" x14ac:dyDescent="0.25">
      <c r="A326" s="78"/>
      <c r="B326" s="78"/>
      <c r="C326" s="78"/>
      <c r="D326" s="7"/>
      <c r="E326" s="105" t="s">
        <v>337</v>
      </c>
      <c r="F326" s="9">
        <v>5648.1807399999998</v>
      </c>
      <c r="G326" s="9">
        <v>12246.838900000001</v>
      </c>
      <c r="H326" s="9">
        <v>7292.143</v>
      </c>
    </row>
    <row r="327" spans="1:8" ht="26.25" x14ac:dyDescent="0.25">
      <c r="A327" s="34"/>
      <c r="B327" s="34"/>
      <c r="C327" s="34" t="s">
        <v>316</v>
      </c>
      <c r="D327" s="34"/>
      <c r="E327" s="86" t="s">
        <v>315</v>
      </c>
      <c r="F327" s="32">
        <f>F328+F346+F360</f>
        <v>32742.992490000004</v>
      </c>
      <c r="G327" s="32">
        <f>G328+G346+G360</f>
        <v>24710.378630000003</v>
      </c>
      <c r="H327" s="32">
        <f>H328+H346+H360</f>
        <v>23412.100000000002</v>
      </c>
    </row>
    <row r="328" spans="1:8" ht="26.25" x14ac:dyDescent="0.25">
      <c r="A328" s="524"/>
      <c r="B328" s="524"/>
      <c r="C328" s="524" t="s">
        <v>350</v>
      </c>
      <c r="D328" s="524"/>
      <c r="E328" s="538" t="s">
        <v>349</v>
      </c>
      <c r="F328" s="526">
        <f>F333+F335+F329+F337+F339+F342</f>
        <v>7803.1680400000014</v>
      </c>
      <c r="G328" s="526">
        <f t="shared" ref="G328:H328" si="24">G333+G335+G329+G337+G339+G342</f>
        <v>352.5</v>
      </c>
      <c r="H328" s="526">
        <f t="shared" si="24"/>
        <v>558.4</v>
      </c>
    </row>
    <row r="329" spans="1:8" s="24" customFormat="1" x14ac:dyDescent="0.25">
      <c r="A329" s="64"/>
      <c r="B329" s="64"/>
      <c r="C329" s="78" t="s">
        <v>348</v>
      </c>
      <c r="D329" s="7"/>
      <c r="E329" s="106" t="s">
        <v>347</v>
      </c>
      <c r="F329" s="9">
        <f>F330</f>
        <v>860.32722000000012</v>
      </c>
      <c r="G329" s="9">
        <v>0</v>
      </c>
      <c r="H329" s="9">
        <v>0</v>
      </c>
    </row>
    <row r="330" spans="1:8" s="24" customFormat="1" x14ac:dyDescent="0.25">
      <c r="A330" s="64"/>
      <c r="B330" s="64"/>
      <c r="C330" s="7"/>
      <c r="D330" s="7" t="s">
        <v>12</v>
      </c>
      <c r="E330" s="6" t="s">
        <v>11</v>
      </c>
      <c r="F330" s="9">
        <f>F331+F332</f>
        <v>860.32722000000012</v>
      </c>
      <c r="G330" s="9">
        <v>0</v>
      </c>
      <c r="H330" s="9">
        <v>0</v>
      </c>
    </row>
    <row r="331" spans="1:8" s="24" customFormat="1" x14ac:dyDescent="0.25">
      <c r="A331" s="64"/>
      <c r="B331" s="64"/>
      <c r="C331" s="7"/>
      <c r="D331" s="7"/>
      <c r="E331" s="105" t="s">
        <v>337</v>
      </c>
      <c r="F331" s="9">
        <v>567.31086000000005</v>
      </c>
      <c r="G331" s="9">
        <v>0</v>
      </c>
      <c r="H331" s="9">
        <v>0</v>
      </c>
    </row>
    <row r="332" spans="1:8" s="24" customFormat="1" x14ac:dyDescent="0.25">
      <c r="A332" s="64"/>
      <c r="B332" s="64"/>
      <c r="C332" s="7"/>
      <c r="D332" s="7"/>
      <c r="E332" s="105" t="s">
        <v>346</v>
      </c>
      <c r="F332" s="9">
        <v>293.01636000000002</v>
      </c>
      <c r="G332" s="9">
        <v>0</v>
      </c>
      <c r="H332" s="9">
        <v>0</v>
      </c>
    </row>
    <row r="333" spans="1:8" ht="25.5" x14ac:dyDescent="0.25">
      <c r="A333" s="58"/>
      <c r="B333" s="58"/>
      <c r="C333" s="58" t="s">
        <v>343</v>
      </c>
      <c r="D333" s="58"/>
      <c r="E333" s="10" t="s">
        <v>342</v>
      </c>
      <c r="F333" s="5">
        <f>F334</f>
        <v>2392.8000000000002</v>
      </c>
      <c r="G333" s="5">
        <f>G334</f>
        <v>0</v>
      </c>
      <c r="H333" s="5">
        <f>H334</f>
        <v>0</v>
      </c>
    </row>
    <row r="334" spans="1:8" x14ac:dyDescent="0.25">
      <c r="A334" s="58"/>
      <c r="B334" s="58"/>
      <c r="C334" s="58"/>
      <c r="D334" s="7" t="s">
        <v>12</v>
      </c>
      <c r="E334" s="6" t="s">
        <v>11</v>
      </c>
      <c r="F334" s="5">
        <v>2392.8000000000002</v>
      </c>
      <c r="G334" s="5">
        <v>0</v>
      </c>
      <c r="H334" s="5">
        <v>0</v>
      </c>
    </row>
    <row r="335" spans="1:8" ht="25.5" x14ac:dyDescent="0.25">
      <c r="A335" s="58"/>
      <c r="B335" s="58"/>
      <c r="C335" s="58" t="s">
        <v>341</v>
      </c>
      <c r="D335" s="58"/>
      <c r="E335" s="10" t="s">
        <v>340</v>
      </c>
      <c r="F335" s="5">
        <f>F336</f>
        <v>2598.9</v>
      </c>
      <c r="G335" s="5">
        <f>G336</f>
        <v>0</v>
      </c>
      <c r="H335" s="5">
        <f>H336</f>
        <v>0</v>
      </c>
    </row>
    <row r="336" spans="1:8" x14ac:dyDescent="0.25">
      <c r="A336" s="58"/>
      <c r="B336" s="58"/>
      <c r="C336" s="58"/>
      <c r="D336" s="7" t="s">
        <v>12</v>
      </c>
      <c r="E336" s="6" t="s">
        <v>11</v>
      </c>
      <c r="F336" s="5">
        <v>2598.9</v>
      </c>
      <c r="G336" s="5">
        <v>0</v>
      </c>
      <c r="H336" s="5">
        <v>0</v>
      </c>
    </row>
    <row r="337" spans="1:8" ht="39" x14ac:dyDescent="0.25">
      <c r="A337" s="58"/>
      <c r="B337" s="58"/>
      <c r="C337" s="58" t="s">
        <v>1260</v>
      </c>
      <c r="D337" s="7"/>
      <c r="E337" s="105" t="s">
        <v>628</v>
      </c>
      <c r="F337" s="5">
        <f>F338</f>
        <v>391.8</v>
      </c>
      <c r="G337" s="9">
        <v>0</v>
      </c>
      <c r="H337" s="9">
        <v>0</v>
      </c>
    </row>
    <row r="338" spans="1:8" x14ac:dyDescent="0.25">
      <c r="A338" s="58"/>
      <c r="B338" s="58"/>
      <c r="C338" s="58"/>
      <c r="D338" s="7" t="s">
        <v>57</v>
      </c>
      <c r="E338" s="6" t="s">
        <v>11</v>
      </c>
      <c r="F338" s="5">
        <v>391.8</v>
      </c>
      <c r="G338" s="9">
        <v>0</v>
      </c>
      <c r="H338" s="9">
        <v>0</v>
      </c>
    </row>
    <row r="339" spans="1:8" x14ac:dyDescent="0.25">
      <c r="A339" s="58"/>
      <c r="B339" s="58"/>
      <c r="C339" s="7" t="s">
        <v>339</v>
      </c>
      <c r="D339" s="7"/>
      <c r="E339" s="6" t="s">
        <v>338</v>
      </c>
      <c r="F339" s="5">
        <f>F340</f>
        <v>627.34082000000001</v>
      </c>
      <c r="G339" s="9">
        <v>0</v>
      </c>
      <c r="H339" s="9">
        <v>0</v>
      </c>
    </row>
    <row r="340" spans="1:8" x14ac:dyDescent="0.25">
      <c r="A340" s="58"/>
      <c r="B340" s="58"/>
      <c r="C340" s="58"/>
      <c r="D340" s="7" t="s">
        <v>12</v>
      </c>
      <c r="E340" s="6" t="s">
        <v>11</v>
      </c>
      <c r="F340" s="5">
        <f>F341</f>
        <v>627.34082000000001</v>
      </c>
      <c r="G340" s="9">
        <v>0</v>
      </c>
      <c r="H340" s="9">
        <v>0</v>
      </c>
    </row>
    <row r="341" spans="1:8" x14ac:dyDescent="0.25">
      <c r="A341" s="58"/>
      <c r="B341" s="58"/>
      <c r="C341" s="58"/>
      <c r="D341" s="7"/>
      <c r="E341" s="105" t="s">
        <v>337</v>
      </c>
      <c r="F341" s="5">
        <v>627.34082000000001</v>
      </c>
      <c r="G341" s="9">
        <v>0</v>
      </c>
      <c r="H341" s="9">
        <v>0</v>
      </c>
    </row>
    <row r="342" spans="1:8" ht="26.25" x14ac:dyDescent="0.25">
      <c r="A342" s="58"/>
      <c r="B342" s="58"/>
      <c r="C342" s="58" t="s">
        <v>629</v>
      </c>
      <c r="D342" s="7"/>
      <c r="E342" s="6" t="s">
        <v>630</v>
      </c>
      <c r="F342" s="154">
        <f>F343+F344+F345</f>
        <v>932</v>
      </c>
      <c r="G342" s="154">
        <f>G343+G344+G345</f>
        <v>352.5</v>
      </c>
      <c r="H342" s="154">
        <f>H343+H344+H345</f>
        <v>558.4</v>
      </c>
    </row>
    <row r="343" spans="1:8" x14ac:dyDescent="0.25">
      <c r="A343" s="58"/>
      <c r="B343" s="58"/>
      <c r="C343" s="58"/>
      <c r="D343" s="7" t="s">
        <v>12</v>
      </c>
      <c r="E343" s="6" t="s">
        <v>11</v>
      </c>
      <c r="F343" s="154">
        <v>504.9</v>
      </c>
      <c r="G343" s="154">
        <v>0</v>
      </c>
      <c r="H343" s="485">
        <v>0</v>
      </c>
    </row>
    <row r="344" spans="1:8" ht="25.5" x14ac:dyDescent="0.25">
      <c r="A344" s="58"/>
      <c r="B344" s="58"/>
      <c r="C344" s="58"/>
      <c r="D344" s="7" t="s">
        <v>57</v>
      </c>
      <c r="E344" s="10" t="s">
        <v>56</v>
      </c>
      <c r="F344" s="154">
        <v>264</v>
      </c>
      <c r="G344" s="154">
        <v>352.5</v>
      </c>
      <c r="H344" s="485">
        <v>558.4</v>
      </c>
    </row>
    <row r="345" spans="1:8" x14ac:dyDescent="0.25">
      <c r="A345" s="58"/>
      <c r="B345" s="58"/>
      <c r="C345" s="58"/>
      <c r="D345" s="7" t="s">
        <v>22</v>
      </c>
      <c r="E345" s="6" t="s">
        <v>21</v>
      </c>
      <c r="F345" s="154">
        <v>163.1</v>
      </c>
      <c r="G345" s="154">
        <v>0</v>
      </c>
      <c r="H345" s="485">
        <v>0</v>
      </c>
    </row>
    <row r="346" spans="1:8" x14ac:dyDescent="0.25">
      <c r="A346" s="524"/>
      <c r="B346" s="524"/>
      <c r="C346" s="524" t="s">
        <v>314</v>
      </c>
      <c r="D346" s="532"/>
      <c r="E346" s="538" t="s">
        <v>313</v>
      </c>
      <c r="F346" s="526">
        <f>F347+F349+F351+F353+F357</f>
        <v>2676.4244500000004</v>
      </c>
      <c r="G346" s="526">
        <f t="shared" ref="G346:H346" si="25">G347+G349+G351+G353+G357</f>
        <v>2094.4786300000001</v>
      </c>
      <c r="H346" s="526">
        <f t="shared" si="25"/>
        <v>590.29999999999995</v>
      </c>
    </row>
    <row r="347" spans="1:8" x14ac:dyDescent="0.25">
      <c r="A347" s="8"/>
      <c r="B347" s="8"/>
      <c r="C347" s="7" t="s">
        <v>336</v>
      </c>
      <c r="D347" s="87"/>
      <c r="E347" s="12" t="s">
        <v>335</v>
      </c>
      <c r="F347" s="5">
        <f>F348</f>
        <v>0</v>
      </c>
      <c r="G347" s="5">
        <f>G348</f>
        <v>627.29999999999995</v>
      </c>
      <c r="H347" s="5">
        <f>H348</f>
        <v>195.9</v>
      </c>
    </row>
    <row r="348" spans="1:8" x14ac:dyDescent="0.25">
      <c r="A348" s="8"/>
      <c r="B348" s="8"/>
      <c r="C348" s="64"/>
      <c r="D348" s="7" t="s">
        <v>12</v>
      </c>
      <c r="E348" s="6" t="s">
        <v>11</v>
      </c>
      <c r="F348" s="5">
        <v>0</v>
      </c>
      <c r="G348" s="5">
        <v>627.29999999999995</v>
      </c>
      <c r="H348" s="5">
        <v>195.9</v>
      </c>
    </row>
    <row r="349" spans="1:8" x14ac:dyDescent="0.25">
      <c r="A349" s="8"/>
      <c r="B349" s="8"/>
      <c r="C349" s="7" t="s">
        <v>334</v>
      </c>
      <c r="D349" s="78"/>
      <c r="E349" s="12" t="s">
        <v>333</v>
      </c>
      <c r="F349" s="5">
        <f>F350</f>
        <v>671.9</v>
      </c>
      <c r="G349" s="5">
        <f>G350</f>
        <v>357.6</v>
      </c>
      <c r="H349" s="5">
        <v>0</v>
      </c>
    </row>
    <row r="350" spans="1:8" x14ac:dyDescent="0.25">
      <c r="A350" s="8"/>
      <c r="B350" s="8"/>
      <c r="C350" s="90"/>
      <c r="D350" s="7" t="s">
        <v>12</v>
      </c>
      <c r="E350" s="6" t="s">
        <v>11</v>
      </c>
      <c r="F350" s="5">
        <v>671.9</v>
      </c>
      <c r="G350" s="5">
        <v>357.6</v>
      </c>
      <c r="H350" s="5">
        <v>0</v>
      </c>
    </row>
    <row r="351" spans="1:8" x14ac:dyDescent="0.25">
      <c r="A351" s="8"/>
      <c r="B351" s="8"/>
      <c r="C351" s="7" t="s">
        <v>1261</v>
      </c>
      <c r="D351" s="7"/>
      <c r="E351" s="6" t="s">
        <v>631</v>
      </c>
      <c r="F351" s="5">
        <f>F352</f>
        <v>394.4</v>
      </c>
      <c r="G351" s="5">
        <f>G352</f>
        <v>394.4</v>
      </c>
      <c r="H351" s="5">
        <f>H352</f>
        <v>394.4</v>
      </c>
    </row>
    <row r="352" spans="1:8" x14ac:dyDescent="0.25">
      <c r="A352" s="8"/>
      <c r="B352" s="8"/>
      <c r="C352" s="104"/>
      <c r="D352" s="7" t="s">
        <v>12</v>
      </c>
      <c r="E352" s="6" t="s">
        <v>11</v>
      </c>
      <c r="F352" s="5">
        <v>394.4</v>
      </c>
      <c r="G352" s="5">
        <v>394.4</v>
      </c>
      <c r="H352" s="5">
        <v>394.4</v>
      </c>
    </row>
    <row r="353" spans="1:8" ht="26.25" x14ac:dyDescent="0.25">
      <c r="A353" s="58"/>
      <c r="B353" s="58"/>
      <c r="C353" s="7" t="s">
        <v>643</v>
      </c>
      <c r="D353" s="7"/>
      <c r="E353" s="6" t="s">
        <v>644</v>
      </c>
      <c r="F353" s="151">
        <f>F354</f>
        <v>1198.71695</v>
      </c>
      <c r="G353" s="151">
        <f>G354</f>
        <v>715.17863</v>
      </c>
      <c r="H353" s="485">
        <v>0</v>
      </c>
    </row>
    <row r="354" spans="1:8" x14ac:dyDescent="0.25">
      <c r="A354" s="58"/>
      <c r="B354" s="58"/>
      <c r="C354" s="7"/>
      <c r="D354" s="7" t="s">
        <v>12</v>
      </c>
      <c r="E354" s="6" t="s">
        <v>11</v>
      </c>
      <c r="F354" s="151">
        <f>F356+F355</f>
        <v>1198.71695</v>
      </c>
      <c r="G354" s="151">
        <f>G356+G355</f>
        <v>715.17863</v>
      </c>
      <c r="H354" s="146">
        <v>0</v>
      </c>
    </row>
    <row r="355" spans="1:8" x14ac:dyDescent="0.25">
      <c r="A355" s="58"/>
      <c r="B355" s="58"/>
      <c r="C355" s="7"/>
      <c r="D355" s="7"/>
      <c r="E355" s="6" t="s">
        <v>114</v>
      </c>
      <c r="F355" s="151">
        <v>840.91519000000005</v>
      </c>
      <c r="G355" s="151">
        <v>643.66075999999998</v>
      </c>
      <c r="H355" s="146">
        <v>0</v>
      </c>
    </row>
    <row r="356" spans="1:8" x14ac:dyDescent="0.25">
      <c r="A356" s="58"/>
      <c r="B356" s="58"/>
      <c r="C356" s="104"/>
      <c r="D356" s="7"/>
      <c r="E356" s="6" t="s">
        <v>1245</v>
      </c>
      <c r="F356" s="151">
        <v>357.80176</v>
      </c>
      <c r="G356" s="151">
        <v>71.517870000000002</v>
      </c>
      <c r="H356" s="146">
        <v>0</v>
      </c>
    </row>
    <row r="357" spans="1:8" ht="51.75" x14ac:dyDescent="0.25">
      <c r="A357" s="58"/>
      <c r="B357" s="58"/>
      <c r="C357" s="7" t="s">
        <v>645</v>
      </c>
      <c r="D357" s="7"/>
      <c r="E357" s="6" t="s">
        <v>646</v>
      </c>
      <c r="F357" s="151">
        <f>F358</f>
        <v>411.40750000000003</v>
      </c>
      <c r="G357" s="9">
        <v>0</v>
      </c>
      <c r="H357" s="9">
        <v>0</v>
      </c>
    </row>
    <row r="358" spans="1:8" x14ac:dyDescent="0.25">
      <c r="A358" s="58"/>
      <c r="B358" s="58"/>
      <c r="C358" s="104"/>
      <c r="D358" s="7" t="s">
        <v>12</v>
      </c>
      <c r="E358" s="6" t="s">
        <v>11</v>
      </c>
      <c r="F358" s="151">
        <f>F359</f>
        <v>411.40750000000003</v>
      </c>
      <c r="G358" s="9">
        <v>0</v>
      </c>
      <c r="H358" s="9">
        <v>0</v>
      </c>
    </row>
    <row r="359" spans="1:8" x14ac:dyDescent="0.25">
      <c r="A359" s="58"/>
      <c r="B359" s="58"/>
      <c r="C359" s="104"/>
      <c r="D359" s="7"/>
      <c r="E359" s="6" t="s">
        <v>77</v>
      </c>
      <c r="F359" s="151">
        <v>411.40750000000003</v>
      </c>
      <c r="G359" s="9">
        <v>0</v>
      </c>
      <c r="H359" s="9">
        <v>0</v>
      </c>
    </row>
    <row r="360" spans="1:8" x14ac:dyDescent="0.25">
      <c r="A360" s="524"/>
      <c r="B360" s="524"/>
      <c r="C360" s="524" t="s">
        <v>332</v>
      </c>
      <c r="D360" s="524"/>
      <c r="E360" s="538" t="s">
        <v>331</v>
      </c>
      <c r="F360" s="526">
        <f t="shared" ref="F360:H361" si="26">F361</f>
        <v>22263.4</v>
      </c>
      <c r="G360" s="526">
        <f t="shared" si="26"/>
        <v>22263.4</v>
      </c>
      <c r="H360" s="526">
        <f t="shared" si="26"/>
        <v>22263.4</v>
      </c>
    </row>
    <row r="361" spans="1:8" x14ac:dyDescent="0.25">
      <c r="A361" s="8"/>
      <c r="B361" s="8"/>
      <c r="C361" s="7" t="s">
        <v>330</v>
      </c>
      <c r="D361" s="7"/>
      <c r="E361" s="103" t="s">
        <v>329</v>
      </c>
      <c r="F361" s="9">
        <f t="shared" si="26"/>
        <v>22263.4</v>
      </c>
      <c r="G361" s="9">
        <f t="shared" si="26"/>
        <v>22263.4</v>
      </c>
      <c r="H361" s="9">
        <f t="shared" si="26"/>
        <v>22263.4</v>
      </c>
    </row>
    <row r="362" spans="1:8" ht="25.5" x14ac:dyDescent="0.25">
      <c r="A362" s="8"/>
      <c r="B362" s="8"/>
      <c r="C362" s="7"/>
      <c r="D362" s="7" t="s">
        <v>57</v>
      </c>
      <c r="E362" s="10" t="s">
        <v>56</v>
      </c>
      <c r="F362" s="9">
        <v>22263.4</v>
      </c>
      <c r="G362" s="9">
        <v>22263.4</v>
      </c>
      <c r="H362" s="5">
        <v>22263.4</v>
      </c>
    </row>
    <row r="363" spans="1:8" ht="25.5" x14ac:dyDescent="0.25">
      <c r="A363" s="57"/>
      <c r="B363" s="37"/>
      <c r="C363" s="38" t="s">
        <v>328</v>
      </c>
      <c r="D363" s="37"/>
      <c r="E363" s="36" t="s">
        <v>327</v>
      </c>
      <c r="F363" s="35">
        <f t="shared" ref="F363:H364" si="27">F364</f>
        <v>2314.9</v>
      </c>
      <c r="G363" s="35">
        <f t="shared" si="27"/>
        <v>2314.9</v>
      </c>
      <c r="H363" s="35">
        <f t="shared" si="27"/>
        <v>2314.9</v>
      </c>
    </row>
    <row r="364" spans="1:8" ht="26.25" x14ac:dyDescent="0.25">
      <c r="A364" s="524"/>
      <c r="B364" s="524"/>
      <c r="C364" s="524" t="s">
        <v>326</v>
      </c>
      <c r="D364" s="532"/>
      <c r="E364" s="525" t="s">
        <v>325</v>
      </c>
      <c r="F364" s="526">
        <f t="shared" si="27"/>
        <v>2314.9</v>
      </c>
      <c r="G364" s="526">
        <f t="shared" si="27"/>
        <v>2314.9</v>
      </c>
      <c r="H364" s="526">
        <f t="shared" si="27"/>
        <v>2314.9</v>
      </c>
    </row>
    <row r="365" spans="1:8" ht="25.5" x14ac:dyDescent="0.25">
      <c r="A365" s="8"/>
      <c r="B365" s="8"/>
      <c r="C365" s="102" t="s">
        <v>324</v>
      </c>
      <c r="D365" s="58"/>
      <c r="E365" s="10" t="s">
        <v>323</v>
      </c>
      <c r="F365" s="9">
        <f>F367+F368</f>
        <v>2314.9</v>
      </c>
      <c r="G365" s="9">
        <f>G367+G368</f>
        <v>2314.9</v>
      </c>
      <c r="H365" s="9">
        <f>H367+H368</f>
        <v>2314.9</v>
      </c>
    </row>
    <row r="366" spans="1:8" x14ac:dyDescent="0.25">
      <c r="A366" s="8"/>
      <c r="B366" s="8"/>
      <c r="C366" s="102"/>
      <c r="D366" s="7" t="s">
        <v>12</v>
      </c>
      <c r="E366" s="6" t="s">
        <v>11</v>
      </c>
      <c r="F366" s="9">
        <f>F367+F368</f>
        <v>2314.9</v>
      </c>
      <c r="G366" s="9">
        <f>G367+G368</f>
        <v>2314.9</v>
      </c>
      <c r="H366" s="9">
        <f>H367+H368</f>
        <v>2314.9</v>
      </c>
    </row>
    <row r="367" spans="1:8" x14ac:dyDescent="0.25">
      <c r="A367" s="8"/>
      <c r="B367" s="8"/>
      <c r="C367" s="102"/>
      <c r="D367" s="7"/>
      <c r="E367" s="6" t="s">
        <v>114</v>
      </c>
      <c r="F367" s="9">
        <v>2083.4</v>
      </c>
      <c r="G367" s="9">
        <v>2083.4</v>
      </c>
      <c r="H367" s="9">
        <v>2083.4</v>
      </c>
    </row>
    <row r="368" spans="1:8" x14ac:dyDescent="0.25">
      <c r="A368" s="8"/>
      <c r="B368" s="8"/>
      <c r="C368" s="102"/>
      <c r="D368" s="7"/>
      <c r="E368" s="6" t="s">
        <v>106</v>
      </c>
      <c r="F368" s="9">
        <v>231.5</v>
      </c>
      <c r="G368" s="9">
        <v>231.5</v>
      </c>
      <c r="H368" s="9">
        <v>231.5</v>
      </c>
    </row>
    <row r="369" spans="1:8" x14ac:dyDescent="0.25">
      <c r="A369" s="8"/>
      <c r="B369" s="23" t="s">
        <v>322</v>
      </c>
      <c r="C369" s="22"/>
      <c r="D369" s="21"/>
      <c r="E369" s="20" t="s">
        <v>321</v>
      </c>
      <c r="F369" s="27">
        <f>F370</f>
        <v>336.1</v>
      </c>
      <c r="G369" s="27">
        <v>0</v>
      </c>
      <c r="H369" s="27">
        <v>0</v>
      </c>
    </row>
    <row r="370" spans="1:8" x14ac:dyDescent="0.25">
      <c r="A370" s="8"/>
      <c r="B370" s="23" t="s">
        <v>320</v>
      </c>
      <c r="C370" s="22"/>
      <c r="D370" s="21"/>
      <c r="E370" s="20" t="s">
        <v>319</v>
      </c>
      <c r="F370" s="27">
        <f>F371</f>
        <v>336.1</v>
      </c>
      <c r="G370" s="27">
        <v>0</v>
      </c>
      <c r="H370" s="27">
        <v>0</v>
      </c>
    </row>
    <row r="371" spans="1:8" x14ac:dyDescent="0.25">
      <c r="A371" s="8"/>
      <c r="B371" s="23"/>
      <c r="C371" s="22" t="s">
        <v>36</v>
      </c>
      <c r="D371" s="21"/>
      <c r="E371" s="28" t="s">
        <v>35</v>
      </c>
      <c r="F371" s="27">
        <f>F372</f>
        <v>336.1</v>
      </c>
      <c r="G371" s="27">
        <v>0</v>
      </c>
      <c r="H371" s="27">
        <v>0</v>
      </c>
    </row>
    <row r="372" spans="1:8" ht="25.5" x14ac:dyDescent="0.25">
      <c r="A372" s="101"/>
      <c r="B372" s="37"/>
      <c r="C372" s="38" t="s">
        <v>318</v>
      </c>
      <c r="D372" s="37"/>
      <c r="E372" s="36" t="s">
        <v>317</v>
      </c>
      <c r="F372" s="100">
        <f>F373</f>
        <v>336.1</v>
      </c>
      <c r="G372" s="100">
        <v>0</v>
      </c>
      <c r="H372" s="100">
        <v>0</v>
      </c>
    </row>
    <row r="373" spans="1:8" ht="25.5" x14ac:dyDescent="0.25">
      <c r="A373" s="99"/>
      <c r="B373" s="71"/>
      <c r="C373" s="72" t="s">
        <v>316</v>
      </c>
      <c r="D373" s="71"/>
      <c r="E373" s="98" t="s">
        <v>315</v>
      </c>
      <c r="F373" s="97">
        <f>F374</f>
        <v>336.1</v>
      </c>
      <c r="G373" s="97">
        <v>0</v>
      </c>
      <c r="H373" s="97">
        <v>0</v>
      </c>
    </row>
    <row r="374" spans="1:8" x14ac:dyDescent="0.25">
      <c r="A374" s="8"/>
      <c r="B374" s="23"/>
      <c r="C374" s="22" t="s">
        <v>314</v>
      </c>
      <c r="D374" s="23"/>
      <c r="E374" s="96" t="s">
        <v>313</v>
      </c>
      <c r="F374" s="27">
        <f>F375+F377</f>
        <v>336.1</v>
      </c>
      <c r="G374" s="27">
        <v>0</v>
      </c>
      <c r="H374" s="27">
        <v>0</v>
      </c>
    </row>
    <row r="375" spans="1:8" ht="25.5" x14ac:dyDescent="0.25">
      <c r="A375" s="8"/>
      <c r="B375" s="58"/>
      <c r="C375" s="95" t="s">
        <v>312</v>
      </c>
      <c r="D375" s="23"/>
      <c r="E375" s="10" t="s">
        <v>311</v>
      </c>
      <c r="F375" s="9">
        <f>F376</f>
        <v>36.1</v>
      </c>
      <c r="G375" s="9">
        <v>0</v>
      </c>
      <c r="H375" s="9">
        <v>0</v>
      </c>
    </row>
    <row r="376" spans="1:8" x14ac:dyDescent="0.25">
      <c r="A376" s="8"/>
      <c r="B376" s="23"/>
      <c r="C376" s="60"/>
      <c r="D376" s="7" t="s">
        <v>12</v>
      </c>
      <c r="E376" s="6" t="s">
        <v>11</v>
      </c>
      <c r="F376" s="9">
        <v>36.1</v>
      </c>
      <c r="G376" s="9">
        <v>0</v>
      </c>
      <c r="H376" s="9">
        <v>0</v>
      </c>
    </row>
    <row r="377" spans="1:8" s="24" customFormat="1" ht="15" customHeight="1" x14ac:dyDescent="0.25">
      <c r="A377" s="93"/>
      <c r="B377" s="93"/>
      <c r="C377" s="7" t="s">
        <v>632</v>
      </c>
      <c r="D377" s="7"/>
      <c r="E377" s="6" t="s">
        <v>633</v>
      </c>
      <c r="F377" s="9">
        <f>F378</f>
        <v>300</v>
      </c>
      <c r="G377" s="9">
        <v>0</v>
      </c>
      <c r="H377" s="9">
        <v>0</v>
      </c>
    </row>
    <row r="378" spans="1:8" s="24" customFormat="1" x14ac:dyDescent="0.25">
      <c r="A378" s="93"/>
      <c r="B378" s="93"/>
      <c r="C378" s="148"/>
      <c r="D378" s="7" t="s">
        <v>12</v>
      </c>
      <c r="E378" s="6" t="s">
        <v>11</v>
      </c>
      <c r="F378" s="9">
        <v>300</v>
      </c>
      <c r="G378" s="9">
        <v>0</v>
      </c>
      <c r="H378" s="9">
        <v>0</v>
      </c>
    </row>
    <row r="379" spans="1:8" x14ac:dyDescent="0.25">
      <c r="A379" s="8"/>
      <c r="B379" s="23" t="s">
        <v>162</v>
      </c>
      <c r="C379" s="22"/>
      <c r="D379" s="21"/>
      <c r="E379" s="20" t="s">
        <v>161</v>
      </c>
      <c r="F379" s="27">
        <f>F380</f>
        <v>8191.33</v>
      </c>
      <c r="G379" s="27">
        <f>G380</f>
        <v>0</v>
      </c>
      <c r="H379" s="27">
        <f>H380</f>
        <v>0</v>
      </c>
    </row>
    <row r="380" spans="1:8" x14ac:dyDescent="0.25">
      <c r="A380" s="8"/>
      <c r="B380" s="23" t="s">
        <v>260</v>
      </c>
      <c r="C380" s="22"/>
      <c r="D380" s="21"/>
      <c r="E380" s="20" t="s">
        <v>259</v>
      </c>
      <c r="F380" s="27">
        <f t="shared" ref="F380:F385" si="28">F381</f>
        <v>8191.33</v>
      </c>
      <c r="G380" s="27">
        <f>G381</f>
        <v>0</v>
      </c>
      <c r="H380" s="27">
        <f>H381</f>
        <v>0</v>
      </c>
    </row>
    <row r="381" spans="1:8" x14ac:dyDescent="0.25">
      <c r="A381" s="8"/>
      <c r="B381" s="23"/>
      <c r="C381" s="22" t="s">
        <v>36</v>
      </c>
      <c r="D381" s="21"/>
      <c r="E381" s="28" t="s">
        <v>35</v>
      </c>
      <c r="F381" s="27">
        <f t="shared" si="28"/>
        <v>8191.33</v>
      </c>
      <c r="G381" s="27">
        <f t="shared" ref="G381:H383" si="29">G382</f>
        <v>0</v>
      </c>
      <c r="H381" s="27">
        <f t="shared" si="29"/>
        <v>0</v>
      </c>
    </row>
    <row r="382" spans="1:8" ht="25.5" x14ac:dyDescent="0.25">
      <c r="A382" s="57"/>
      <c r="B382" s="37"/>
      <c r="C382" s="38" t="s">
        <v>87</v>
      </c>
      <c r="D382" s="37"/>
      <c r="E382" s="36" t="s">
        <v>229</v>
      </c>
      <c r="F382" s="35">
        <f t="shared" si="28"/>
        <v>8191.33</v>
      </c>
      <c r="G382" s="35">
        <f t="shared" si="29"/>
        <v>0</v>
      </c>
      <c r="H382" s="35">
        <f t="shared" si="29"/>
        <v>0</v>
      </c>
    </row>
    <row r="383" spans="1:8" x14ac:dyDescent="0.25">
      <c r="A383" s="34"/>
      <c r="B383" s="34"/>
      <c r="C383" s="34" t="s">
        <v>192</v>
      </c>
      <c r="D383" s="34"/>
      <c r="E383" s="86" t="s">
        <v>191</v>
      </c>
      <c r="F383" s="32">
        <f t="shared" si="28"/>
        <v>8191.33</v>
      </c>
      <c r="G383" s="32">
        <f t="shared" si="29"/>
        <v>0</v>
      </c>
      <c r="H383" s="32">
        <f t="shared" si="29"/>
        <v>0</v>
      </c>
    </row>
    <row r="384" spans="1:8" s="24" customFormat="1" ht="41.25" customHeight="1" x14ac:dyDescent="0.25">
      <c r="A384" s="524"/>
      <c r="B384" s="524"/>
      <c r="C384" s="524" t="s">
        <v>310</v>
      </c>
      <c r="D384" s="524"/>
      <c r="E384" s="525" t="s">
        <v>309</v>
      </c>
      <c r="F384" s="526">
        <f t="shared" si="28"/>
        <v>8191.33</v>
      </c>
      <c r="G384" s="526">
        <f>G385</f>
        <v>0</v>
      </c>
      <c r="H384" s="526">
        <f>H385</f>
        <v>0</v>
      </c>
    </row>
    <row r="385" spans="1:8" ht="25.5" x14ac:dyDescent="0.25">
      <c r="A385" s="8"/>
      <c r="B385" s="8"/>
      <c r="C385" s="7" t="s">
        <v>308</v>
      </c>
      <c r="D385" s="7"/>
      <c r="E385" s="94" t="s">
        <v>307</v>
      </c>
      <c r="F385" s="5">
        <f t="shared" si="28"/>
        <v>8191.33</v>
      </c>
      <c r="G385" s="5">
        <f>G386</f>
        <v>0</v>
      </c>
      <c r="H385" s="5">
        <v>0</v>
      </c>
    </row>
    <row r="386" spans="1:8" x14ac:dyDescent="0.25">
      <c r="A386" s="8"/>
      <c r="B386" s="8"/>
      <c r="C386" s="7"/>
      <c r="D386" s="7" t="s">
        <v>12</v>
      </c>
      <c r="E386" s="6" t="s">
        <v>11</v>
      </c>
      <c r="F386" s="5">
        <v>8191.33</v>
      </c>
      <c r="G386" s="5">
        <v>0</v>
      </c>
      <c r="H386" s="5">
        <v>0</v>
      </c>
    </row>
    <row r="387" spans="1:8" x14ac:dyDescent="0.25">
      <c r="A387" s="91"/>
      <c r="B387" s="66" t="s">
        <v>136</v>
      </c>
      <c r="C387" s="66"/>
      <c r="D387" s="90"/>
      <c r="E387" s="89" t="s">
        <v>135</v>
      </c>
      <c r="F387" s="88">
        <f t="shared" ref="F387:H391" si="30">F388</f>
        <v>68477.130929999999</v>
      </c>
      <c r="G387" s="88">
        <f t="shared" si="30"/>
        <v>0</v>
      </c>
      <c r="H387" s="88">
        <f t="shared" si="30"/>
        <v>0</v>
      </c>
    </row>
    <row r="388" spans="1:8" x14ac:dyDescent="0.25">
      <c r="A388" s="91"/>
      <c r="B388" s="66" t="s">
        <v>134</v>
      </c>
      <c r="C388" s="66"/>
      <c r="D388" s="90"/>
      <c r="E388" s="89" t="s">
        <v>133</v>
      </c>
      <c r="F388" s="88">
        <f t="shared" si="30"/>
        <v>68477.130929999999</v>
      </c>
      <c r="G388" s="88">
        <f t="shared" si="30"/>
        <v>0</v>
      </c>
      <c r="H388" s="88">
        <f t="shared" si="30"/>
        <v>0</v>
      </c>
    </row>
    <row r="389" spans="1:8" x14ac:dyDescent="0.25">
      <c r="A389" s="21"/>
      <c r="B389" s="23"/>
      <c r="C389" s="22" t="s">
        <v>36</v>
      </c>
      <c r="D389" s="23"/>
      <c r="E389" s="28" t="s">
        <v>35</v>
      </c>
      <c r="F389" s="27">
        <f t="shared" si="30"/>
        <v>68477.130929999999</v>
      </c>
      <c r="G389" s="27">
        <f t="shared" si="30"/>
        <v>0</v>
      </c>
      <c r="H389" s="27">
        <f t="shared" si="30"/>
        <v>0</v>
      </c>
    </row>
    <row r="390" spans="1:8" ht="25.5" x14ac:dyDescent="0.25">
      <c r="A390" s="57"/>
      <c r="B390" s="37"/>
      <c r="C390" s="38" t="s">
        <v>306</v>
      </c>
      <c r="D390" s="37"/>
      <c r="E390" s="36" t="s">
        <v>305</v>
      </c>
      <c r="F390" s="35">
        <f t="shared" si="30"/>
        <v>68477.130929999999</v>
      </c>
      <c r="G390" s="35">
        <f t="shared" si="30"/>
        <v>0</v>
      </c>
      <c r="H390" s="35">
        <f t="shared" si="30"/>
        <v>0</v>
      </c>
    </row>
    <row r="391" spans="1:8" ht="26.25" x14ac:dyDescent="0.25">
      <c r="A391" s="34"/>
      <c r="B391" s="34"/>
      <c r="C391" s="34" t="s">
        <v>304</v>
      </c>
      <c r="D391" s="34"/>
      <c r="E391" s="86" t="s">
        <v>100</v>
      </c>
      <c r="F391" s="32">
        <f t="shared" si="30"/>
        <v>68477.130929999999</v>
      </c>
      <c r="G391" s="32">
        <f t="shared" si="30"/>
        <v>0</v>
      </c>
      <c r="H391" s="32">
        <f t="shared" si="30"/>
        <v>0</v>
      </c>
    </row>
    <row r="392" spans="1:8" ht="39" x14ac:dyDescent="0.25">
      <c r="A392" s="524"/>
      <c r="B392" s="524"/>
      <c r="C392" s="524" t="s">
        <v>303</v>
      </c>
      <c r="D392" s="524"/>
      <c r="E392" s="525" t="s">
        <v>117</v>
      </c>
      <c r="F392" s="526">
        <f>F396+F394</f>
        <v>68477.130929999999</v>
      </c>
      <c r="G392" s="526">
        <f>G396</f>
        <v>0</v>
      </c>
      <c r="H392" s="526">
        <f>H396</f>
        <v>0</v>
      </c>
    </row>
    <row r="393" spans="1:8" s="24" customFormat="1" ht="26.25" x14ac:dyDescent="0.25">
      <c r="A393" s="7"/>
      <c r="B393" s="7"/>
      <c r="C393" s="7" t="s">
        <v>1256</v>
      </c>
      <c r="D393" s="7"/>
      <c r="E393" s="6" t="s">
        <v>653</v>
      </c>
      <c r="F393" s="9">
        <f>F394</f>
        <v>46.2</v>
      </c>
      <c r="G393" s="5">
        <f>G394</f>
        <v>0</v>
      </c>
      <c r="H393" s="5">
        <v>0</v>
      </c>
    </row>
    <row r="394" spans="1:8" s="24" customFormat="1" x14ac:dyDescent="0.25">
      <c r="A394" s="7"/>
      <c r="B394" s="7"/>
      <c r="C394" s="7"/>
      <c r="D394" s="7" t="s">
        <v>12</v>
      </c>
      <c r="E394" s="6" t="s">
        <v>11</v>
      </c>
      <c r="F394" s="9">
        <v>46.2</v>
      </c>
      <c r="G394" s="5">
        <f>G395</f>
        <v>0</v>
      </c>
      <c r="H394" s="5">
        <v>0</v>
      </c>
    </row>
    <row r="395" spans="1:8" s="24" customFormat="1" x14ac:dyDescent="0.25">
      <c r="A395" s="64"/>
      <c r="B395" s="64"/>
      <c r="C395" s="40" t="s">
        <v>302</v>
      </c>
      <c r="D395" s="10"/>
      <c r="E395" s="10" t="s">
        <v>301</v>
      </c>
      <c r="F395" s="9">
        <f>F396</f>
        <v>68430.930930000002</v>
      </c>
      <c r="G395" s="9">
        <f>G396</f>
        <v>0</v>
      </c>
      <c r="H395" s="9">
        <v>0</v>
      </c>
    </row>
    <row r="396" spans="1:8" x14ac:dyDescent="0.25">
      <c r="A396" s="87"/>
      <c r="B396" s="87"/>
      <c r="C396" s="64"/>
      <c r="D396" s="87"/>
      <c r="E396" s="85" t="s">
        <v>300</v>
      </c>
      <c r="F396" s="5">
        <f>F397</f>
        <v>68430.930930000002</v>
      </c>
      <c r="G396" s="5">
        <f>G397</f>
        <v>0</v>
      </c>
      <c r="H396" s="5">
        <v>0</v>
      </c>
    </row>
    <row r="397" spans="1:8" ht="26.25" x14ac:dyDescent="0.25">
      <c r="A397" s="87"/>
      <c r="B397" s="87"/>
      <c r="C397" s="87"/>
      <c r="D397" s="78" t="s">
        <v>279</v>
      </c>
      <c r="E397" s="6" t="s">
        <v>278</v>
      </c>
      <c r="F397" s="5">
        <f>F398+F399</f>
        <v>68430.930930000002</v>
      </c>
      <c r="G397" s="5">
        <f>G398+G399</f>
        <v>0</v>
      </c>
      <c r="H397" s="5">
        <v>0</v>
      </c>
    </row>
    <row r="398" spans="1:8" x14ac:dyDescent="0.25">
      <c r="A398" s="87"/>
      <c r="B398" s="87"/>
      <c r="C398" s="87"/>
      <c r="D398" s="78"/>
      <c r="E398" s="6" t="s">
        <v>165</v>
      </c>
      <c r="F398" s="5">
        <v>68362.5</v>
      </c>
      <c r="G398" s="5">
        <v>0</v>
      </c>
      <c r="H398" s="5">
        <v>0</v>
      </c>
    </row>
    <row r="399" spans="1:8" x14ac:dyDescent="0.25">
      <c r="A399" s="87"/>
      <c r="B399" s="87"/>
      <c r="C399" s="87"/>
      <c r="D399" s="78"/>
      <c r="E399" s="6" t="s">
        <v>164</v>
      </c>
      <c r="F399" s="5">
        <v>68.430930000000004</v>
      </c>
      <c r="G399" s="62">
        <v>0</v>
      </c>
      <c r="H399" s="5">
        <v>0</v>
      </c>
    </row>
    <row r="400" spans="1:8" x14ac:dyDescent="0.25">
      <c r="A400" s="21"/>
      <c r="B400" s="23">
        <v>1000</v>
      </c>
      <c r="C400" s="22"/>
      <c r="D400" s="21"/>
      <c r="E400" s="20" t="s">
        <v>89</v>
      </c>
      <c r="F400" s="27">
        <f>F401+F408+F414+F428</f>
        <v>16558.034</v>
      </c>
      <c r="G400" s="27">
        <f>G401+G408+G414+G428</f>
        <v>25181.560999999998</v>
      </c>
      <c r="H400" s="27">
        <f>H401+H408+H414+H428</f>
        <v>17715.199999999997</v>
      </c>
    </row>
    <row r="401" spans="1:8" x14ac:dyDescent="0.25">
      <c r="A401" s="21"/>
      <c r="B401" s="23" t="s">
        <v>299</v>
      </c>
      <c r="C401" s="22"/>
      <c r="D401" s="21"/>
      <c r="E401" s="28" t="s">
        <v>298</v>
      </c>
      <c r="F401" s="27">
        <f t="shared" ref="F401:H406" si="31">F402</f>
        <v>8606.5</v>
      </c>
      <c r="G401" s="27">
        <f t="shared" si="31"/>
        <v>8752.0999999999985</v>
      </c>
      <c r="H401" s="27">
        <f t="shared" si="31"/>
        <v>8752.0999999999985</v>
      </c>
    </row>
    <row r="402" spans="1:8" x14ac:dyDescent="0.25">
      <c r="A402" s="21"/>
      <c r="B402" s="23"/>
      <c r="C402" s="22" t="s">
        <v>36</v>
      </c>
      <c r="D402" s="23"/>
      <c r="E402" s="28" t="s">
        <v>35</v>
      </c>
      <c r="F402" s="27">
        <f t="shared" si="31"/>
        <v>8606.5</v>
      </c>
      <c r="G402" s="27">
        <f t="shared" si="31"/>
        <v>8752.0999999999985</v>
      </c>
      <c r="H402" s="27">
        <f t="shared" si="31"/>
        <v>8752.0999999999985</v>
      </c>
    </row>
    <row r="403" spans="1:8" ht="25.5" x14ac:dyDescent="0.25">
      <c r="A403" s="57"/>
      <c r="B403" s="37"/>
      <c r="C403" s="38" t="s">
        <v>34</v>
      </c>
      <c r="D403" s="37"/>
      <c r="E403" s="36" t="s">
        <v>103</v>
      </c>
      <c r="F403" s="35">
        <f t="shared" si="31"/>
        <v>8606.5</v>
      </c>
      <c r="G403" s="35">
        <f t="shared" si="31"/>
        <v>8752.0999999999985</v>
      </c>
      <c r="H403" s="35">
        <f t="shared" si="31"/>
        <v>8752.0999999999985</v>
      </c>
    </row>
    <row r="404" spans="1:8" ht="26.25" x14ac:dyDescent="0.25">
      <c r="A404" s="34"/>
      <c r="B404" s="34"/>
      <c r="C404" s="34" t="s">
        <v>32</v>
      </c>
      <c r="D404" s="34"/>
      <c r="E404" s="86" t="s">
        <v>31</v>
      </c>
      <c r="F404" s="32">
        <f t="shared" si="31"/>
        <v>8606.5</v>
      </c>
      <c r="G404" s="32">
        <f t="shared" si="31"/>
        <v>8752.0999999999985</v>
      </c>
      <c r="H404" s="32">
        <f t="shared" si="31"/>
        <v>8752.0999999999985</v>
      </c>
    </row>
    <row r="405" spans="1:8" ht="39" x14ac:dyDescent="0.25">
      <c r="A405" s="524"/>
      <c r="B405" s="524"/>
      <c r="C405" s="524" t="s">
        <v>30</v>
      </c>
      <c r="D405" s="524"/>
      <c r="E405" s="525" t="s">
        <v>29</v>
      </c>
      <c r="F405" s="526">
        <f t="shared" si="31"/>
        <v>8606.5</v>
      </c>
      <c r="G405" s="526">
        <f t="shared" si="31"/>
        <v>8752.0999999999985</v>
      </c>
      <c r="H405" s="526">
        <f t="shared" si="31"/>
        <v>8752.0999999999985</v>
      </c>
    </row>
    <row r="406" spans="1:8" ht="26.25" x14ac:dyDescent="0.25">
      <c r="A406" s="8"/>
      <c r="B406" s="8"/>
      <c r="C406" s="7" t="s">
        <v>297</v>
      </c>
      <c r="D406" s="7"/>
      <c r="E406" s="67" t="s">
        <v>296</v>
      </c>
      <c r="F406" s="9">
        <f t="shared" si="31"/>
        <v>8606.5</v>
      </c>
      <c r="G406" s="9">
        <f t="shared" si="31"/>
        <v>8752.0999999999985</v>
      </c>
      <c r="H406" s="9">
        <f t="shared" si="31"/>
        <v>8752.0999999999985</v>
      </c>
    </row>
    <row r="407" spans="1:8" x14ac:dyDescent="0.25">
      <c r="A407" s="8"/>
      <c r="B407" s="8"/>
      <c r="C407" s="7"/>
      <c r="D407" s="7" t="s">
        <v>79</v>
      </c>
      <c r="E407" s="6" t="s">
        <v>78</v>
      </c>
      <c r="F407" s="9">
        <f>8666.7-60.2</f>
        <v>8606.5</v>
      </c>
      <c r="G407" s="9">
        <f>8812.3-60.2</f>
        <v>8752.0999999999985</v>
      </c>
      <c r="H407" s="9">
        <f>8812.3-60.2</f>
        <v>8752.0999999999985</v>
      </c>
    </row>
    <row r="408" spans="1:8" x14ac:dyDescent="0.25">
      <c r="A408" s="21"/>
      <c r="B408" s="23" t="s">
        <v>295</v>
      </c>
      <c r="C408" s="22"/>
      <c r="D408" s="21"/>
      <c r="E408" s="20" t="s">
        <v>88</v>
      </c>
      <c r="F408" s="27">
        <f t="shared" ref="F408:H409" si="32">F409</f>
        <v>1421.9</v>
      </c>
      <c r="G408" s="27">
        <f t="shared" si="32"/>
        <v>1421.9</v>
      </c>
      <c r="H408" s="27">
        <f t="shared" si="32"/>
        <v>1421.9</v>
      </c>
    </row>
    <row r="409" spans="1:8" x14ac:dyDescent="0.25">
      <c r="A409" s="21"/>
      <c r="B409" s="23"/>
      <c r="C409" s="22" t="s">
        <v>36</v>
      </c>
      <c r="D409" s="23"/>
      <c r="E409" s="28" t="s">
        <v>35</v>
      </c>
      <c r="F409" s="27">
        <f t="shared" si="32"/>
        <v>1421.9</v>
      </c>
      <c r="G409" s="27">
        <f t="shared" si="32"/>
        <v>1421.9</v>
      </c>
      <c r="H409" s="27">
        <f t="shared" si="32"/>
        <v>1421.9</v>
      </c>
    </row>
    <row r="410" spans="1:8" ht="25.5" x14ac:dyDescent="0.25">
      <c r="A410" s="57"/>
      <c r="B410" s="37"/>
      <c r="C410" s="38" t="s">
        <v>293</v>
      </c>
      <c r="D410" s="37"/>
      <c r="E410" s="36" t="s">
        <v>292</v>
      </c>
      <c r="F410" s="35">
        <f>F411</f>
        <v>1421.9</v>
      </c>
      <c r="G410" s="35">
        <f t="shared" ref="G410:H412" si="33">G411</f>
        <v>1421.9</v>
      </c>
      <c r="H410" s="35">
        <f t="shared" si="33"/>
        <v>1421.9</v>
      </c>
    </row>
    <row r="411" spans="1:8" ht="26.25" x14ac:dyDescent="0.25">
      <c r="A411" s="524"/>
      <c r="B411" s="524"/>
      <c r="C411" s="524" t="s">
        <v>291</v>
      </c>
      <c r="D411" s="524"/>
      <c r="E411" s="525" t="s">
        <v>290</v>
      </c>
      <c r="F411" s="526">
        <f>F412</f>
        <v>1421.9</v>
      </c>
      <c r="G411" s="526">
        <f t="shared" si="33"/>
        <v>1421.9</v>
      </c>
      <c r="H411" s="526">
        <f t="shared" si="33"/>
        <v>1421.9</v>
      </c>
    </row>
    <row r="412" spans="1:8" ht="26.25" x14ac:dyDescent="0.25">
      <c r="A412" s="8"/>
      <c r="B412" s="8"/>
      <c r="C412" s="7" t="s">
        <v>289</v>
      </c>
      <c r="D412" s="7"/>
      <c r="E412" s="85" t="s">
        <v>288</v>
      </c>
      <c r="F412" s="9">
        <f>F413</f>
        <v>1421.9</v>
      </c>
      <c r="G412" s="9">
        <f t="shared" si="33"/>
        <v>1421.9</v>
      </c>
      <c r="H412" s="9">
        <f t="shared" si="33"/>
        <v>1421.9</v>
      </c>
    </row>
    <row r="413" spans="1:8" x14ac:dyDescent="0.25">
      <c r="A413" s="8"/>
      <c r="B413" s="8"/>
      <c r="C413" s="7"/>
      <c r="D413" s="7" t="s">
        <v>79</v>
      </c>
      <c r="E413" s="6" t="s">
        <v>78</v>
      </c>
      <c r="F413" s="9">
        <v>1421.9</v>
      </c>
      <c r="G413" s="9">
        <v>1421.9</v>
      </c>
      <c r="H413" s="9">
        <v>1421.9</v>
      </c>
    </row>
    <row r="414" spans="1:8" x14ac:dyDescent="0.25">
      <c r="A414" s="8"/>
      <c r="B414" s="23">
        <v>1004</v>
      </c>
      <c r="C414" s="22"/>
      <c r="D414" s="21"/>
      <c r="E414" s="20" t="s">
        <v>179</v>
      </c>
      <c r="F414" s="27">
        <f t="shared" ref="F414:H415" si="34">F415</f>
        <v>6436.634</v>
      </c>
      <c r="G414" s="27">
        <f t="shared" si="34"/>
        <v>14906.261</v>
      </c>
      <c r="H414" s="27">
        <f t="shared" si="34"/>
        <v>7431.1</v>
      </c>
    </row>
    <row r="415" spans="1:8" x14ac:dyDescent="0.25">
      <c r="A415" s="8"/>
      <c r="B415" s="23"/>
      <c r="C415" s="22" t="s">
        <v>36</v>
      </c>
      <c r="D415" s="23"/>
      <c r="E415" s="28" t="s">
        <v>178</v>
      </c>
      <c r="F415" s="27">
        <f t="shared" si="34"/>
        <v>6436.634</v>
      </c>
      <c r="G415" s="27">
        <f t="shared" si="34"/>
        <v>14906.261</v>
      </c>
      <c r="H415" s="27">
        <f t="shared" si="34"/>
        <v>7431.1</v>
      </c>
    </row>
    <row r="416" spans="1:8" ht="25.5" x14ac:dyDescent="0.25">
      <c r="A416" s="57"/>
      <c r="B416" s="37"/>
      <c r="C416" s="38" t="s">
        <v>275</v>
      </c>
      <c r="D416" s="37"/>
      <c r="E416" s="36" t="s">
        <v>274</v>
      </c>
      <c r="F416" s="35">
        <f>F417+F425</f>
        <v>6436.634</v>
      </c>
      <c r="G416" s="35">
        <f>G417+G425</f>
        <v>14906.261</v>
      </c>
      <c r="H416" s="35">
        <f>H417+H425</f>
        <v>7431.1</v>
      </c>
    </row>
    <row r="417" spans="1:8" x14ac:dyDescent="0.25">
      <c r="A417" s="524"/>
      <c r="B417" s="524"/>
      <c r="C417" s="524" t="s">
        <v>287</v>
      </c>
      <c r="D417" s="524"/>
      <c r="E417" s="525" t="s">
        <v>286</v>
      </c>
      <c r="F417" s="526">
        <f>F420+F418</f>
        <v>6436.634</v>
      </c>
      <c r="G417" s="526">
        <f>G420+G418</f>
        <v>7475.1610000000001</v>
      </c>
      <c r="H417" s="526">
        <f>H420+H418</f>
        <v>0</v>
      </c>
    </row>
    <row r="418" spans="1:8" s="24" customFormat="1" ht="51.75" x14ac:dyDescent="0.25">
      <c r="A418" s="64"/>
      <c r="B418" s="64"/>
      <c r="C418" s="7" t="s">
        <v>285</v>
      </c>
      <c r="D418" s="7"/>
      <c r="E418" s="6" t="s">
        <v>284</v>
      </c>
      <c r="F418" s="9">
        <f>F419</f>
        <v>5012.1400000000003</v>
      </c>
      <c r="G418" s="9">
        <f>G419</f>
        <v>5060.3379999999997</v>
      </c>
      <c r="H418" s="9">
        <f>H419</f>
        <v>0</v>
      </c>
    </row>
    <row r="419" spans="1:8" s="24" customFormat="1" x14ac:dyDescent="0.25">
      <c r="A419" s="64"/>
      <c r="B419" s="64"/>
      <c r="C419" s="7"/>
      <c r="D419" s="7" t="s">
        <v>79</v>
      </c>
      <c r="E419" s="6" t="s">
        <v>78</v>
      </c>
      <c r="F419" s="9">
        <v>5012.1400000000003</v>
      </c>
      <c r="G419" s="9">
        <v>5060.3379999999997</v>
      </c>
      <c r="H419" s="9">
        <v>0</v>
      </c>
    </row>
    <row r="420" spans="1:8" ht="39" x14ac:dyDescent="0.25">
      <c r="A420" s="7"/>
      <c r="B420" s="7"/>
      <c r="C420" s="7" t="s">
        <v>283</v>
      </c>
      <c r="D420" s="7"/>
      <c r="E420" s="12" t="s">
        <v>282</v>
      </c>
      <c r="F420" s="9">
        <f>F421</f>
        <v>1424.4939999999999</v>
      </c>
      <c r="G420" s="9">
        <f>G421</f>
        <v>2414.8230000000003</v>
      </c>
      <c r="H420" s="9">
        <f>H421</f>
        <v>0</v>
      </c>
    </row>
    <row r="421" spans="1:8" x14ac:dyDescent="0.25">
      <c r="A421" s="7"/>
      <c r="B421" s="7"/>
      <c r="C421" s="7"/>
      <c r="D421" s="7" t="s">
        <v>79</v>
      </c>
      <c r="E421" s="6" t="s">
        <v>78</v>
      </c>
      <c r="F421" s="9">
        <f>F424</f>
        <v>1424.4939999999999</v>
      </c>
      <c r="G421" s="9">
        <f>G422+G423+G424</f>
        <v>2414.8230000000003</v>
      </c>
      <c r="H421" s="9">
        <f>H424</f>
        <v>0</v>
      </c>
    </row>
    <row r="422" spans="1:8" x14ac:dyDescent="0.25">
      <c r="A422" s="7"/>
      <c r="B422" s="7"/>
      <c r="C422" s="7"/>
      <c r="D422" s="7"/>
      <c r="E422" s="6" t="s">
        <v>115</v>
      </c>
      <c r="F422" s="9">
        <v>0</v>
      </c>
      <c r="G422" s="9">
        <v>1094.8900000000001</v>
      </c>
      <c r="H422" s="9">
        <v>0</v>
      </c>
    </row>
    <row r="423" spans="1:8" x14ac:dyDescent="0.25">
      <c r="A423" s="7"/>
      <c r="B423" s="7"/>
      <c r="C423" s="7"/>
      <c r="D423" s="7"/>
      <c r="E423" s="6" t="s">
        <v>114</v>
      </c>
      <c r="F423" s="9">
        <v>0</v>
      </c>
      <c r="G423" s="9">
        <v>327.04500000000002</v>
      </c>
      <c r="H423" s="9">
        <v>0</v>
      </c>
    </row>
    <row r="424" spans="1:8" x14ac:dyDescent="0.25">
      <c r="A424" s="7"/>
      <c r="B424" s="7"/>
      <c r="C424" s="7"/>
      <c r="D424" s="7"/>
      <c r="E424" s="6" t="s">
        <v>106</v>
      </c>
      <c r="F424" s="9">
        <v>1424.4939999999999</v>
      </c>
      <c r="G424" s="9">
        <v>992.88800000000003</v>
      </c>
      <c r="H424" s="9">
        <v>0</v>
      </c>
    </row>
    <row r="425" spans="1:8" ht="39" x14ac:dyDescent="0.25">
      <c r="A425" s="524"/>
      <c r="B425" s="524"/>
      <c r="C425" s="524" t="s">
        <v>273</v>
      </c>
      <c r="D425" s="524"/>
      <c r="E425" s="525" t="s">
        <v>272</v>
      </c>
      <c r="F425" s="526">
        <f t="shared" ref="F425:H426" si="35">F426</f>
        <v>0</v>
      </c>
      <c r="G425" s="526">
        <f t="shared" si="35"/>
        <v>7431.1</v>
      </c>
      <c r="H425" s="526">
        <f t="shared" si="35"/>
        <v>7431.1</v>
      </c>
    </row>
    <row r="426" spans="1:8" ht="57" customHeight="1" x14ac:dyDescent="0.25">
      <c r="A426" s="8"/>
      <c r="B426" s="8"/>
      <c r="C426" s="7" t="s">
        <v>281</v>
      </c>
      <c r="D426" s="7"/>
      <c r="E426" s="84" t="s">
        <v>280</v>
      </c>
      <c r="F426" s="9">
        <f t="shared" si="35"/>
        <v>0</v>
      </c>
      <c r="G426" s="9">
        <f t="shared" si="35"/>
        <v>7431.1</v>
      </c>
      <c r="H426" s="9">
        <f t="shared" si="35"/>
        <v>7431.1</v>
      </c>
    </row>
    <row r="427" spans="1:8" ht="26.25" x14ac:dyDescent="0.25">
      <c r="A427" s="8"/>
      <c r="B427" s="8"/>
      <c r="C427" s="7"/>
      <c r="D427" s="7" t="s">
        <v>279</v>
      </c>
      <c r="E427" s="6" t="s">
        <v>278</v>
      </c>
      <c r="F427" s="5">
        <v>0</v>
      </c>
      <c r="G427" s="5">
        <v>7431.1</v>
      </c>
      <c r="H427" s="5">
        <v>7431.1</v>
      </c>
    </row>
    <row r="428" spans="1:8" x14ac:dyDescent="0.25">
      <c r="A428" s="8"/>
      <c r="B428" s="23" t="s">
        <v>277</v>
      </c>
      <c r="C428" s="22"/>
      <c r="D428" s="21"/>
      <c r="E428" s="20" t="s">
        <v>276</v>
      </c>
      <c r="F428" s="27">
        <f t="shared" ref="F428:H432" si="36">F429</f>
        <v>93</v>
      </c>
      <c r="G428" s="27">
        <f t="shared" si="36"/>
        <v>101.3</v>
      </c>
      <c r="H428" s="27">
        <f t="shared" si="36"/>
        <v>110.1</v>
      </c>
    </row>
    <row r="429" spans="1:8" x14ac:dyDescent="0.25">
      <c r="A429" s="8"/>
      <c r="B429" s="23"/>
      <c r="C429" s="22" t="s">
        <v>36</v>
      </c>
      <c r="D429" s="23"/>
      <c r="E429" s="28" t="s">
        <v>178</v>
      </c>
      <c r="F429" s="27">
        <f t="shared" si="36"/>
        <v>93</v>
      </c>
      <c r="G429" s="27">
        <f t="shared" si="36"/>
        <v>101.3</v>
      </c>
      <c r="H429" s="27">
        <f t="shared" si="36"/>
        <v>110.1</v>
      </c>
    </row>
    <row r="430" spans="1:8" ht="25.5" x14ac:dyDescent="0.25">
      <c r="A430" s="57"/>
      <c r="B430" s="37"/>
      <c r="C430" s="38" t="s">
        <v>275</v>
      </c>
      <c r="D430" s="37"/>
      <c r="E430" s="36" t="s">
        <v>274</v>
      </c>
      <c r="F430" s="35">
        <f t="shared" si="36"/>
        <v>93</v>
      </c>
      <c r="G430" s="35">
        <f t="shared" si="36"/>
        <v>101.3</v>
      </c>
      <c r="H430" s="35">
        <f t="shared" si="36"/>
        <v>110.1</v>
      </c>
    </row>
    <row r="431" spans="1:8" ht="39" x14ac:dyDescent="0.25">
      <c r="A431" s="524"/>
      <c r="B431" s="524"/>
      <c r="C431" s="524" t="s">
        <v>273</v>
      </c>
      <c r="D431" s="524"/>
      <c r="E431" s="525" t="s">
        <v>272</v>
      </c>
      <c r="F431" s="526">
        <f t="shared" si="36"/>
        <v>93</v>
      </c>
      <c r="G431" s="526">
        <f t="shared" si="36"/>
        <v>101.3</v>
      </c>
      <c r="H431" s="526">
        <f t="shared" si="36"/>
        <v>110.1</v>
      </c>
    </row>
    <row r="432" spans="1:8" ht="26.25" x14ac:dyDescent="0.25">
      <c r="A432" s="8"/>
      <c r="B432" s="8"/>
      <c r="C432" s="7" t="s">
        <v>271</v>
      </c>
      <c r="D432" s="7"/>
      <c r="E432" s="6" t="s">
        <v>270</v>
      </c>
      <c r="F432" s="9">
        <f t="shared" si="36"/>
        <v>93</v>
      </c>
      <c r="G432" s="9">
        <f t="shared" si="36"/>
        <v>101.3</v>
      </c>
      <c r="H432" s="9">
        <f t="shared" si="36"/>
        <v>110.1</v>
      </c>
    </row>
    <row r="433" spans="1:8" x14ac:dyDescent="0.25">
      <c r="A433" s="8"/>
      <c r="B433" s="8"/>
      <c r="C433" s="7"/>
      <c r="D433" s="7" t="s">
        <v>12</v>
      </c>
      <c r="E433" s="6" t="s">
        <v>11</v>
      </c>
      <c r="F433" s="9">
        <v>93</v>
      </c>
      <c r="G433" s="9">
        <v>101.3</v>
      </c>
      <c r="H433" s="9">
        <v>110.1</v>
      </c>
    </row>
    <row r="434" spans="1:8" ht="25.5" x14ac:dyDescent="0.25">
      <c r="A434" s="43">
        <v>611</v>
      </c>
      <c r="B434" s="45"/>
      <c r="C434" s="44"/>
      <c r="D434" s="43"/>
      <c r="E434" s="42" t="s">
        <v>269</v>
      </c>
      <c r="F434" s="83">
        <f>F435+F549+F579</f>
        <v>591000.02382999996</v>
      </c>
      <c r="G434" s="83">
        <f>G435+G549+G579</f>
        <v>495051.73629999993</v>
      </c>
      <c r="H434" s="83">
        <f>H435+H549+H579</f>
        <v>496456.00725999993</v>
      </c>
    </row>
    <row r="435" spans="1:8" x14ac:dyDescent="0.25">
      <c r="A435" s="40"/>
      <c r="B435" s="23" t="s">
        <v>162</v>
      </c>
      <c r="C435" s="22"/>
      <c r="D435" s="21"/>
      <c r="E435" s="20" t="s">
        <v>161</v>
      </c>
      <c r="F435" s="27">
        <f>F436+F457+F499+F508</f>
        <v>559446.85282999999</v>
      </c>
      <c r="G435" s="27">
        <f>G436+G457+G499+G508</f>
        <v>464069.74029999995</v>
      </c>
      <c r="H435" s="27">
        <f>H436+H457+H499+H508</f>
        <v>453138.16839999997</v>
      </c>
    </row>
    <row r="436" spans="1:8" x14ac:dyDescent="0.25">
      <c r="A436" s="40"/>
      <c r="B436" s="23" t="s">
        <v>268</v>
      </c>
      <c r="C436" s="22"/>
      <c r="D436" s="21"/>
      <c r="E436" s="20" t="s">
        <v>267</v>
      </c>
      <c r="F436" s="27">
        <f t="shared" ref="F436:H437" si="37">F437</f>
        <v>123392.72779999999</v>
      </c>
      <c r="G436" s="27">
        <f t="shared" si="37"/>
        <v>119378.8412</v>
      </c>
      <c r="H436" s="27">
        <f t="shared" si="37"/>
        <v>117483.3027</v>
      </c>
    </row>
    <row r="437" spans="1:8" s="81" customFormat="1" x14ac:dyDescent="0.25">
      <c r="A437" s="21"/>
      <c r="B437" s="23"/>
      <c r="C437" s="22" t="s">
        <v>36</v>
      </c>
      <c r="D437" s="21"/>
      <c r="E437" s="28" t="s">
        <v>178</v>
      </c>
      <c r="F437" s="27">
        <f t="shared" si="37"/>
        <v>123392.72779999999</v>
      </c>
      <c r="G437" s="27">
        <f t="shared" si="37"/>
        <v>119378.8412</v>
      </c>
      <c r="H437" s="27">
        <f t="shared" si="37"/>
        <v>117483.3027</v>
      </c>
    </row>
    <row r="438" spans="1:8" ht="25.5" x14ac:dyDescent="0.25">
      <c r="A438" s="57"/>
      <c r="B438" s="37"/>
      <c r="C438" s="38" t="s">
        <v>87</v>
      </c>
      <c r="D438" s="37"/>
      <c r="E438" s="36" t="s">
        <v>229</v>
      </c>
      <c r="F438" s="35">
        <f>F439+F453</f>
        <v>123392.72779999999</v>
      </c>
      <c r="G438" s="35">
        <f>G439+G453</f>
        <v>119378.8412</v>
      </c>
      <c r="H438" s="35">
        <f>H439+H453</f>
        <v>117483.3027</v>
      </c>
    </row>
    <row r="439" spans="1:8" x14ac:dyDescent="0.25">
      <c r="A439" s="34"/>
      <c r="B439" s="34"/>
      <c r="C439" s="34" t="s">
        <v>177</v>
      </c>
      <c r="D439" s="34"/>
      <c r="E439" s="55" t="s">
        <v>176</v>
      </c>
      <c r="F439" s="32">
        <f>F440</f>
        <v>122609.1394</v>
      </c>
      <c r="G439" s="32">
        <f>G440</f>
        <v>118516.894</v>
      </c>
      <c r="H439" s="32">
        <f>H440</f>
        <v>116542.9966</v>
      </c>
    </row>
    <row r="440" spans="1:8" ht="26.25" x14ac:dyDescent="0.25">
      <c r="A440" s="524"/>
      <c r="B440" s="524"/>
      <c r="C440" s="524" t="s">
        <v>175</v>
      </c>
      <c r="D440" s="524"/>
      <c r="E440" s="525" t="s">
        <v>194</v>
      </c>
      <c r="F440" s="526">
        <f>F441+F443+F446</f>
        <v>122609.1394</v>
      </c>
      <c r="G440" s="526">
        <f>G441+G443+G446</f>
        <v>118516.894</v>
      </c>
      <c r="H440" s="526">
        <f>H441+H443+H446</f>
        <v>116542.9966</v>
      </c>
    </row>
    <row r="441" spans="1:8" ht="26.25" x14ac:dyDescent="0.25">
      <c r="A441" s="8"/>
      <c r="B441" s="8"/>
      <c r="C441" s="7" t="s">
        <v>266</v>
      </c>
      <c r="D441" s="64"/>
      <c r="E441" s="6" t="s">
        <v>265</v>
      </c>
      <c r="F441" s="9">
        <f>F442</f>
        <v>28230</v>
      </c>
      <c r="G441" s="9">
        <f>G442</f>
        <v>28230</v>
      </c>
      <c r="H441" s="9">
        <f>H442</f>
        <v>28230</v>
      </c>
    </row>
    <row r="442" spans="1:8" ht="26.25" x14ac:dyDescent="0.25">
      <c r="A442" s="8"/>
      <c r="B442" s="8"/>
      <c r="C442" s="7"/>
      <c r="D442" s="7" t="s">
        <v>57</v>
      </c>
      <c r="E442" s="6" t="s">
        <v>56</v>
      </c>
      <c r="F442" s="9">
        <v>28230</v>
      </c>
      <c r="G442" s="9">
        <v>28230</v>
      </c>
      <c r="H442" s="9">
        <v>28230</v>
      </c>
    </row>
    <row r="443" spans="1:8" ht="39" x14ac:dyDescent="0.25">
      <c r="A443" s="8"/>
      <c r="B443" s="8"/>
      <c r="C443" s="7" t="s">
        <v>264</v>
      </c>
      <c r="D443" s="7"/>
      <c r="E443" s="6" t="s">
        <v>263</v>
      </c>
      <c r="F443" s="9">
        <f>F444+F445</f>
        <v>93455.039399999994</v>
      </c>
      <c r="G443" s="9">
        <f>G444+G445</f>
        <v>89362.793999999994</v>
      </c>
      <c r="H443" s="9">
        <f>H444+H445</f>
        <v>87388.896599999993</v>
      </c>
    </row>
    <row r="444" spans="1:8" x14ac:dyDescent="0.25">
      <c r="A444" s="8"/>
      <c r="B444" s="8"/>
      <c r="C444" s="7"/>
      <c r="D444" s="7" t="s">
        <v>79</v>
      </c>
      <c r="E444" s="6" t="s">
        <v>78</v>
      </c>
      <c r="F444" s="9">
        <v>23.352499999999999</v>
      </c>
      <c r="G444" s="9">
        <v>23.352499999999999</v>
      </c>
      <c r="H444" s="9">
        <v>23.352499999999999</v>
      </c>
    </row>
    <row r="445" spans="1:8" ht="26.25" x14ac:dyDescent="0.25">
      <c r="A445" s="8"/>
      <c r="B445" s="8"/>
      <c r="C445" s="7"/>
      <c r="D445" s="7" t="s">
        <v>57</v>
      </c>
      <c r="E445" s="6" t="s">
        <v>56</v>
      </c>
      <c r="F445" s="9">
        <v>93431.686900000001</v>
      </c>
      <c r="G445" s="5">
        <v>89339.441500000001</v>
      </c>
      <c r="H445" s="5">
        <v>87365.544099999999</v>
      </c>
    </row>
    <row r="446" spans="1:8" x14ac:dyDescent="0.25">
      <c r="A446" s="8"/>
      <c r="B446" s="8"/>
      <c r="C446" s="7" t="s">
        <v>262</v>
      </c>
      <c r="D446" s="7"/>
      <c r="E446" s="6" t="s">
        <v>261</v>
      </c>
      <c r="F446" s="9">
        <f>F447</f>
        <v>924.1</v>
      </c>
      <c r="G446" s="9">
        <f>G447</f>
        <v>924.1</v>
      </c>
      <c r="H446" s="9">
        <f>H447</f>
        <v>924.1</v>
      </c>
    </row>
    <row r="447" spans="1:8" ht="26.25" x14ac:dyDescent="0.25">
      <c r="A447" s="8"/>
      <c r="B447" s="8"/>
      <c r="C447" s="7"/>
      <c r="D447" s="7" t="s">
        <v>57</v>
      </c>
      <c r="E447" s="6" t="s">
        <v>56</v>
      </c>
      <c r="F447" s="9">
        <v>924.1</v>
      </c>
      <c r="G447" s="9">
        <v>924.1</v>
      </c>
      <c r="H447" s="9">
        <v>924.1</v>
      </c>
    </row>
    <row r="448" spans="1:8" ht="26.25" x14ac:dyDescent="0.25">
      <c r="A448" s="528"/>
      <c r="B448" s="528"/>
      <c r="C448" s="524" t="s">
        <v>664</v>
      </c>
      <c r="D448" s="524"/>
      <c r="E448" s="536" t="s">
        <v>665</v>
      </c>
      <c r="F448" s="526">
        <f>F451</f>
        <v>1050</v>
      </c>
      <c r="G448" s="537">
        <v>0</v>
      </c>
      <c r="H448" s="537">
        <f>H449</f>
        <v>0</v>
      </c>
    </row>
    <row r="449" spans="1:8" ht="26.25" x14ac:dyDescent="0.25">
      <c r="A449" s="8"/>
      <c r="B449" s="8"/>
      <c r="C449" s="7" t="s">
        <v>1247</v>
      </c>
      <c r="D449" s="7"/>
      <c r="E449" s="6" t="s">
        <v>241</v>
      </c>
      <c r="F449" s="9">
        <f>F450</f>
        <v>1050</v>
      </c>
      <c r="G449" s="9">
        <f>G450</f>
        <v>0</v>
      </c>
      <c r="H449" s="9">
        <f>H450</f>
        <v>0</v>
      </c>
    </row>
    <row r="450" spans="1:8" ht="26.25" x14ac:dyDescent="0.25">
      <c r="A450" s="8"/>
      <c r="B450" s="8"/>
      <c r="C450" s="7"/>
      <c r="D450" s="7" t="s">
        <v>57</v>
      </c>
      <c r="E450" s="6" t="s">
        <v>56</v>
      </c>
      <c r="F450" s="9">
        <f>F451+F452</f>
        <v>1050</v>
      </c>
      <c r="G450" s="9">
        <f>G451+G452</f>
        <v>0</v>
      </c>
      <c r="H450" s="9">
        <f>H451+H452</f>
        <v>0</v>
      </c>
    </row>
    <row r="451" spans="1:8" x14ac:dyDescent="0.25">
      <c r="A451" s="8"/>
      <c r="B451" s="8"/>
      <c r="C451" s="7"/>
      <c r="D451" s="7"/>
      <c r="E451" s="6" t="s">
        <v>240</v>
      </c>
      <c r="F451" s="9">
        <v>1050</v>
      </c>
      <c r="G451" s="9">
        <v>0</v>
      </c>
      <c r="H451" s="9">
        <v>0</v>
      </c>
    </row>
    <row r="452" spans="1:8" x14ac:dyDescent="0.25">
      <c r="A452" s="8"/>
      <c r="B452" s="8"/>
      <c r="C452" s="7"/>
      <c r="D452" s="7"/>
      <c r="E452" s="6" t="s">
        <v>77</v>
      </c>
      <c r="F452" s="9">
        <v>0</v>
      </c>
      <c r="G452" s="9">
        <v>0</v>
      </c>
      <c r="H452" s="9">
        <v>0</v>
      </c>
    </row>
    <row r="453" spans="1:8" x14ac:dyDescent="0.25">
      <c r="A453" s="34"/>
      <c r="B453" s="34"/>
      <c r="C453" s="34" t="s">
        <v>85</v>
      </c>
      <c r="D453" s="34"/>
      <c r="E453" s="55" t="s">
        <v>84</v>
      </c>
      <c r="F453" s="32">
        <f t="shared" ref="F453:H455" si="38">F454</f>
        <v>783.58839999999998</v>
      </c>
      <c r="G453" s="32">
        <f t="shared" si="38"/>
        <v>861.94719999999995</v>
      </c>
      <c r="H453" s="32">
        <f t="shared" si="38"/>
        <v>940.30610000000001</v>
      </c>
    </row>
    <row r="454" spans="1:8" ht="26.25" x14ac:dyDescent="0.25">
      <c r="A454" s="524"/>
      <c r="B454" s="524"/>
      <c r="C454" s="524" t="s">
        <v>83</v>
      </c>
      <c r="D454" s="524"/>
      <c r="E454" s="525" t="s">
        <v>82</v>
      </c>
      <c r="F454" s="526">
        <f t="shared" si="38"/>
        <v>783.58839999999998</v>
      </c>
      <c r="G454" s="526">
        <f t="shared" si="38"/>
        <v>861.94719999999995</v>
      </c>
      <c r="H454" s="526">
        <f t="shared" si="38"/>
        <v>940.30610000000001</v>
      </c>
    </row>
    <row r="455" spans="1:8" ht="26.25" x14ac:dyDescent="0.25">
      <c r="A455" s="7"/>
      <c r="B455" s="7"/>
      <c r="C455" s="7" t="s">
        <v>183</v>
      </c>
      <c r="D455" s="7"/>
      <c r="E455" s="6" t="s">
        <v>182</v>
      </c>
      <c r="F455" s="9">
        <f t="shared" si="38"/>
        <v>783.58839999999998</v>
      </c>
      <c r="G455" s="9">
        <f t="shared" si="38"/>
        <v>861.94719999999995</v>
      </c>
      <c r="H455" s="9">
        <f t="shared" si="38"/>
        <v>940.30610000000001</v>
      </c>
    </row>
    <row r="456" spans="1:8" ht="26.25" x14ac:dyDescent="0.25">
      <c r="A456" s="7"/>
      <c r="B456" s="7"/>
      <c r="C456" s="7"/>
      <c r="D456" s="76" t="s">
        <v>57</v>
      </c>
      <c r="E456" s="75" t="s">
        <v>56</v>
      </c>
      <c r="F456" s="9">
        <v>783.58839999999998</v>
      </c>
      <c r="G456" s="9">
        <v>861.94719999999995</v>
      </c>
      <c r="H456" s="9">
        <v>940.30610000000001</v>
      </c>
    </row>
    <row r="457" spans="1:8" x14ac:dyDescent="0.25">
      <c r="A457" s="40"/>
      <c r="B457" s="23" t="s">
        <v>260</v>
      </c>
      <c r="C457" s="22"/>
      <c r="D457" s="21"/>
      <c r="E457" s="20" t="s">
        <v>259</v>
      </c>
      <c r="F457" s="27">
        <f t="shared" ref="F457:H458" si="39">F458</f>
        <v>387186.02503000008</v>
      </c>
      <c r="G457" s="27">
        <f t="shared" si="39"/>
        <v>295802.39909999998</v>
      </c>
      <c r="H457" s="27">
        <f t="shared" si="39"/>
        <v>286555.96569999994</v>
      </c>
    </row>
    <row r="458" spans="1:8" x14ac:dyDescent="0.25">
      <c r="A458" s="40"/>
      <c r="B458" s="23"/>
      <c r="C458" s="22" t="s">
        <v>36</v>
      </c>
      <c r="D458" s="21"/>
      <c r="E458" s="28" t="s">
        <v>35</v>
      </c>
      <c r="F458" s="27">
        <f t="shared" si="39"/>
        <v>387186.02503000008</v>
      </c>
      <c r="G458" s="27">
        <f t="shared" si="39"/>
        <v>295802.39909999998</v>
      </c>
      <c r="H458" s="27">
        <f t="shared" si="39"/>
        <v>286555.96569999994</v>
      </c>
    </row>
    <row r="459" spans="1:8" ht="25.5" x14ac:dyDescent="0.25">
      <c r="A459" s="57"/>
      <c r="B459" s="37"/>
      <c r="C459" s="38" t="s">
        <v>87</v>
      </c>
      <c r="D459" s="37"/>
      <c r="E459" s="36" t="s">
        <v>229</v>
      </c>
      <c r="F459" s="35">
        <f>F460+F484+F488</f>
        <v>387186.02503000008</v>
      </c>
      <c r="G459" s="35">
        <f>G460+G484+G488</f>
        <v>295802.39909999998</v>
      </c>
      <c r="H459" s="35">
        <f>H460+H484+H488</f>
        <v>286555.96569999994</v>
      </c>
    </row>
    <row r="460" spans="1:8" x14ac:dyDescent="0.25">
      <c r="A460" s="34"/>
      <c r="B460" s="34"/>
      <c r="C460" s="34" t="s">
        <v>192</v>
      </c>
      <c r="D460" s="34"/>
      <c r="E460" s="55" t="s">
        <v>191</v>
      </c>
      <c r="F460" s="32">
        <f>F461+F470+F481</f>
        <v>295763.70800000004</v>
      </c>
      <c r="G460" s="32">
        <f>G461+G470+G481</f>
        <v>290495.79739999998</v>
      </c>
      <c r="H460" s="32">
        <f>H461+H470+H481</f>
        <v>281249.29839999997</v>
      </c>
    </row>
    <row r="461" spans="1:8" ht="26.25" x14ac:dyDescent="0.25">
      <c r="A461" s="524"/>
      <c r="B461" s="524"/>
      <c r="C461" s="524" t="s">
        <v>258</v>
      </c>
      <c r="D461" s="524"/>
      <c r="E461" s="525" t="s">
        <v>174</v>
      </c>
      <c r="F461" s="526">
        <f>F462+F464+F466</f>
        <v>263357.32459999999</v>
      </c>
      <c r="G461" s="526">
        <f>G462+G464+G466</f>
        <v>259433.1974</v>
      </c>
      <c r="H461" s="526">
        <f>H462+H464+H466</f>
        <v>250831.19839999999</v>
      </c>
    </row>
    <row r="462" spans="1:8" ht="26.25" x14ac:dyDescent="0.25">
      <c r="A462" s="8"/>
      <c r="B462" s="8"/>
      <c r="C462" s="7" t="s">
        <v>257</v>
      </c>
      <c r="D462" s="64"/>
      <c r="E462" s="6" t="s">
        <v>256</v>
      </c>
      <c r="F462" s="9">
        <f>F463</f>
        <v>35235.9</v>
      </c>
      <c r="G462" s="9">
        <f>G463</f>
        <v>35235.9</v>
      </c>
      <c r="H462" s="9">
        <f>H463</f>
        <v>35235.9</v>
      </c>
    </row>
    <row r="463" spans="1:8" ht="26.25" x14ac:dyDescent="0.25">
      <c r="A463" s="8"/>
      <c r="B463" s="8"/>
      <c r="C463" s="7"/>
      <c r="D463" s="7" t="s">
        <v>57</v>
      </c>
      <c r="E463" s="6" t="s">
        <v>56</v>
      </c>
      <c r="F463" s="9">
        <v>35235.9</v>
      </c>
      <c r="G463" s="9">
        <v>35235.9</v>
      </c>
      <c r="H463" s="9">
        <v>35235.9</v>
      </c>
    </row>
    <row r="464" spans="1:8" ht="39" x14ac:dyDescent="0.25">
      <c r="A464" s="8"/>
      <c r="B464" s="8"/>
      <c r="C464" s="7" t="s">
        <v>255</v>
      </c>
      <c r="D464" s="7"/>
      <c r="E464" s="6" t="s">
        <v>254</v>
      </c>
      <c r="F464" s="9">
        <f>F465</f>
        <v>218466.32459999999</v>
      </c>
      <c r="G464" s="9">
        <f>G465</f>
        <v>214542.1974</v>
      </c>
      <c r="H464" s="9">
        <f>H465</f>
        <v>205940.19839999999</v>
      </c>
    </row>
    <row r="465" spans="1:8" ht="26.25" x14ac:dyDescent="0.25">
      <c r="A465" s="8"/>
      <c r="B465" s="8"/>
      <c r="C465" s="7"/>
      <c r="D465" s="7" t="s">
        <v>57</v>
      </c>
      <c r="E465" s="6" t="s">
        <v>56</v>
      </c>
      <c r="F465" s="9">
        <v>218466.32459999999</v>
      </c>
      <c r="G465" s="5">
        <v>214542.1974</v>
      </c>
      <c r="H465" s="5">
        <v>205940.19839999999</v>
      </c>
    </row>
    <row r="466" spans="1:8" ht="51" customHeight="1" x14ac:dyDescent="0.25">
      <c r="A466" s="8"/>
      <c r="B466" s="8"/>
      <c r="C466" s="7" t="s">
        <v>253</v>
      </c>
      <c r="D466" s="7"/>
      <c r="E466" s="6" t="s">
        <v>252</v>
      </c>
      <c r="F466" s="82">
        <f>F468+F469</f>
        <v>9655.1</v>
      </c>
      <c r="G466" s="82">
        <f>G468+G469</f>
        <v>9655.1</v>
      </c>
      <c r="H466" s="82">
        <f>H468+H469</f>
        <v>9655.1</v>
      </c>
    </row>
    <row r="467" spans="1:8" ht="26.25" x14ac:dyDescent="0.25">
      <c r="A467" s="8"/>
      <c r="B467" s="8"/>
      <c r="C467" s="7"/>
      <c r="D467" s="7" t="s">
        <v>57</v>
      </c>
      <c r="E467" s="6" t="s">
        <v>56</v>
      </c>
      <c r="F467" s="82">
        <f>F468+F469</f>
        <v>9655.1</v>
      </c>
      <c r="G467" s="82">
        <f>G468+G469</f>
        <v>9655.1</v>
      </c>
      <c r="H467" s="82">
        <f>H468+H469</f>
        <v>9655.1</v>
      </c>
    </row>
    <row r="468" spans="1:8" x14ac:dyDescent="0.25">
      <c r="A468" s="8"/>
      <c r="B468" s="8"/>
      <c r="C468" s="7"/>
      <c r="D468" s="7"/>
      <c r="E468" s="6" t="s">
        <v>240</v>
      </c>
      <c r="F468" s="9">
        <v>8930.9</v>
      </c>
      <c r="G468" s="9">
        <v>8930.9</v>
      </c>
      <c r="H468" s="9">
        <v>8930.9</v>
      </c>
    </row>
    <row r="469" spans="1:8" x14ac:dyDescent="0.25">
      <c r="A469" s="8"/>
      <c r="B469" s="8"/>
      <c r="C469" s="7"/>
      <c r="D469" s="7"/>
      <c r="E469" s="6" t="s">
        <v>77</v>
      </c>
      <c r="F469" s="9">
        <v>724.2</v>
      </c>
      <c r="G469" s="9">
        <v>724.2</v>
      </c>
      <c r="H469" s="9">
        <v>724.2</v>
      </c>
    </row>
    <row r="470" spans="1:8" ht="26.25" x14ac:dyDescent="0.25">
      <c r="A470" s="524"/>
      <c r="B470" s="524"/>
      <c r="C470" s="524" t="s">
        <v>190</v>
      </c>
      <c r="D470" s="524"/>
      <c r="E470" s="525" t="s">
        <v>189</v>
      </c>
      <c r="F470" s="526">
        <f>F471+F473+F475+F477+F479+F449</f>
        <v>31977.899999999998</v>
      </c>
      <c r="G470" s="526">
        <f>G471+G473+G475+G477+G479+G449</f>
        <v>30544.6</v>
      </c>
      <c r="H470" s="526">
        <f>H471+H473+H475+H477+H479+H449</f>
        <v>29900.1</v>
      </c>
    </row>
    <row r="471" spans="1:8" x14ac:dyDescent="0.25">
      <c r="A471" s="8"/>
      <c r="B471" s="8"/>
      <c r="C471" s="7" t="s">
        <v>251</v>
      </c>
      <c r="D471" s="7"/>
      <c r="E471" s="6" t="s">
        <v>250</v>
      </c>
      <c r="F471" s="9">
        <f>F472</f>
        <v>7208.4</v>
      </c>
      <c r="G471" s="9">
        <f>G472</f>
        <v>7208.4</v>
      </c>
      <c r="H471" s="9">
        <f>H472</f>
        <v>7208.4</v>
      </c>
    </row>
    <row r="472" spans="1:8" ht="26.25" x14ac:dyDescent="0.25">
      <c r="A472" s="8"/>
      <c r="B472" s="8"/>
      <c r="C472" s="7"/>
      <c r="D472" s="7" t="s">
        <v>57</v>
      </c>
      <c r="E472" s="6" t="s">
        <v>56</v>
      </c>
      <c r="F472" s="9">
        <v>7208.4</v>
      </c>
      <c r="G472" s="9">
        <v>7208.4</v>
      </c>
      <c r="H472" s="9">
        <v>7208.4</v>
      </c>
    </row>
    <row r="473" spans="1:8" ht="26.25" x14ac:dyDescent="0.25">
      <c r="A473" s="8"/>
      <c r="B473" s="8"/>
      <c r="C473" s="7" t="s">
        <v>249</v>
      </c>
      <c r="D473" s="7"/>
      <c r="E473" s="6" t="s">
        <v>248</v>
      </c>
      <c r="F473" s="9">
        <f>F474</f>
        <v>419.8</v>
      </c>
      <c r="G473" s="9">
        <f>G474</f>
        <v>419.8</v>
      </c>
      <c r="H473" s="9">
        <f>H474</f>
        <v>419.8</v>
      </c>
    </row>
    <row r="474" spans="1:8" ht="26.25" x14ac:dyDescent="0.25">
      <c r="A474" s="8"/>
      <c r="B474" s="8"/>
      <c r="C474" s="7"/>
      <c r="D474" s="7" t="s">
        <v>57</v>
      </c>
      <c r="E474" s="6" t="s">
        <v>56</v>
      </c>
      <c r="F474" s="9">
        <v>419.8</v>
      </c>
      <c r="G474" s="9">
        <v>419.8</v>
      </c>
      <c r="H474" s="9">
        <v>419.8</v>
      </c>
    </row>
    <row r="475" spans="1:8" ht="26.25" x14ac:dyDescent="0.25">
      <c r="A475" s="8"/>
      <c r="B475" s="8"/>
      <c r="C475" s="7" t="s">
        <v>247</v>
      </c>
      <c r="D475" s="7"/>
      <c r="E475" s="6" t="s">
        <v>246</v>
      </c>
      <c r="F475" s="9">
        <f>F476</f>
        <v>113.8</v>
      </c>
      <c r="G475" s="9">
        <f>G476</f>
        <v>113.8</v>
      </c>
      <c r="H475" s="9">
        <f>H476</f>
        <v>113.8</v>
      </c>
    </row>
    <row r="476" spans="1:8" ht="26.25" x14ac:dyDescent="0.25">
      <c r="A476" s="8"/>
      <c r="B476" s="8"/>
      <c r="C476" s="7"/>
      <c r="D476" s="7" t="s">
        <v>57</v>
      </c>
      <c r="E476" s="6" t="s">
        <v>56</v>
      </c>
      <c r="F476" s="9">
        <v>113.8</v>
      </c>
      <c r="G476" s="9">
        <v>113.8</v>
      </c>
      <c r="H476" s="9">
        <v>113.8</v>
      </c>
    </row>
    <row r="477" spans="1:8" ht="26.25" x14ac:dyDescent="0.25">
      <c r="A477" s="8"/>
      <c r="B477" s="8"/>
      <c r="C477" s="7" t="s">
        <v>245</v>
      </c>
      <c r="D477" s="7"/>
      <c r="E477" s="6" t="s">
        <v>244</v>
      </c>
      <c r="F477" s="9">
        <f>F478</f>
        <v>11589.1</v>
      </c>
      <c r="G477" s="9">
        <f>G478</f>
        <v>11589.1</v>
      </c>
      <c r="H477" s="9">
        <f>H478</f>
        <v>11589.1</v>
      </c>
    </row>
    <row r="478" spans="1:8" ht="26.25" x14ac:dyDescent="0.25">
      <c r="A478" s="8"/>
      <c r="B478" s="8"/>
      <c r="C478" s="7"/>
      <c r="D478" s="7" t="s">
        <v>57</v>
      </c>
      <c r="E478" s="6" t="s">
        <v>56</v>
      </c>
      <c r="F478" s="9">
        <v>11589.1</v>
      </c>
      <c r="G478" s="9">
        <v>11589.1</v>
      </c>
      <c r="H478" s="9">
        <v>11589.1</v>
      </c>
    </row>
    <row r="479" spans="1:8" ht="26.25" x14ac:dyDescent="0.25">
      <c r="A479" s="8"/>
      <c r="B479" s="8"/>
      <c r="C479" s="7" t="s">
        <v>243</v>
      </c>
      <c r="D479" s="7"/>
      <c r="E479" s="6" t="s">
        <v>242</v>
      </c>
      <c r="F479" s="9">
        <f>F480</f>
        <v>11596.8</v>
      </c>
      <c r="G479" s="9">
        <f>G480</f>
        <v>11213.5</v>
      </c>
      <c r="H479" s="9">
        <f>H480</f>
        <v>10569</v>
      </c>
    </row>
    <row r="480" spans="1:8" ht="26.25" x14ac:dyDescent="0.25">
      <c r="A480" s="8"/>
      <c r="B480" s="8"/>
      <c r="C480" s="7"/>
      <c r="D480" s="7" t="s">
        <v>57</v>
      </c>
      <c r="E480" s="6" t="s">
        <v>56</v>
      </c>
      <c r="F480" s="9">
        <v>11596.8</v>
      </c>
      <c r="G480" s="9">
        <v>11213.5</v>
      </c>
      <c r="H480" s="9">
        <v>10569</v>
      </c>
    </row>
    <row r="481" spans="1:8" s="81" customFormat="1" ht="25.5" x14ac:dyDescent="0.25">
      <c r="A481" s="533"/>
      <c r="B481" s="533"/>
      <c r="C481" s="534" t="s">
        <v>239</v>
      </c>
      <c r="D481" s="529"/>
      <c r="E481" s="535" t="s">
        <v>238</v>
      </c>
      <c r="F481" s="526">
        <f t="shared" ref="F481:H482" si="40">F482</f>
        <v>428.48340000000002</v>
      </c>
      <c r="G481" s="526">
        <f t="shared" si="40"/>
        <v>518</v>
      </c>
      <c r="H481" s="526">
        <f t="shared" si="40"/>
        <v>518</v>
      </c>
    </row>
    <row r="482" spans="1:8" ht="39" x14ac:dyDescent="0.25">
      <c r="A482" s="8"/>
      <c r="B482" s="8"/>
      <c r="C482" s="80" t="s">
        <v>237</v>
      </c>
      <c r="D482" s="80"/>
      <c r="E482" s="6" t="s">
        <v>236</v>
      </c>
      <c r="F482" s="9">
        <f t="shared" si="40"/>
        <v>428.48340000000002</v>
      </c>
      <c r="G482" s="9">
        <f t="shared" si="40"/>
        <v>518</v>
      </c>
      <c r="H482" s="9">
        <f t="shared" si="40"/>
        <v>518</v>
      </c>
    </row>
    <row r="483" spans="1:8" ht="26.25" x14ac:dyDescent="0.25">
      <c r="A483" s="8"/>
      <c r="B483" s="8"/>
      <c r="C483" s="80"/>
      <c r="D483" s="80" t="s">
        <v>57</v>
      </c>
      <c r="E483" s="79" t="s">
        <v>56</v>
      </c>
      <c r="F483" s="9">
        <v>428.48340000000002</v>
      </c>
      <c r="G483" s="9">
        <v>518</v>
      </c>
      <c r="H483" s="9">
        <v>518</v>
      </c>
    </row>
    <row r="484" spans="1:8" x14ac:dyDescent="0.25">
      <c r="A484" s="34"/>
      <c r="B484" s="34"/>
      <c r="C484" s="34" t="s">
        <v>85</v>
      </c>
      <c r="D484" s="34"/>
      <c r="E484" s="55" t="s">
        <v>84</v>
      </c>
      <c r="F484" s="32">
        <f t="shared" ref="F484:H486" si="41">F485</f>
        <v>5104.0924000000005</v>
      </c>
      <c r="G484" s="32">
        <f t="shared" si="41"/>
        <v>5306.6017000000002</v>
      </c>
      <c r="H484" s="32">
        <f t="shared" si="41"/>
        <v>5306.6673000000001</v>
      </c>
    </row>
    <row r="485" spans="1:8" ht="26.25" x14ac:dyDescent="0.25">
      <c r="A485" s="31"/>
      <c r="B485" s="31"/>
      <c r="C485" s="31" t="s">
        <v>83</v>
      </c>
      <c r="D485" s="31"/>
      <c r="E485" s="30" t="s">
        <v>82</v>
      </c>
      <c r="F485" s="29">
        <f t="shared" si="41"/>
        <v>5104.0924000000005</v>
      </c>
      <c r="G485" s="29">
        <f t="shared" si="41"/>
        <v>5306.6017000000002</v>
      </c>
      <c r="H485" s="29">
        <f t="shared" si="41"/>
        <v>5306.6673000000001</v>
      </c>
    </row>
    <row r="486" spans="1:8" ht="26.25" x14ac:dyDescent="0.25">
      <c r="A486" s="8"/>
      <c r="B486" s="8"/>
      <c r="C486" s="7" t="s">
        <v>183</v>
      </c>
      <c r="D486" s="7"/>
      <c r="E486" s="6" t="s">
        <v>182</v>
      </c>
      <c r="F486" s="9">
        <f t="shared" si="41"/>
        <v>5104.0924000000005</v>
      </c>
      <c r="G486" s="9">
        <f t="shared" si="41"/>
        <v>5306.6017000000002</v>
      </c>
      <c r="H486" s="9">
        <f t="shared" si="41"/>
        <v>5306.6673000000001</v>
      </c>
    </row>
    <row r="487" spans="1:8" ht="26.25" x14ac:dyDescent="0.25">
      <c r="A487" s="8"/>
      <c r="B487" s="8"/>
      <c r="C487" s="7"/>
      <c r="D487" s="76" t="s">
        <v>57</v>
      </c>
      <c r="E487" s="75" t="s">
        <v>56</v>
      </c>
      <c r="F487" s="9">
        <v>5104.0924000000005</v>
      </c>
      <c r="G487" s="9">
        <v>5306.6017000000002</v>
      </c>
      <c r="H487" s="9">
        <v>5306.6673000000001</v>
      </c>
    </row>
    <row r="488" spans="1:8" x14ac:dyDescent="0.25">
      <c r="A488" s="34"/>
      <c r="B488" s="34"/>
      <c r="C488" s="34" t="s">
        <v>235</v>
      </c>
      <c r="D488" s="34"/>
      <c r="E488" s="55" t="s">
        <v>234</v>
      </c>
      <c r="F488" s="32">
        <f>F489</f>
        <v>86318.224630000012</v>
      </c>
      <c r="G488" s="32">
        <f>G489</f>
        <v>0</v>
      </c>
      <c r="H488" s="32">
        <f>H489</f>
        <v>0</v>
      </c>
    </row>
    <row r="489" spans="1:8" ht="26.25" x14ac:dyDescent="0.25">
      <c r="A489" s="532"/>
      <c r="B489" s="532"/>
      <c r="C489" s="532" t="s">
        <v>233</v>
      </c>
      <c r="D489" s="532"/>
      <c r="E489" s="525" t="s">
        <v>232</v>
      </c>
      <c r="F489" s="526">
        <f>+F490+F494</f>
        <v>86318.224630000012</v>
      </c>
      <c r="G489" s="526">
        <f>+G490+G494</f>
        <v>0</v>
      </c>
      <c r="H489" s="526">
        <f>+H490</f>
        <v>0</v>
      </c>
    </row>
    <row r="490" spans="1:8" ht="25.5" x14ac:dyDescent="0.25">
      <c r="A490" s="8"/>
      <c r="B490" s="8"/>
      <c r="C490" s="7" t="s">
        <v>231</v>
      </c>
      <c r="D490" s="7"/>
      <c r="E490" s="10" t="s">
        <v>230</v>
      </c>
      <c r="F490" s="5">
        <f>F491</f>
        <v>18400</v>
      </c>
      <c r="G490" s="5">
        <f>G491</f>
        <v>0</v>
      </c>
      <c r="H490" s="5">
        <v>0</v>
      </c>
    </row>
    <row r="491" spans="1:8" ht="26.25" x14ac:dyDescent="0.25">
      <c r="A491" s="8"/>
      <c r="B491" s="8"/>
      <c r="C491" s="7"/>
      <c r="D491" s="7" t="s">
        <v>57</v>
      </c>
      <c r="E491" s="6" t="s">
        <v>56</v>
      </c>
      <c r="F491" s="5">
        <f>F492+F493</f>
        <v>18400</v>
      </c>
      <c r="G491" s="5">
        <f>G492+G493</f>
        <v>0</v>
      </c>
      <c r="H491" s="5">
        <v>0</v>
      </c>
    </row>
    <row r="492" spans="1:8" x14ac:dyDescent="0.25">
      <c r="A492" s="8"/>
      <c r="B492" s="8"/>
      <c r="C492" s="7"/>
      <c r="D492" s="7"/>
      <c r="E492" s="6" t="s">
        <v>165</v>
      </c>
      <c r="F492" s="5">
        <v>16560</v>
      </c>
      <c r="G492" s="5">
        <v>0</v>
      </c>
      <c r="H492" s="5">
        <v>0</v>
      </c>
    </row>
    <row r="493" spans="1:8" x14ac:dyDescent="0.25">
      <c r="A493" s="8"/>
      <c r="B493" s="8"/>
      <c r="C493" s="7"/>
      <c r="D493" s="7"/>
      <c r="E493" s="6" t="s">
        <v>164</v>
      </c>
      <c r="F493" s="5">
        <v>1840</v>
      </c>
      <c r="G493" s="5">
        <v>0</v>
      </c>
      <c r="H493" s="5">
        <v>0</v>
      </c>
    </row>
    <row r="494" spans="1:8" ht="39" x14ac:dyDescent="0.25">
      <c r="A494" s="8"/>
      <c r="B494" s="8"/>
      <c r="C494" s="78" t="s">
        <v>635</v>
      </c>
      <c r="D494" s="77"/>
      <c r="E494" s="150" t="s">
        <v>634</v>
      </c>
      <c r="F494" s="5">
        <f>F495</f>
        <v>67918.224630000012</v>
      </c>
      <c r="G494" s="5">
        <f>G495</f>
        <v>0</v>
      </c>
      <c r="H494" s="5">
        <v>0</v>
      </c>
    </row>
    <row r="495" spans="1:8" ht="26.25" x14ac:dyDescent="0.25">
      <c r="A495" s="8"/>
      <c r="B495" s="8"/>
      <c r="C495" s="77"/>
      <c r="D495" s="7" t="s">
        <v>57</v>
      </c>
      <c r="E495" s="6" t="s">
        <v>56</v>
      </c>
      <c r="F495" s="5">
        <f>F497+F498+F496</f>
        <v>67918.224630000012</v>
      </c>
      <c r="G495" s="5">
        <v>0</v>
      </c>
      <c r="H495" s="5">
        <v>0</v>
      </c>
    </row>
    <row r="496" spans="1:8" x14ac:dyDescent="0.25">
      <c r="A496" s="8"/>
      <c r="B496" s="8"/>
      <c r="C496" s="77"/>
      <c r="D496" s="7"/>
      <c r="E496" s="6" t="s">
        <v>1286</v>
      </c>
      <c r="F496" s="5">
        <v>48355.3</v>
      </c>
      <c r="G496" s="5">
        <v>0</v>
      </c>
      <c r="H496" s="5">
        <v>0</v>
      </c>
    </row>
    <row r="497" spans="1:8" x14ac:dyDescent="0.25">
      <c r="A497" s="8"/>
      <c r="B497" s="8"/>
      <c r="C497" s="77"/>
      <c r="D497" s="7"/>
      <c r="E497" s="6" t="s">
        <v>240</v>
      </c>
      <c r="F497" s="5">
        <v>14443.79091</v>
      </c>
      <c r="G497" s="5">
        <v>0</v>
      </c>
      <c r="H497" s="5">
        <v>0</v>
      </c>
    </row>
    <row r="498" spans="1:8" x14ac:dyDescent="0.25">
      <c r="A498" s="8"/>
      <c r="B498" s="8"/>
      <c r="C498" s="77"/>
      <c r="D498" s="7"/>
      <c r="E498" s="6" t="s">
        <v>77</v>
      </c>
      <c r="F498" s="5">
        <v>5119.1337199999998</v>
      </c>
      <c r="G498" s="5">
        <v>0</v>
      </c>
      <c r="H498" s="5">
        <v>0</v>
      </c>
    </row>
    <row r="499" spans="1:8" x14ac:dyDescent="0.25">
      <c r="A499" s="40"/>
      <c r="B499" s="23" t="s">
        <v>160</v>
      </c>
      <c r="C499" s="22"/>
      <c r="D499" s="23"/>
      <c r="E499" s="28" t="s">
        <v>159</v>
      </c>
      <c r="F499" s="27">
        <f t="shared" ref="F499:H502" si="42">F500</f>
        <v>34668.400000000001</v>
      </c>
      <c r="G499" s="27">
        <f t="shared" si="42"/>
        <v>34668.400000000001</v>
      </c>
      <c r="H499" s="27">
        <f t="shared" si="42"/>
        <v>34668.400000000001</v>
      </c>
    </row>
    <row r="500" spans="1:8" x14ac:dyDescent="0.25">
      <c r="A500" s="40"/>
      <c r="B500" s="23"/>
      <c r="C500" s="22" t="s">
        <v>36</v>
      </c>
      <c r="D500" s="21"/>
      <c r="E500" s="28" t="s">
        <v>35</v>
      </c>
      <c r="F500" s="27">
        <f t="shared" si="42"/>
        <v>34668.400000000001</v>
      </c>
      <c r="G500" s="27">
        <f t="shared" si="42"/>
        <v>34668.400000000001</v>
      </c>
      <c r="H500" s="27">
        <f t="shared" si="42"/>
        <v>34668.400000000001</v>
      </c>
    </row>
    <row r="501" spans="1:8" ht="25.5" x14ac:dyDescent="0.25">
      <c r="A501" s="57"/>
      <c r="B501" s="37"/>
      <c r="C501" s="38" t="s">
        <v>87</v>
      </c>
      <c r="D501" s="37"/>
      <c r="E501" s="36" t="s">
        <v>229</v>
      </c>
      <c r="F501" s="35">
        <f t="shared" si="42"/>
        <v>34668.400000000001</v>
      </c>
      <c r="G501" s="35">
        <f t="shared" si="42"/>
        <v>34668.400000000001</v>
      </c>
      <c r="H501" s="35">
        <f t="shared" si="42"/>
        <v>34668.400000000001</v>
      </c>
    </row>
    <row r="502" spans="1:8" x14ac:dyDescent="0.25">
      <c r="A502" s="34"/>
      <c r="B502" s="34"/>
      <c r="C502" s="34" t="s">
        <v>224</v>
      </c>
      <c r="D502" s="34"/>
      <c r="E502" s="55" t="s">
        <v>223</v>
      </c>
      <c r="F502" s="32">
        <f t="shared" si="42"/>
        <v>34668.400000000001</v>
      </c>
      <c r="G502" s="32">
        <f t="shared" si="42"/>
        <v>34668.400000000001</v>
      </c>
      <c r="H502" s="32">
        <f t="shared" si="42"/>
        <v>34668.400000000001</v>
      </c>
    </row>
    <row r="503" spans="1:8" ht="26.25" x14ac:dyDescent="0.25">
      <c r="A503" s="524"/>
      <c r="B503" s="524"/>
      <c r="C503" s="524" t="s">
        <v>222</v>
      </c>
      <c r="D503" s="532"/>
      <c r="E503" s="525" t="s">
        <v>221</v>
      </c>
      <c r="F503" s="526">
        <f>F504+F506</f>
        <v>34668.400000000001</v>
      </c>
      <c r="G503" s="526">
        <f>G504+G506</f>
        <v>34668.400000000001</v>
      </c>
      <c r="H503" s="526">
        <f>H504+H506</f>
        <v>34668.400000000001</v>
      </c>
    </row>
    <row r="504" spans="1:8" ht="30" customHeight="1" x14ac:dyDescent="0.25">
      <c r="A504" s="8"/>
      <c r="B504" s="8"/>
      <c r="C504" s="7" t="s">
        <v>228</v>
      </c>
      <c r="D504" s="64"/>
      <c r="E504" s="6" t="s">
        <v>227</v>
      </c>
      <c r="F504" s="9">
        <f>F505</f>
        <v>21343</v>
      </c>
      <c r="G504" s="9">
        <f>G505</f>
        <v>21343</v>
      </c>
      <c r="H504" s="9">
        <f>H505</f>
        <v>21343</v>
      </c>
    </row>
    <row r="505" spans="1:8" ht="26.25" x14ac:dyDescent="0.25">
      <c r="A505" s="8"/>
      <c r="B505" s="8"/>
      <c r="C505" s="7"/>
      <c r="D505" s="7" t="s">
        <v>57</v>
      </c>
      <c r="E505" s="6" t="s">
        <v>56</v>
      </c>
      <c r="F505" s="9">
        <v>21343</v>
      </c>
      <c r="G505" s="9">
        <v>21343</v>
      </c>
      <c r="H505" s="9">
        <v>21343</v>
      </c>
    </row>
    <row r="506" spans="1:8" ht="27" customHeight="1" x14ac:dyDescent="0.25">
      <c r="A506" s="8"/>
      <c r="B506" s="8"/>
      <c r="C506" s="7" t="s">
        <v>226</v>
      </c>
      <c r="D506" s="64"/>
      <c r="E506" s="6" t="s">
        <v>225</v>
      </c>
      <c r="F506" s="9">
        <f>F507</f>
        <v>13325.4</v>
      </c>
      <c r="G506" s="9">
        <f>G507</f>
        <v>13325.4</v>
      </c>
      <c r="H506" s="9">
        <f>H507</f>
        <v>13325.4</v>
      </c>
    </row>
    <row r="507" spans="1:8" ht="26.25" x14ac:dyDescent="0.25">
      <c r="A507" s="8"/>
      <c r="B507" s="8"/>
      <c r="C507" s="7"/>
      <c r="D507" s="7" t="s">
        <v>57</v>
      </c>
      <c r="E507" s="6" t="s">
        <v>56</v>
      </c>
      <c r="F507" s="9">
        <v>13325.4</v>
      </c>
      <c r="G507" s="9">
        <v>13325.4</v>
      </c>
      <c r="H507" s="9">
        <v>13325.4</v>
      </c>
    </row>
    <row r="508" spans="1:8" x14ac:dyDescent="0.25">
      <c r="A508" s="40"/>
      <c r="B508" s="23" t="s">
        <v>144</v>
      </c>
      <c r="C508" s="22"/>
      <c r="D508" s="23"/>
      <c r="E508" s="28" t="s">
        <v>143</v>
      </c>
      <c r="F508" s="27">
        <f>F509</f>
        <v>14199.7</v>
      </c>
      <c r="G508" s="27">
        <f>G509</f>
        <v>14220.1</v>
      </c>
      <c r="H508" s="27">
        <f>H509</f>
        <v>14430.5</v>
      </c>
    </row>
    <row r="509" spans="1:8" x14ac:dyDescent="0.25">
      <c r="A509" s="40"/>
      <c r="B509" s="23"/>
      <c r="C509" s="22" t="s">
        <v>36</v>
      </c>
      <c r="D509" s="23"/>
      <c r="E509" s="28" t="s">
        <v>35</v>
      </c>
      <c r="F509" s="27">
        <f>F510+F516</f>
        <v>14199.7</v>
      </c>
      <c r="G509" s="27">
        <f>G510+G516</f>
        <v>14220.1</v>
      </c>
      <c r="H509" s="27">
        <f>H510+H516</f>
        <v>14430.5</v>
      </c>
    </row>
    <row r="510" spans="1:8" ht="25.5" x14ac:dyDescent="0.25">
      <c r="A510" s="57"/>
      <c r="B510" s="37"/>
      <c r="C510" s="38" t="s">
        <v>34</v>
      </c>
      <c r="D510" s="37"/>
      <c r="E510" s="36" t="s">
        <v>33</v>
      </c>
      <c r="F510" s="35">
        <f t="shared" ref="F510:H512" si="43">F511</f>
        <v>6844.5</v>
      </c>
      <c r="G510" s="35">
        <f t="shared" si="43"/>
        <v>6864.9</v>
      </c>
      <c r="H510" s="35">
        <f t="shared" si="43"/>
        <v>7075.2999999999993</v>
      </c>
    </row>
    <row r="511" spans="1:8" ht="26.25" x14ac:dyDescent="0.25">
      <c r="A511" s="34"/>
      <c r="B511" s="34"/>
      <c r="C511" s="34" t="s">
        <v>32</v>
      </c>
      <c r="D511" s="34"/>
      <c r="E511" s="33" t="s">
        <v>31</v>
      </c>
      <c r="F511" s="32">
        <f t="shared" si="43"/>
        <v>6844.5</v>
      </c>
      <c r="G511" s="32">
        <f t="shared" si="43"/>
        <v>6864.9</v>
      </c>
      <c r="H511" s="32">
        <f t="shared" si="43"/>
        <v>7075.2999999999993</v>
      </c>
    </row>
    <row r="512" spans="1:8" ht="39" x14ac:dyDescent="0.25">
      <c r="A512" s="524"/>
      <c r="B512" s="524"/>
      <c r="C512" s="524" t="s">
        <v>30</v>
      </c>
      <c r="D512" s="524"/>
      <c r="E512" s="525" t="s">
        <v>29</v>
      </c>
      <c r="F512" s="526">
        <f t="shared" si="43"/>
        <v>6844.5</v>
      </c>
      <c r="G512" s="526">
        <f t="shared" si="43"/>
        <v>6864.9</v>
      </c>
      <c r="H512" s="526">
        <f t="shared" si="43"/>
        <v>7075.2999999999993</v>
      </c>
    </row>
    <row r="513" spans="1:8" ht="25.5" x14ac:dyDescent="0.25">
      <c r="A513" s="8"/>
      <c r="B513" s="8"/>
      <c r="C513" s="7" t="s">
        <v>28</v>
      </c>
      <c r="D513" s="7"/>
      <c r="E513" s="10" t="s">
        <v>27</v>
      </c>
      <c r="F513" s="9">
        <f>F514+F515</f>
        <v>6844.5</v>
      </c>
      <c r="G513" s="9">
        <f>G514+G515</f>
        <v>6864.9</v>
      </c>
      <c r="H513" s="9">
        <f>H514+H515</f>
        <v>7075.2999999999993</v>
      </c>
    </row>
    <row r="514" spans="1:8" ht="39" x14ac:dyDescent="0.25">
      <c r="A514" s="8"/>
      <c r="B514" s="8"/>
      <c r="C514" s="7"/>
      <c r="D514" s="7" t="s">
        <v>2</v>
      </c>
      <c r="E514" s="6" t="s">
        <v>1</v>
      </c>
      <c r="F514" s="9">
        <v>6634.1</v>
      </c>
      <c r="G514" s="9">
        <v>6864.9</v>
      </c>
      <c r="H514" s="9">
        <v>6864.9</v>
      </c>
    </row>
    <row r="515" spans="1:8" x14ac:dyDescent="0.25">
      <c r="A515" s="8"/>
      <c r="B515" s="8"/>
      <c r="C515" s="7"/>
      <c r="D515" s="7" t="s">
        <v>12</v>
      </c>
      <c r="E515" s="6" t="s">
        <v>11</v>
      </c>
      <c r="F515" s="9">
        <v>210.4</v>
      </c>
      <c r="G515" s="9"/>
      <c r="H515" s="9">
        <v>210.4</v>
      </c>
    </row>
    <row r="516" spans="1:8" ht="25.5" x14ac:dyDescent="0.25">
      <c r="A516" s="57"/>
      <c r="B516" s="37"/>
      <c r="C516" s="38" t="s">
        <v>87</v>
      </c>
      <c r="D516" s="37"/>
      <c r="E516" s="36" t="s">
        <v>86</v>
      </c>
      <c r="F516" s="35">
        <f>F517+F539+F545+F529</f>
        <v>7355.2000000000007</v>
      </c>
      <c r="G516" s="35">
        <f>G517+G539+G545+G529</f>
        <v>7355.2000000000007</v>
      </c>
      <c r="H516" s="35">
        <f>H517+H539+H545+H529</f>
        <v>7355.2000000000007</v>
      </c>
    </row>
    <row r="517" spans="1:8" x14ac:dyDescent="0.25">
      <c r="A517" s="34"/>
      <c r="B517" s="34"/>
      <c r="C517" s="34" t="s">
        <v>224</v>
      </c>
      <c r="D517" s="34"/>
      <c r="E517" s="33" t="s">
        <v>223</v>
      </c>
      <c r="F517" s="32">
        <f>F518</f>
        <v>741.09999999999991</v>
      </c>
      <c r="G517" s="32">
        <f>G518</f>
        <v>741.09999999999991</v>
      </c>
      <c r="H517" s="32">
        <f>H518</f>
        <v>741.09999999999991</v>
      </c>
    </row>
    <row r="518" spans="1:8" ht="26.25" x14ac:dyDescent="0.25">
      <c r="A518" s="524"/>
      <c r="B518" s="524"/>
      <c r="C518" s="524" t="s">
        <v>222</v>
      </c>
      <c r="D518" s="524"/>
      <c r="E518" s="525" t="s">
        <v>221</v>
      </c>
      <c r="F518" s="526">
        <f>F519+F521+F523+F525+F527</f>
        <v>741.09999999999991</v>
      </c>
      <c r="G518" s="526">
        <f>G519+G521+G523+G525+G527</f>
        <v>741.09999999999991</v>
      </c>
      <c r="H518" s="526">
        <f>H519+H521+H523+H525+H527</f>
        <v>741.09999999999991</v>
      </c>
    </row>
    <row r="519" spans="1:8" x14ac:dyDescent="0.25">
      <c r="A519" s="8"/>
      <c r="B519" s="8"/>
      <c r="C519" s="7" t="s">
        <v>220</v>
      </c>
      <c r="D519" s="7"/>
      <c r="E519" s="6" t="s">
        <v>219</v>
      </c>
      <c r="F519" s="9">
        <f>F520</f>
        <v>290.5</v>
      </c>
      <c r="G519" s="9">
        <f>G520</f>
        <v>290.5</v>
      </c>
      <c r="H519" s="9">
        <f>H520</f>
        <v>290.5</v>
      </c>
    </row>
    <row r="520" spans="1:8" ht="26.25" x14ac:dyDescent="0.25">
      <c r="A520" s="8"/>
      <c r="B520" s="8"/>
      <c r="C520" s="7"/>
      <c r="D520" s="7" t="s">
        <v>57</v>
      </c>
      <c r="E520" s="6" t="s">
        <v>56</v>
      </c>
      <c r="F520" s="9">
        <v>290.5</v>
      </c>
      <c r="G520" s="9">
        <v>290.5</v>
      </c>
      <c r="H520" s="9">
        <v>290.5</v>
      </c>
    </row>
    <row r="521" spans="1:8" x14ac:dyDescent="0.25">
      <c r="A521" s="8"/>
      <c r="B521" s="8"/>
      <c r="C521" s="7" t="s">
        <v>218</v>
      </c>
      <c r="D521" s="7"/>
      <c r="E521" s="6" t="s">
        <v>217</v>
      </c>
      <c r="F521" s="9">
        <f>F522</f>
        <v>120.3</v>
      </c>
      <c r="G521" s="9">
        <f>G522</f>
        <v>120.3</v>
      </c>
      <c r="H521" s="9">
        <f>H522</f>
        <v>120.3</v>
      </c>
    </row>
    <row r="522" spans="1:8" ht="26.25" x14ac:dyDescent="0.25">
      <c r="A522" s="8"/>
      <c r="B522" s="8"/>
      <c r="C522" s="7"/>
      <c r="D522" s="7" t="s">
        <v>57</v>
      </c>
      <c r="E522" s="6" t="s">
        <v>56</v>
      </c>
      <c r="F522" s="9">
        <v>120.3</v>
      </c>
      <c r="G522" s="9">
        <v>120.3</v>
      </c>
      <c r="H522" s="9">
        <v>120.3</v>
      </c>
    </row>
    <row r="523" spans="1:8" x14ac:dyDescent="0.25">
      <c r="A523" s="8"/>
      <c r="B523" s="8"/>
      <c r="C523" s="7" t="s">
        <v>216</v>
      </c>
      <c r="D523" s="7"/>
      <c r="E523" s="6" t="s">
        <v>215</v>
      </c>
      <c r="F523" s="9">
        <f>F524</f>
        <v>70.2</v>
      </c>
      <c r="G523" s="9">
        <f>G524</f>
        <v>70.2</v>
      </c>
      <c r="H523" s="9">
        <f>H524</f>
        <v>70.2</v>
      </c>
    </row>
    <row r="524" spans="1:8" ht="26.25" x14ac:dyDescent="0.25">
      <c r="A524" s="8"/>
      <c r="B524" s="8"/>
      <c r="C524" s="7"/>
      <c r="D524" s="7" t="s">
        <v>57</v>
      </c>
      <c r="E524" s="6" t="s">
        <v>56</v>
      </c>
      <c r="F524" s="9">
        <v>70.2</v>
      </c>
      <c r="G524" s="9">
        <v>70.2</v>
      </c>
      <c r="H524" s="9">
        <v>70.2</v>
      </c>
    </row>
    <row r="525" spans="1:8" ht="27" customHeight="1" x14ac:dyDescent="0.25">
      <c r="A525" s="8"/>
      <c r="B525" s="8"/>
      <c r="C525" s="7" t="s">
        <v>214</v>
      </c>
      <c r="D525" s="7"/>
      <c r="E525" s="6" t="s">
        <v>213</v>
      </c>
      <c r="F525" s="9">
        <f>F526</f>
        <v>85.9</v>
      </c>
      <c r="G525" s="9">
        <f>G526</f>
        <v>85.9</v>
      </c>
      <c r="H525" s="9">
        <f>H526</f>
        <v>85.9</v>
      </c>
    </row>
    <row r="526" spans="1:8" ht="26.25" x14ac:dyDescent="0.25">
      <c r="A526" s="8"/>
      <c r="B526" s="8"/>
      <c r="C526" s="7"/>
      <c r="D526" s="7" t="s">
        <v>57</v>
      </c>
      <c r="E526" s="6" t="s">
        <v>56</v>
      </c>
      <c r="F526" s="9">
        <v>85.9</v>
      </c>
      <c r="G526" s="9">
        <v>85.9</v>
      </c>
      <c r="H526" s="9">
        <v>85.9</v>
      </c>
    </row>
    <row r="527" spans="1:8" ht="14.25" customHeight="1" x14ac:dyDescent="0.25">
      <c r="A527" s="8"/>
      <c r="B527" s="8"/>
      <c r="C527" s="7" t="s">
        <v>212</v>
      </c>
      <c r="D527" s="7"/>
      <c r="E527" s="6" t="s">
        <v>211</v>
      </c>
      <c r="F527" s="9">
        <f>F528</f>
        <v>174.2</v>
      </c>
      <c r="G527" s="9">
        <f>G528</f>
        <v>174.2</v>
      </c>
      <c r="H527" s="9">
        <f>H528</f>
        <v>174.2</v>
      </c>
    </row>
    <row r="528" spans="1:8" ht="26.25" x14ac:dyDescent="0.25">
      <c r="A528" s="8"/>
      <c r="B528" s="8"/>
      <c r="C528" s="7"/>
      <c r="D528" s="7" t="s">
        <v>57</v>
      </c>
      <c r="E528" s="6" t="s">
        <v>56</v>
      </c>
      <c r="F528" s="9">
        <v>174.2</v>
      </c>
      <c r="G528" s="9">
        <v>174.2</v>
      </c>
      <c r="H528" s="9">
        <v>174.2</v>
      </c>
    </row>
    <row r="529" spans="1:8" x14ac:dyDescent="0.25">
      <c r="A529" s="34"/>
      <c r="B529" s="34"/>
      <c r="C529" s="34" t="s">
        <v>142</v>
      </c>
      <c r="D529" s="34"/>
      <c r="E529" s="33" t="s">
        <v>141</v>
      </c>
      <c r="F529" s="32">
        <f>F530</f>
        <v>6282.6</v>
      </c>
      <c r="G529" s="32">
        <f>G530</f>
        <v>6282.6</v>
      </c>
      <c r="H529" s="32">
        <f>H530</f>
        <v>6282.6</v>
      </c>
    </row>
    <row r="530" spans="1:8" ht="26.25" customHeight="1" x14ac:dyDescent="0.25">
      <c r="A530" s="524"/>
      <c r="B530" s="524"/>
      <c r="C530" s="524" t="s">
        <v>140</v>
      </c>
      <c r="D530" s="524"/>
      <c r="E530" s="525" t="s">
        <v>139</v>
      </c>
      <c r="F530" s="526">
        <f>F535+F531+F533</f>
        <v>6282.6</v>
      </c>
      <c r="G530" s="526">
        <f>G535+G531+G533</f>
        <v>6282.6</v>
      </c>
      <c r="H530" s="526">
        <f>H535+H531+H533</f>
        <v>6282.6</v>
      </c>
    </row>
    <row r="531" spans="1:8" ht="21" customHeight="1" x14ac:dyDescent="0.25">
      <c r="A531" s="8"/>
      <c r="B531" s="8"/>
      <c r="C531" s="7" t="s">
        <v>210</v>
      </c>
      <c r="D531" s="7"/>
      <c r="E531" s="6" t="s">
        <v>209</v>
      </c>
      <c r="F531" s="9">
        <f>F532</f>
        <v>115.7</v>
      </c>
      <c r="G531" s="9">
        <f>G532</f>
        <v>115.7</v>
      </c>
      <c r="H531" s="9">
        <f>H532</f>
        <v>115.7</v>
      </c>
    </row>
    <row r="532" spans="1:8" ht="26.25" x14ac:dyDescent="0.25">
      <c r="A532" s="8"/>
      <c r="B532" s="8"/>
      <c r="C532" s="7"/>
      <c r="D532" s="7" t="s">
        <v>57</v>
      </c>
      <c r="E532" s="6" t="s">
        <v>56</v>
      </c>
      <c r="F532" s="9">
        <v>115.7</v>
      </c>
      <c r="G532" s="9">
        <v>115.7</v>
      </c>
      <c r="H532" s="9">
        <v>115.7</v>
      </c>
    </row>
    <row r="533" spans="1:8" ht="26.25" x14ac:dyDescent="0.25">
      <c r="A533" s="8"/>
      <c r="B533" s="8"/>
      <c r="C533" s="7" t="s">
        <v>138</v>
      </c>
      <c r="D533" s="7"/>
      <c r="E533" s="6" t="s">
        <v>137</v>
      </c>
      <c r="F533" s="9">
        <f>F534</f>
        <v>1560.8</v>
      </c>
      <c r="G533" s="9">
        <f>G534</f>
        <v>1560.8</v>
      </c>
      <c r="H533" s="9">
        <f>H534</f>
        <v>1560.8</v>
      </c>
    </row>
    <row r="534" spans="1:8" ht="26.25" x14ac:dyDescent="0.25">
      <c r="A534" s="8"/>
      <c r="B534" s="8"/>
      <c r="C534" s="7"/>
      <c r="D534" s="7" t="s">
        <v>57</v>
      </c>
      <c r="E534" s="6" t="s">
        <v>56</v>
      </c>
      <c r="F534" s="9">
        <v>1560.8</v>
      </c>
      <c r="G534" s="9">
        <v>1560.8</v>
      </c>
      <c r="H534" s="9">
        <v>1560.8</v>
      </c>
    </row>
    <row r="535" spans="1:8" ht="27.75" customHeight="1" x14ac:dyDescent="0.25">
      <c r="A535" s="8"/>
      <c r="B535" s="8"/>
      <c r="C535" s="7" t="s">
        <v>208</v>
      </c>
      <c r="D535" s="7"/>
      <c r="E535" s="6" t="s">
        <v>207</v>
      </c>
      <c r="F535" s="9">
        <f>F537</f>
        <v>4606.1000000000004</v>
      </c>
      <c r="G535" s="9">
        <f>G537</f>
        <v>4606.1000000000004</v>
      </c>
      <c r="H535" s="9">
        <f>H537</f>
        <v>4606.1000000000004</v>
      </c>
    </row>
    <row r="536" spans="1:8" x14ac:dyDescent="0.25">
      <c r="A536" s="8"/>
      <c r="B536" s="8"/>
      <c r="C536" s="7"/>
      <c r="D536" s="7" t="s">
        <v>79</v>
      </c>
      <c r="E536" s="6" t="s">
        <v>78</v>
      </c>
      <c r="F536" s="9">
        <v>0</v>
      </c>
      <c r="G536" s="9">
        <v>0</v>
      </c>
      <c r="H536" s="9">
        <v>0</v>
      </c>
    </row>
    <row r="537" spans="1:8" ht="26.25" x14ac:dyDescent="0.25">
      <c r="A537" s="8"/>
      <c r="B537" s="8"/>
      <c r="C537" s="7"/>
      <c r="D537" s="7" t="s">
        <v>57</v>
      </c>
      <c r="E537" s="6" t="s">
        <v>56</v>
      </c>
      <c r="F537" s="9">
        <v>4606.1000000000004</v>
      </c>
      <c r="G537" s="9">
        <v>4606.1000000000004</v>
      </c>
      <c r="H537" s="9">
        <v>4606.1000000000004</v>
      </c>
    </row>
    <row r="538" spans="1:8" x14ac:dyDescent="0.25">
      <c r="A538" s="8"/>
      <c r="B538" s="8"/>
      <c r="C538" s="7"/>
      <c r="D538" s="7" t="s">
        <v>22</v>
      </c>
      <c r="E538" s="6" t="s">
        <v>21</v>
      </c>
      <c r="F538" s="9">
        <v>0</v>
      </c>
      <c r="G538" s="9">
        <v>0</v>
      </c>
      <c r="H538" s="9">
        <v>0</v>
      </c>
    </row>
    <row r="539" spans="1:8" x14ac:dyDescent="0.25">
      <c r="A539" s="34"/>
      <c r="B539" s="34"/>
      <c r="C539" s="34" t="s">
        <v>85</v>
      </c>
      <c r="D539" s="34"/>
      <c r="E539" s="55" t="s">
        <v>84</v>
      </c>
      <c r="F539" s="32">
        <f>F540</f>
        <v>278.2</v>
      </c>
      <c r="G539" s="32">
        <f>G540</f>
        <v>278.2</v>
      </c>
      <c r="H539" s="32">
        <f>H540</f>
        <v>278.2</v>
      </c>
    </row>
    <row r="540" spans="1:8" ht="26.25" x14ac:dyDescent="0.25">
      <c r="A540" s="524"/>
      <c r="B540" s="524"/>
      <c r="C540" s="524" t="s">
        <v>206</v>
      </c>
      <c r="D540" s="524"/>
      <c r="E540" s="525" t="s">
        <v>205</v>
      </c>
      <c r="F540" s="526">
        <f>F543+F541</f>
        <v>278.2</v>
      </c>
      <c r="G540" s="526">
        <f>G543+G541</f>
        <v>278.2</v>
      </c>
      <c r="H540" s="526">
        <f>H543+H541</f>
        <v>278.2</v>
      </c>
    </row>
    <row r="541" spans="1:8" x14ac:dyDescent="0.25">
      <c r="A541" s="76"/>
      <c r="B541" s="76"/>
      <c r="C541" s="76" t="s">
        <v>204</v>
      </c>
      <c r="D541" s="76"/>
      <c r="E541" s="75" t="s">
        <v>203</v>
      </c>
      <c r="F541" s="9">
        <f>F542</f>
        <v>175</v>
      </c>
      <c r="G541" s="9">
        <f>G542</f>
        <v>175</v>
      </c>
      <c r="H541" s="9">
        <f>H542</f>
        <v>175</v>
      </c>
    </row>
    <row r="542" spans="1:8" ht="26.25" x14ac:dyDescent="0.25">
      <c r="A542" s="76"/>
      <c r="B542" s="76"/>
      <c r="C542" s="76"/>
      <c r="D542" s="76" t="s">
        <v>57</v>
      </c>
      <c r="E542" s="75" t="s">
        <v>56</v>
      </c>
      <c r="F542" s="9">
        <v>175</v>
      </c>
      <c r="G542" s="9">
        <v>175</v>
      </c>
      <c r="H542" s="9">
        <v>175</v>
      </c>
    </row>
    <row r="543" spans="1:8" ht="26.25" x14ac:dyDescent="0.25">
      <c r="A543" s="7"/>
      <c r="B543" s="7"/>
      <c r="C543" s="7" t="s">
        <v>202</v>
      </c>
      <c r="D543" s="7"/>
      <c r="E543" s="6" t="s">
        <v>201</v>
      </c>
      <c r="F543" s="9">
        <f>F544</f>
        <v>103.2</v>
      </c>
      <c r="G543" s="9">
        <f>G544</f>
        <v>103.2</v>
      </c>
      <c r="H543" s="9">
        <f>H544</f>
        <v>103.2</v>
      </c>
    </row>
    <row r="544" spans="1:8" ht="26.25" x14ac:dyDescent="0.25">
      <c r="A544" s="7"/>
      <c r="B544" s="7"/>
      <c r="C544" s="7"/>
      <c r="D544" s="76" t="s">
        <v>57</v>
      </c>
      <c r="E544" s="75" t="s">
        <v>56</v>
      </c>
      <c r="F544" s="9">
        <v>103.2</v>
      </c>
      <c r="G544" s="9">
        <v>103.2</v>
      </c>
      <c r="H544" s="9">
        <v>103.2</v>
      </c>
    </row>
    <row r="545" spans="1:8" x14ac:dyDescent="0.25">
      <c r="A545" s="34"/>
      <c r="B545" s="34"/>
      <c r="C545" s="34" t="s">
        <v>200</v>
      </c>
      <c r="D545" s="34"/>
      <c r="E545" s="55" t="s">
        <v>199</v>
      </c>
      <c r="F545" s="32">
        <f t="shared" ref="F545:H547" si="44">F546</f>
        <v>53.3</v>
      </c>
      <c r="G545" s="32">
        <f t="shared" si="44"/>
        <v>53.3</v>
      </c>
      <c r="H545" s="32">
        <f t="shared" si="44"/>
        <v>53.3</v>
      </c>
    </row>
    <row r="546" spans="1:8" x14ac:dyDescent="0.25">
      <c r="A546" s="524"/>
      <c r="B546" s="524"/>
      <c r="C546" s="524" t="s">
        <v>198</v>
      </c>
      <c r="D546" s="524"/>
      <c r="E546" s="525" t="s">
        <v>197</v>
      </c>
      <c r="F546" s="526">
        <f t="shared" si="44"/>
        <v>53.3</v>
      </c>
      <c r="G546" s="526">
        <f t="shared" si="44"/>
        <v>53.3</v>
      </c>
      <c r="H546" s="526">
        <f t="shared" si="44"/>
        <v>53.3</v>
      </c>
    </row>
    <row r="547" spans="1:8" ht="26.25" x14ac:dyDescent="0.25">
      <c r="A547" s="8"/>
      <c r="B547" s="8"/>
      <c r="C547" s="7" t="s">
        <v>196</v>
      </c>
      <c r="D547" s="7"/>
      <c r="E547" s="6" t="s">
        <v>195</v>
      </c>
      <c r="F547" s="9">
        <f t="shared" si="44"/>
        <v>53.3</v>
      </c>
      <c r="G547" s="9">
        <f t="shared" si="44"/>
        <v>53.3</v>
      </c>
      <c r="H547" s="9">
        <f t="shared" si="44"/>
        <v>53.3</v>
      </c>
    </row>
    <row r="548" spans="1:8" ht="26.25" x14ac:dyDescent="0.25">
      <c r="A548" s="8"/>
      <c r="B548" s="8"/>
      <c r="C548" s="7"/>
      <c r="D548" s="7" t="s">
        <v>57</v>
      </c>
      <c r="E548" s="6" t="s">
        <v>56</v>
      </c>
      <c r="F548" s="9">
        <v>53.3</v>
      </c>
      <c r="G548" s="9">
        <v>53.3</v>
      </c>
      <c r="H548" s="9">
        <v>53.3</v>
      </c>
    </row>
    <row r="549" spans="1:8" x14ac:dyDescent="0.25">
      <c r="A549" s="8"/>
      <c r="B549" s="23">
        <v>1000</v>
      </c>
      <c r="C549" s="22"/>
      <c r="D549" s="21"/>
      <c r="E549" s="20" t="s">
        <v>89</v>
      </c>
      <c r="F549" s="27">
        <f>F550+F572</f>
        <v>29695.971000000001</v>
      </c>
      <c r="G549" s="27">
        <f>G550+G572</f>
        <v>28831.996000000003</v>
      </c>
      <c r="H549" s="27">
        <f>H550+H572</f>
        <v>28603.496000000003</v>
      </c>
    </row>
    <row r="550" spans="1:8" x14ac:dyDescent="0.25">
      <c r="A550" s="8"/>
      <c r="B550" s="23">
        <v>1003</v>
      </c>
      <c r="C550" s="22"/>
      <c r="D550" s="21"/>
      <c r="E550" s="20" t="s">
        <v>88</v>
      </c>
      <c r="F550" s="27">
        <f t="shared" ref="F550:H551" si="45">F551</f>
        <v>25121.671000000002</v>
      </c>
      <c r="G550" s="27">
        <f t="shared" si="45"/>
        <v>25259.796000000002</v>
      </c>
      <c r="H550" s="27">
        <f t="shared" si="45"/>
        <v>25089.596000000001</v>
      </c>
    </row>
    <row r="551" spans="1:8" x14ac:dyDescent="0.25">
      <c r="A551" s="8"/>
      <c r="B551" s="23"/>
      <c r="C551" s="22" t="s">
        <v>36</v>
      </c>
      <c r="D551" s="21"/>
      <c r="E551" s="28" t="s">
        <v>35</v>
      </c>
      <c r="F551" s="27">
        <f t="shared" si="45"/>
        <v>25121.671000000002</v>
      </c>
      <c r="G551" s="27">
        <f t="shared" si="45"/>
        <v>25259.796000000002</v>
      </c>
      <c r="H551" s="27">
        <f t="shared" si="45"/>
        <v>25089.596000000001</v>
      </c>
    </row>
    <row r="552" spans="1:8" ht="25.5" x14ac:dyDescent="0.25">
      <c r="A552" s="38"/>
      <c r="B552" s="38"/>
      <c r="C552" s="38" t="s">
        <v>87</v>
      </c>
      <c r="D552" s="37"/>
      <c r="E552" s="36" t="s">
        <v>86</v>
      </c>
      <c r="F552" s="35">
        <f>F553+F557+F565</f>
        <v>25121.671000000002</v>
      </c>
      <c r="G552" s="35">
        <f>G553+G557+G565</f>
        <v>25259.796000000002</v>
      </c>
      <c r="H552" s="35">
        <f>H553+H557+H565</f>
        <v>25089.596000000001</v>
      </c>
    </row>
    <row r="553" spans="1:8" x14ac:dyDescent="0.25">
      <c r="A553" s="34"/>
      <c r="B553" s="34"/>
      <c r="C553" s="34" t="s">
        <v>177</v>
      </c>
      <c r="D553" s="34"/>
      <c r="E553" s="55" t="s">
        <v>176</v>
      </c>
      <c r="F553" s="32">
        <f t="shared" ref="F553:H555" si="46">F554</f>
        <v>138.19999999999999</v>
      </c>
      <c r="G553" s="32">
        <f t="shared" si="46"/>
        <v>138.19999999999999</v>
      </c>
      <c r="H553" s="32">
        <f t="shared" si="46"/>
        <v>138.19999999999999</v>
      </c>
    </row>
    <row r="554" spans="1:8" ht="26.25" x14ac:dyDescent="0.25">
      <c r="A554" s="524"/>
      <c r="B554" s="524"/>
      <c r="C554" s="524" t="s">
        <v>175</v>
      </c>
      <c r="D554" s="524"/>
      <c r="E554" s="525" t="s">
        <v>194</v>
      </c>
      <c r="F554" s="526">
        <f t="shared" si="46"/>
        <v>138.19999999999999</v>
      </c>
      <c r="G554" s="526">
        <f t="shared" si="46"/>
        <v>138.19999999999999</v>
      </c>
      <c r="H554" s="526">
        <f t="shared" si="46"/>
        <v>138.19999999999999</v>
      </c>
    </row>
    <row r="555" spans="1:8" ht="26.25" x14ac:dyDescent="0.25">
      <c r="A555" s="8"/>
      <c r="B555" s="8"/>
      <c r="C555" s="58" t="s">
        <v>193</v>
      </c>
      <c r="D555" s="7"/>
      <c r="E555" s="6" t="s">
        <v>1283</v>
      </c>
      <c r="F555" s="9">
        <f t="shared" si="46"/>
        <v>138.19999999999999</v>
      </c>
      <c r="G555" s="9">
        <f t="shared" si="46"/>
        <v>138.19999999999999</v>
      </c>
      <c r="H555" s="9">
        <f t="shared" si="46"/>
        <v>138.19999999999999</v>
      </c>
    </row>
    <row r="556" spans="1:8" ht="26.25" x14ac:dyDescent="0.25">
      <c r="A556" s="8"/>
      <c r="B556" s="8"/>
      <c r="C556" s="58"/>
      <c r="D556" s="7" t="s">
        <v>57</v>
      </c>
      <c r="E556" s="6" t="s">
        <v>56</v>
      </c>
      <c r="F556" s="9">
        <v>138.19999999999999</v>
      </c>
      <c r="G556" s="9">
        <v>138.19999999999999</v>
      </c>
      <c r="H556" s="9">
        <v>138.19999999999999</v>
      </c>
    </row>
    <row r="557" spans="1:8" x14ac:dyDescent="0.25">
      <c r="A557" s="34"/>
      <c r="B557" s="34"/>
      <c r="C557" s="34" t="s">
        <v>192</v>
      </c>
      <c r="D557" s="34"/>
      <c r="E557" s="55" t="s">
        <v>191</v>
      </c>
      <c r="F557" s="32">
        <f>F558</f>
        <v>9490.7000000000007</v>
      </c>
      <c r="G557" s="32">
        <f>G558</f>
        <v>9755.7000000000007</v>
      </c>
      <c r="H557" s="32">
        <f>H558</f>
        <v>9585.5</v>
      </c>
    </row>
    <row r="558" spans="1:8" ht="26.25" x14ac:dyDescent="0.25">
      <c r="A558" s="524"/>
      <c r="B558" s="524"/>
      <c r="C558" s="524" t="s">
        <v>190</v>
      </c>
      <c r="D558" s="524"/>
      <c r="E558" s="525" t="s">
        <v>189</v>
      </c>
      <c r="F558" s="526">
        <f>F559+F561+F563</f>
        <v>9490.7000000000007</v>
      </c>
      <c r="G558" s="526">
        <f>G559+G561+G563</f>
        <v>9755.7000000000007</v>
      </c>
      <c r="H558" s="526">
        <f>H559+H561+H563</f>
        <v>9585.5</v>
      </c>
    </row>
    <row r="559" spans="1:8" ht="25.5" x14ac:dyDescent="0.25">
      <c r="A559" s="8"/>
      <c r="B559" s="8"/>
      <c r="C559" s="74" t="s">
        <v>188</v>
      </c>
      <c r="D559" s="7"/>
      <c r="E559" s="10" t="s">
        <v>187</v>
      </c>
      <c r="F559" s="9">
        <f>F560</f>
        <v>3726.4</v>
      </c>
      <c r="G559" s="9">
        <f>G560</f>
        <v>3953.5</v>
      </c>
      <c r="H559" s="9">
        <f>H560</f>
        <v>3915.7</v>
      </c>
    </row>
    <row r="560" spans="1:8" ht="26.25" x14ac:dyDescent="0.25">
      <c r="A560" s="8"/>
      <c r="B560" s="8"/>
      <c r="C560" s="74"/>
      <c r="D560" s="7" t="s">
        <v>57</v>
      </c>
      <c r="E560" s="6" t="s">
        <v>56</v>
      </c>
      <c r="F560" s="9">
        <v>3726.4</v>
      </c>
      <c r="G560" s="9">
        <v>3953.5</v>
      </c>
      <c r="H560" s="9">
        <v>3915.7</v>
      </c>
    </row>
    <row r="561" spans="1:9" ht="16.5" customHeight="1" x14ac:dyDescent="0.25">
      <c r="A561" s="8"/>
      <c r="B561" s="8"/>
      <c r="C561" s="74" t="s">
        <v>186</v>
      </c>
      <c r="D561" s="7"/>
      <c r="E561" s="6" t="s">
        <v>185</v>
      </c>
      <c r="F561" s="9">
        <f>F562</f>
        <v>4104.8</v>
      </c>
      <c r="G561" s="9">
        <f>G562</f>
        <v>4142.7</v>
      </c>
      <c r="H561" s="9">
        <f>H562</f>
        <v>4010.3</v>
      </c>
    </row>
    <row r="562" spans="1:9" ht="26.25" x14ac:dyDescent="0.25">
      <c r="A562" s="8"/>
      <c r="B562" s="8"/>
      <c r="C562" s="74"/>
      <c r="D562" s="7" t="s">
        <v>57</v>
      </c>
      <c r="E562" s="6" t="s">
        <v>56</v>
      </c>
      <c r="F562" s="9">
        <v>4104.8</v>
      </c>
      <c r="G562" s="9">
        <v>4142.7</v>
      </c>
      <c r="H562" s="9">
        <v>4010.3</v>
      </c>
    </row>
    <row r="563" spans="1:9" ht="26.25" x14ac:dyDescent="0.25">
      <c r="A563" s="8"/>
      <c r="B563" s="8"/>
      <c r="C563" s="7" t="s">
        <v>184</v>
      </c>
      <c r="D563" s="7"/>
      <c r="E563" s="6" t="s">
        <v>1283</v>
      </c>
      <c r="F563" s="9">
        <f>F564</f>
        <v>1659.5</v>
      </c>
      <c r="G563" s="9">
        <f>G564</f>
        <v>1659.5</v>
      </c>
      <c r="H563" s="9">
        <f>H564</f>
        <v>1659.5</v>
      </c>
    </row>
    <row r="564" spans="1:9" ht="26.25" x14ac:dyDescent="0.25">
      <c r="A564" s="8"/>
      <c r="B564" s="8"/>
      <c r="C564" s="7"/>
      <c r="D564" s="7" t="s">
        <v>57</v>
      </c>
      <c r="E564" s="6" t="s">
        <v>56</v>
      </c>
      <c r="F564" s="9">
        <f>1519.4+140.1</f>
        <v>1659.5</v>
      </c>
      <c r="G564" s="9">
        <f>1519.4+140.1</f>
        <v>1659.5</v>
      </c>
      <c r="H564" s="9">
        <f>1519.4+140.1</f>
        <v>1659.5</v>
      </c>
    </row>
    <row r="565" spans="1:9" x14ac:dyDescent="0.25">
      <c r="A565" s="34"/>
      <c r="B565" s="34"/>
      <c r="C565" s="34" t="s">
        <v>85</v>
      </c>
      <c r="D565" s="34"/>
      <c r="E565" s="55" t="s">
        <v>84</v>
      </c>
      <c r="F565" s="32">
        <f>F566</f>
        <v>15492.771000000001</v>
      </c>
      <c r="G565" s="32">
        <f>G566</f>
        <v>15365.896000000001</v>
      </c>
      <c r="H565" s="32">
        <f>H566</f>
        <v>15365.896000000001</v>
      </c>
    </row>
    <row r="566" spans="1:9" ht="26.25" x14ac:dyDescent="0.25">
      <c r="A566" s="524"/>
      <c r="B566" s="524"/>
      <c r="C566" s="524" t="s">
        <v>83</v>
      </c>
      <c r="D566" s="524"/>
      <c r="E566" s="525" t="s">
        <v>82</v>
      </c>
      <c r="F566" s="526">
        <f>F567+F569</f>
        <v>15492.771000000001</v>
      </c>
      <c r="G566" s="526">
        <f>G567+G569</f>
        <v>15365.896000000001</v>
      </c>
      <c r="H566" s="526">
        <f>H567+H569</f>
        <v>15365.896000000001</v>
      </c>
    </row>
    <row r="567" spans="1:9" ht="26.25" x14ac:dyDescent="0.25">
      <c r="A567" s="8"/>
      <c r="B567" s="8"/>
      <c r="C567" s="7" t="s">
        <v>183</v>
      </c>
      <c r="D567" s="7"/>
      <c r="E567" s="6" t="s">
        <v>182</v>
      </c>
      <c r="F567" s="9">
        <f>SUM(F568)</f>
        <v>913.5</v>
      </c>
      <c r="G567" s="9">
        <f>SUM(G568)</f>
        <v>786.625</v>
      </c>
      <c r="H567" s="9">
        <f>SUM(H568)</f>
        <v>786.625</v>
      </c>
    </row>
    <row r="568" spans="1:9" x14ac:dyDescent="0.25">
      <c r="A568" s="8"/>
      <c r="B568" s="8"/>
      <c r="C568" s="7"/>
      <c r="D568" s="7" t="s">
        <v>79</v>
      </c>
      <c r="E568" s="6" t="s">
        <v>78</v>
      </c>
      <c r="F568" s="9">
        <v>913.5</v>
      </c>
      <c r="G568" s="9">
        <v>786.625</v>
      </c>
      <c r="H568" s="9">
        <v>786.625</v>
      </c>
    </row>
    <row r="569" spans="1:9" ht="36.75" customHeight="1" x14ac:dyDescent="0.25">
      <c r="A569" s="8"/>
      <c r="B569" s="8"/>
      <c r="C569" s="7" t="s">
        <v>81</v>
      </c>
      <c r="D569" s="7"/>
      <c r="E569" s="6" t="s">
        <v>181</v>
      </c>
      <c r="F569" s="9">
        <f>F570+F571</f>
        <v>14579.271000000001</v>
      </c>
      <c r="G569" s="9">
        <f>G570+G571</f>
        <v>14579.271000000001</v>
      </c>
      <c r="H569" s="9">
        <f>H570+H571</f>
        <v>14579.271000000001</v>
      </c>
    </row>
    <row r="570" spans="1:9" x14ac:dyDescent="0.25">
      <c r="A570" s="8"/>
      <c r="B570" s="8"/>
      <c r="C570" s="7"/>
      <c r="D570" s="7" t="s">
        <v>79</v>
      </c>
      <c r="E570" s="6" t="s">
        <v>78</v>
      </c>
      <c r="F570" s="9">
        <v>6854.4</v>
      </c>
      <c r="G570" s="9">
        <v>6854.4</v>
      </c>
      <c r="H570" s="9">
        <v>6854.4</v>
      </c>
    </row>
    <row r="571" spans="1:9" ht="26.25" x14ac:dyDescent="0.25">
      <c r="A571" s="8"/>
      <c r="B571" s="8"/>
      <c r="C571" s="7"/>
      <c r="D571" s="7" t="s">
        <v>57</v>
      </c>
      <c r="E571" s="6" t="s">
        <v>56</v>
      </c>
      <c r="F571" s="9">
        <v>7724.8710000000001</v>
      </c>
      <c r="G571" s="9">
        <v>7724.8710000000001</v>
      </c>
      <c r="H571" s="9">
        <v>7724.8710000000001</v>
      </c>
      <c r="I571" s="1" t="s">
        <v>180</v>
      </c>
    </row>
    <row r="572" spans="1:9" x14ac:dyDescent="0.25">
      <c r="A572" s="21"/>
      <c r="B572" s="23">
        <v>1004</v>
      </c>
      <c r="C572" s="22"/>
      <c r="D572" s="21"/>
      <c r="E572" s="20" t="s">
        <v>179</v>
      </c>
      <c r="F572" s="27">
        <f t="shared" ref="F572:H577" si="47">F573</f>
        <v>4574.3</v>
      </c>
      <c r="G572" s="27">
        <f t="shared" si="47"/>
        <v>3572.2</v>
      </c>
      <c r="H572" s="27">
        <f t="shared" si="47"/>
        <v>3513.9</v>
      </c>
    </row>
    <row r="573" spans="1:9" x14ac:dyDescent="0.25">
      <c r="A573" s="21"/>
      <c r="B573" s="23"/>
      <c r="C573" s="22" t="s">
        <v>36</v>
      </c>
      <c r="D573" s="23"/>
      <c r="E573" s="59" t="s">
        <v>178</v>
      </c>
      <c r="F573" s="27">
        <f t="shared" si="47"/>
        <v>4574.3</v>
      </c>
      <c r="G573" s="27">
        <f t="shared" si="47"/>
        <v>3572.2</v>
      </c>
      <c r="H573" s="27">
        <f t="shared" si="47"/>
        <v>3513.9</v>
      </c>
    </row>
    <row r="574" spans="1:9" ht="25.5" x14ac:dyDescent="0.25">
      <c r="A574" s="57"/>
      <c r="B574" s="37"/>
      <c r="C574" s="38" t="s">
        <v>87</v>
      </c>
      <c r="D574" s="37"/>
      <c r="E574" s="36" t="s">
        <v>86</v>
      </c>
      <c r="F574" s="35">
        <f t="shared" si="47"/>
        <v>4574.3</v>
      </c>
      <c r="G574" s="35">
        <f t="shared" si="47"/>
        <v>3572.2</v>
      </c>
      <c r="H574" s="35">
        <f t="shared" si="47"/>
        <v>3513.9</v>
      </c>
    </row>
    <row r="575" spans="1:9" x14ac:dyDescent="0.25">
      <c r="A575" s="73"/>
      <c r="B575" s="71"/>
      <c r="C575" s="72" t="s">
        <v>177</v>
      </c>
      <c r="D575" s="71"/>
      <c r="E575" s="70" t="s">
        <v>176</v>
      </c>
      <c r="F575" s="69">
        <f t="shared" si="47"/>
        <v>4574.3</v>
      </c>
      <c r="G575" s="69">
        <f t="shared" si="47"/>
        <v>3572.2</v>
      </c>
      <c r="H575" s="69">
        <f t="shared" si="47"/>
        <v>3513.9</v>
      </c>
    </row>
    <row r="576" spans="1:9" ht="26.25" x14ac:dyDescent="0.25">
      <c r="A576" s="524"/>
      <c r="B576" s="524"/>
      <c r="C576" s="524" t="s">
        <v>175</v>
      </c>
      <c r="D576" s="524"/>
      <c r="E576" s="525" t="s">
        <v>174</v>
      </c>
      <c r="F576" s="526">
        <f t="shared" si="47"/>
        <v>4574.3</v>
      </c>
      <c r="G576" s="526">
        <f t="shared" si="47"/>
        <v>3572.2</v>
      </c>
      <c r="H576" s="526">
        <f t="shared" si="47"/>
        <v>3513.9</v>
      </c>
    </row>
    <row r="577" spans="1:8" ht="39" x14ac:dyDescent="0.25">
      <c r="A577" s="8"/>
      <c r="B577" s="8"/>
      <c r="C577" s="7" t="s">
        <v>173</v>
      </c>
      <c r="D577" s="7"/>
      <c r="E577" s="6" t="s">
        <v>9</v>
      </c>
      <c r="F577" s="9">
        <f t="shared" si="47"/>
        <v>4574.3</v>
      </c>
      <c r="G577" s="9">
        <f t="shared" si="47"/>
        <v>3572.2</v>
      </c>
      <c r="H577" s="9">
        <f t="shared" si="47"/>
        <v>3513.9</v>
      </c>
    </row>
    <row r="578" spans="1:8" ht="26.25" x14ac:dyDescent="0.25">
      <c r="A578" s="8"/>
      <c r="B578" s="8"/>
      <c r="C578" s="7"/>
      <c r="D578" s="7" t="s">
        <v>57</v>
      </c>
      <c r="E578" s="6" t="s">
        <v>56</v>
      </c>
      <c r="F578" s="9">
        <v>4574.3</v>
      </c>
      <c r="G578" s="9">
        <v>3572.2</v>
      </c>
      <c r="H578" s="9">
        <v>3513.9</v>
      </c>
    </row>
    <row r="579" spans="1:8" x14ac:dyDescent="0.25">
      <c r="A579" s="40"/>
      <c r="B579" s="23">
        <v>1100</v>
      </c>
      <c r="C579" s="22"/>
      <c r="D579" s="21"/>
      <c r="E579" s="20" t="s">
        <v>76</v>
      </c>
      <c r="F579" s="27">
        <f t="shared" ref="F579:H581" si="48">F580</f>
        <v>1857.2</v>
      </c>
      <c r="G579" s="27">
        <f t="shared" si="48"/>
        <v>2150</v>
      </c>
      <c r="H579" s="27">
        <f t="shared" si="48"/>
        <v>14714.342860000001</v>
      </c>
    </row>
    <row r="580" spans="1:8" x14ac:dyDescent="0.25">
      <c r="A580" s="40"/>
      <c r="B580" s="23" t="s">
        <v>75</v>
      </c>
      <c r="C580" s="22"/>
      <c r="D580" s="23"/>
      <c r="E580" s="28" t="s">
        <v>74</v>
      </c>
      <c r="F580" s="27">
        <f t="shared" si="48"/>
        <v>1857.2</v>
      </c>
      <c r="G580" s="27">
        <f t="shared" si="48"/>
        <v>2150</v>
      </c>
      <c r="H580" s="27">
        <f t="shared" si="48"/>
        <v>14714.342860000001</v>
      </c>
    </row>
    <row r="581" spans="1:8" x14ac:dyDescent="0.25">
      <c r="A581" s="40"/>
      <c r="B581" s="23"/>
      <c r="C581" s="22" t="s">
        <v>36</v>
      </c>
      <c r="D581" s="23"/>
      <c r="E581" s="28" t="s">
        <v>35</v>
      </c>
      <c r="F581" s="27">
        <f t="shared" si="48"/>
        <v>1857.2</v>
      </c>
      <c r="G581" s="27">
        <f t="shared" si="48"/>
        <v>2150</v>
      </c>
      <c r="H581" s="27">
        <f t="shared" si="48"/>
        <v>14714.342860000001</v>
      </c>
    </row>
    <row r="582" spans="1:8" ht="25.5" x14ac:dyDescent="0.25">
      <c r="A582" s="57"/>
      <c r="B582" s="37"/>
      <c r="C582" s="38" t="s">
        <v>73</v>
      </c>
      <c r="D582" s="37"/>
      <c r="E582" s="36" t="s">
        <v>72</v>
      </c>
      <c r="F582" s="35">
        <f>F583+F589</f>
        <v>1857.2</v>
      </c>
      <c r="G582" s="35">
        <f>G583+G589</f>
        <v>2150</v>
      </c>
      <c r="H582" s="35">
        <f>H583+H589</f>
        <v>14714.342860000001</v>
      </c>
    </row>
    <row r="583" spans="1:8" ht="26.25" x14ac:dyDescent="0.25">
      <c r="A583" s="524"/>
      <c r="B583" s="524"/>
      <c r="C583" s="524" t="s">
        <v>71</v>
      </c>
      <c r="D583" s="524"/>
      <c r="E583" s="525" t="s">
        <v>172</v>
      </c>
      <c r="F583" s="526">
        <f>F584+F586</f>
        <v>1857.2</v>
      </c>
      <c r="G583" s="526">
        <f>G584+G586</f>
        <v>299.2</v>
      </c>
      <c r="H583" s="526">
        <f>H584+H586</f>
        <v>1857.2</v>
      </c>
    </row>
    <row r="584" spans="1:8" ht="39" x14ac:dyDescent="0.25">
      <c r="A584" s="8"/>
      <c r="B584" s="8"/>
      <c r="C584" s="7" t="s">
        <v>69</v>
      </c>
      <c r="D584" s="7"/>
      <c r="E584" s="6" t="s">
        <v>68</v>
      </c>
      <c r="F584" s="9">
        <f>F585</f>
        <v>1558</v>
      </c>
      <c r="G584" s="9">
        <f>G585</f>
        <v>0</v>
      </c>
      <c r="H584" s="9">
        <f>H585</f>
        <v>1558</v>
      </c>
    </row>
    <row r="585" spans="1:8" ht="26.25" x14ac:dyDescent="0.25">
      <c r="A585" s="8"/>
      <c r="B585" s="8"/>
      <c r="C585" s="7"/>
      <c r="D585" s="7" t="s">
        <v>57</v>
      </c>
      <c r="E585" s="6" t="s">
        <v>56</v>
      </c>
      <c r="F585" s="9">
        <v>1558</v>
      </c>
      <c r="G585" s="9">
        <v>0</v>
      </c>
      <c r="H585" s="9">
        <v>1558</v>
      </c>
    </row>
    <row r="586" spans="1:8" x14ac:dyDescent="0.25">
      <c r="A586" s="8"/>
      <c r="B586" s="8"/>
      <c r="C586" s="7" t="s">
        <v>171</v>
      </c>
      <c r="D586" s="7"/>
      <c r="E586" s="6" t="s">
        <v>170</v>
      </c>
      <c r="F586" s="9">
        <f t="shared" ref="F586:H587" si="49">F587</f>
        <v>299.2</v>
      </c>
      <c r="G586" s="9">
        <f t="shared" si="49"/>
        <v>299.2</v>
      </c>
      <c r="H586" s="9">
        <f t="shared" si="49"/>
        <v>299.2</v>
      </c>
    </row>
    <row r="587" spans="1:8" ht="26.25" x14ac:dyDescent="0.25">
      <c r="A587" s="8"/>
      <c r="B587" s="8"/>
      <c r="C587" s="7"/>
      <c r="D587" s="7" t="s">
        <v>57</v>
      </c>
      <c r="E587" s="6" t="s">
        <v>56</v>
      </c>
      <c r="F587" s="9">
        <f t="shared" si="49"/>
        <v>299.2</v>
      </c>
      <c r="G587" s="9">
        <f t="shared" si="49"/>
        <v>299.2</v>
      </c>
      <c r="H587" s="9">
        <f t="shared" si="49"/>
        <v>299.2</v>
      </c>
    </row>
    <row r="588" spans="1:8" x14ac:dyDescent="0.25">
      <c r="A588" s="8"/>
      <c r="B588" s="8"/>
      <c r="C588" s="7"/>
      <c r="D588" s="7"/>
      <c r="E588" s="10" t="s">
        <v>106</v>
      </c>
      <c r="F588" s="9">
        <v>299.2</v>
      </c>
      <c r="G588" s="9">
        <v>299.2</v>
      </c>
      <c r="H588" s="9">
        <v>299.2</v>
      </c>
    </row>
    <row r="589" spans="1:8" ht="26.25" x14ac:dyDescent="0.25">
      <c r="A589" s="524"/>
      <c r="B589" s="524"/>
      <c r="C589" s="524" t="s">
        <v>169</v>
      </c>
      <c r="D589" s="524"/>
      <c r="E589" s="525" t="s">
        <v>168</v>
      </c>
      <c r="F589" s="526">
        <f>F592</f>
        <v>0</v>
      </c>
      <c r="G589" s="526">
        <f>G590</f>
        <v>1850.8</v>
      </c>
      <c r="H589" s="526">
        <f>H592</f>
        <v>12857.14286</v>
      </c>
    </row>
    <row r="590" spans="1:8" ht="30.75" customHeight="1" x14ac:dyDescent="0.25">
      <c r="A590" s="8"/>
      <c r="B590" s="8"/>
      <c r="C590" s="7" t="s">
        <v>636</v>
      </c>
      <c r="D590" s="7"/>
      <c r="E590" s="6" t="s">
        <v>637</v>
      </c>
      <c r="F590" s="9">
        <v>0</v>
      </c>
      <c r="G590" s="9">
        <f>G591</f>
        <v>1850.8</v>
      </c>
      <c r="H590" s="9">
        <f>H591</f>
        <v>0</v>
      </c>
    </row>
    <row r="591" spans="1:8" ht="26.25" x14ac:dyDescent="0.25">
      <c r="A591" s="8"/>
      <c r="B591" s="8"/>
      <c r="C591" s="7"/>
      <c r="D591" s="7" t="s">
        <v>57</v>
      </c>
      <c r="E591" s="6" t="s">
        <v>56</v>
      </c>
      <c r="F591" s="9">
        <v>0</v>
      </c>
      <c r="G591" s="9">
        <v>1850.8</v>
      </c>
      <c r="H591" s="9">
        <v>0</v>
      </c>
    </row>
    <row r="592" spans="1:8" x14ac:dyDescent="0.25">
      <c r="A592" s="8"/>
      <c r="B592" s="8"/>
      <c r="C592" s="7" t="s">
        <v>167</v>
      </c>
      <c r="D592" s="7"/>
      <c r="E592" s="6" t="s">
        <v>166</v>
      </c>
      <c r="F592" s="9">
        <v>0</v>
      </c>
      <c r="G592" s="9">
        <v>0</v>
      </c>
      <c r="H592" s="9">
        <v>12857.14286</v>
      </c>
    </row>
    <row r="593" spans="1:8" ht="26.25" x14ac:dyDescent="0.25">
      <c r="A593" s="8"/>
      <c r="B593" s="8"/>
      <c r="C593" s="7"/>
      <c r="D593" s="7" t="s">
        <v>57</v>
      </c>
      <c r="E593" s="6" t="s">
        <v>56</v>
      </c>
      <c r="F593" s="9">
        <v>0</v>
      </c>
      <c r="G593" s="9">
        <v>0</v>
      </c>
      <c r="H593" s="9">
        <v>12857.14286</v>
      </c>
    </row>
    <row r="594" spans="1:8" x14ac:dyDescent="0.25">
      <c r="A594" s="8"/>
      <c r="B594" s="8"/>
      <c r="C594" s="7"/>
      <c r="D594" s="7"/>
      <c r="E594" s="6" t="s">
        <v>165</v>
      </c>
      <c r="F594" s="5">
        <v>0</v>
      </c>
      <c r="G594" s="5">
        <v>0</v>
      </c>
      <c r="H594" s="5">
        <v>0</v>
      </c>
    </row>
    <row r="595" spans="1:8" x14ac:dyDescent="0.25">
      <c r="A595" s="8"/>
      <c r="B595" s="8"/>
      <c r="C595" s="7"/>
      <c r="D595" s="7"/>
      <c r="E595" s="6" t="s">
        <v>164</v>
      </c>
      <c r="F595" s="9">
        <v>0</v>
      </c>
      <c r="G595" s="9">
        <v>0</v>
      </c>
      <c r="H595" s="9">
        <v>12857.14286</v>
      </c>
    </row>
    <row r="596" spans="1:8" ht="25.5" x14ac:dyDescent="0.25">
      <c r="A596" s="43">
        <v>621</v>
      </c>
      <c r="B596" s="45"/>
      <c r="C596" s="44"/>
      <c r="D596" s="43"/>
      <c r="E596" s="42" t="s">
        <v>163</v>
      </c>
      <c r="F596" s="41">
        <f>F597+F623+F672+F681+F688</f>
        <v>103955.61688999999</v>
      </c>
      <c r="G596" s="41">
        <f>G597+G623+G672+G681+G688</f>
        <v>98308.657890000002</v>
      </c>
      <c r="H596" s="41">
        <f>H597+H623+H672+H681+H688</f>
        <v>100661.5</v>
      </c>
    </row>
    <row r="597" spans="1:8" x14ac:dyDescent="0.25">
      <c r="A597" s="68"/>
      <c r="B597" s="23" t="s">
        <v>162</v>
      </c>
      <c r="C597" s="22"/>
      <c r="D597" s="21"/>
      <c r="E597" s="20" t="s">
        <v>161</v>
      </c>
      <c r="F597" s="27">
        <f>F598+F605+F616</f>
        <v>22864.199999999997</v>
      </c>
      <c r="G597" s="27">
        <f>G598+G605+G616</f>
        <v>22565.699999999997</v>
      </c>
      <c r="H597" s="27">
        <f>H598+H605+H616</f>
        <v>22864.199999999997</v>
      </c>
    </row>
    <row r="598" spans="1:8" x14ac:dyDescent="0.25">
      <c r="A598" s="68"/>
      <c r="B598" s="23" t="s">
        <v>160</v>
      </c>
      <c r="C598" s="22"/>
      <c r="D598" s="21"/>
      <c r="E598" s="20" t="s">
        <v>159</v>
      </c>
      <c r="F598" s="27">
        <f t="shared" ref="F598:H603" si="50">F599</f>
        <v>22356.6</v>
      </c>
      <c r="G598" s="27">
        <f t="shared" si="50"/>
        <v>22356.6</v>
      </c>
      <c r="H598" s="27">
        <f t="shared" si="50"/>
        <v>22356.6</v>
      </c>
    </row>
    <row r="599" spans="1:8" x14ac:dyDescent="0.25">
      <c r="A599" s="68"/>
      <c r="B599" s="23"/>
      <c r="C599" s="22" t="s">
        <v>36</v>
      </c>
      <c r="D599" s="23"/>
      <c r="E599" s="28" t="s">
        <v>35</v>
      </c>
      <c r="F599" s="27">
        <f t="shared" si="50"/>
        <v>22356.6</v>
      </c>
      <c r="G599" s="27">
        <f t="shared" si="50"/>
        <v>22356.6</v>
      </c>
      <c r="H599" s="27">
        <f t="shared" si="50"/>
        <v>22356.6</v>
      </c>
    </row>
    <row r="600" spans="1:8" ht="25.5" x14ac:dyDescent="0.25">
      <c r="A600" s="57"/>
      <c r="B600" s="37"/>
      <c r="C600" s="38" t="s">
        <v>65</v>
      </c>
      <c r="D600" s="37"/>
      <c r="E600" s="36" t="s">
        <v>64</v>
      </c>
      <c r="F600" s="35">
        <f t="shared" si="50"/>
        <v>22356.6</v>
      </c>
      <c r="G600" s="35">
        <f t="shared" si="50"/>
        <v>22356.6</v>
      </c>
      <c r="H600" s="35">
        <f t="shared" si="50"/>
        <v>22356.6</v>
      </c>
    </row>
    <row r="601" spans="1:8" ht="26.25" x14ac:dyDescent="0.25">
      <c r="A601" s="34"/>
      <c r="B601" s="34"/>
      <c r="C601" s="34" t="s">
        <v>101</v>
      </c>
      <c r="D601" s="34"/>
      <c r="E601" s="55" t="s">
        <v>100</v>
      </c>
      <c r="F601" s="32">
        <f t="shared" si="50"/>
        <v>22356.6</v>
      </c>
      <c r="G601" s="32">
        <f t="shared" si="50"/>
        <v>22356.6</v>
      </c>
      <c r="H601" s="32">
        <f t="shared" si="50"/>
        <v>22356.6</v>
      </c>
    </row>
    <row r="602" spans="1:8" ht="26.25" x14ac:dyDescent="0.25">
      <c r="A602" s="524"/>
      <c r="B602" s="524"/>
      <c r="C602" s="524" t="s">
        <v>158</v>
      </c>
      <c r="D602" s="524"/>
      <c r="E602" s="525" t="s">
        <v>157</v>
      </c>
      <c r="F602" s="526">
        <f t="shared" si="50"/>
        <v>22356.6</v>
      </c>
      <c r="G602" s="526">
        <f t="shared" si="50"/>
        <v>22356.6</v>
      </c>
      <c r="H602" s="526">
        <f t="shared" si="50"/>
        <v>22356.6</v>
      </c>
    </row>
    <row r="603" spans="1:8" x14ac:dyDescent="0.25">
      <c r="A603" s="8"/>
      <c r="B603" s="8"/>
      <c r="C603" s="7" t="s">
        <v>156</v>
      </c>
      <c r="D603" s="7"/>
      <c r="E603" s="67" t="s">
        <v>155</v>
      </c>
      <c r="F603" s="9">
        <f t="shared" si="50"/>
        <v>22356.6</v>
      </c>
      <c r="G603" s="9">
        <f t="shared" si="50"/>
        <v>22356.6</v>
      </c>
      <c r="H603" s="9">
        <f t="shared" si="50"/>
        <v>22356.6</v>
      </c>
    </row>
    <row r="604" spans="1:8" ht="26.25" x14ac:dyDescent="0.25">
      <c r="A604" s="8"/>
      <c r="B604" s="8"/>
      <c r="C604" s="7"/>
      <c r="D604" s="7" t="s">
        <v>57</v>
      </c>
      <c r="E604" s="6" t="s">
        <v>56</v>
      </c>
      <c r="F604" s="9">
        <v>22356.6</v>
      </c>
      <c r="G604" s="9">
        <v>22356.6</v>
      </c>
      <c r="H604" s="9">
        <v>22356.6</v>
      </c>
    </row>
    <row r="605" spans="1:8" x14ac:dyDescent="0.25">
      <c r="A605" s="56"/>
      <c r="B605" s="23" t="s">
        <v>154</v>
      </c>
      <c r="C605" s="22"/>
      <c r="D605" s="23"/>
      <c r="E605" s="20" t="s">
        <v>153</v>
      </c>
      <c r="F605" s="27">
        <f t="shared" ref="F605:H608" si="51">F606</f>
        <v>365.5</v>
      </c>
      <c r="G605" s="27">
        <f t="shared" si="51"/>
        <v>67</v>
      </c>
      <c r="H605" s="27">
        <f t="shared" si="51"/>
        <v>365.5</v>
      </c>
    </row>
    <row r="606" spans="1:8" x14ac:dyDescent="0.25">
      <c r="A606" s="56"/>
      <c r="B606" s="23"/>
      <c r="C606" s="22" t="s">
        <v>36</v>
      </c>
      <c r="D606" s="23"/>
      <c r="E606" s="28" t="s">
        <v>35</v>
      </c>
      <c r="F606" s="27">
        <f t="shared" si="51"/>
        <v>365.5</v>
      </c>
      <c r="G606" s="27">
        <f t="shared" si="51"/>
        <v>67</v>
      </c>
      <c r="H606" s="27">
        <f t="shared" si="51"/>
        <v>365.5</v>
      </c>
    </row>
    <row r="607" spans="1:8" ht="25.5" x14ac:dyDescent="0.25">
      <c r="A607" s="57"/>
      <c r="B607" s="37"/>
      <c r="C607" s="38" t="s">
        <v>65</v>
      </c>
      <c r="D607" s="37"/>
      <c r="E607" s="36" t="s">
        <v>64</v>
      </c>
      <c r="F607" s="35">
        <f t="shared" si="51"/>
        <v>365.5</v>
      </c>
      <c r="G607" s="35">
        <f t="shared" si="51"/>
        <v>67</v>
      </c>
      <c r="H607" s="35">
        <f t="shared" si="51"/>
        <v>365.5</v>
      </c>
    </row>
    <row r="608" spans="1:8" x14ac:dyDescent="0.25">
      <c r="A608" s="34"/>
      <c r="B608" s="34"/>
      <c r="C608" s="34" t="s">
        <v>152</v>
      </c>
      <c r="D608" s="34"/>
      <c r="E608" s="55" t="s">
        <v>151</v>
      </c>
      <c r="F608" s="32">
        <f t="shared" si="51"/>
        <v>365.5</v>
      </c>
      <c r="G608" s="32">
        <f t="shared" si="51"/>
        <v>67</v>
      </c>
      <c r="H608" s="32">
        <f t="shared" si="51"/>
        <v>365.5</v>
      </c>
    </row>
    <row r="609" spans="1:8" x14ac:dyDescent="0.25">
      <c r="A609" s="524"/>
      <c r="B609" s="524"/>
      <c r="C609" s="524" t="s">
        <v>150</v>
      </c>
      <c r="D609" s="524"/>
      <c r="E609" s="525" t="s">
        <v>149</v>
      </c>
      <c r="F609" s="526">
        <f>F610+F612</f>
        <v>365.5</v>
      </c>
      <c r="G609" s="526">
        <f>G610+G612</f>
        <v>67</v>
      </c>
      <c r="H609" s="526">
        <f>H610+H612</f>
        <v>365.5</v>
      </c>
    </row>
    <row r="610" spans="1:8" ht="64.5" x14ac:dyDescent="0.25">
      <c r="A610" s="8"/>
      <c r="B610" s="8"/>
      <c r="C610" s="7" t="s">
        <v>148</v>
      </c>
      <c r="D610" s="7"/>
      <c r="E610" s="6" t="s">
        <v>147</v>
      </c>
      <c r="F610" s="9">
        <f>F611</f>
        <v>298.5</v>
      </c>
      <c r="G610" s="9">
        <f>G611</f>
        <v>0</v>
      </c>
      <c r="H610" s="9">
        <f>H611</f>
        <v>298.5</v>
      </c>
    </row>
    <row r="611" spans="1:8" ht="26.25" x14ac:dyDescent="0.25">
      <c r="A611" s="8"/>
      <c r="B611" s="8"/>
      <c r="C611" s="7"/>
      <c r="D611" s="7" t="s">
        <v>57</v>
      </c>
      <c r="E611" s="6" t="s">
        <v>56</v>
      </c>
      <c r="F611" s="9">
        <v>298.5</v>
      </c>
      <c r="G611" s="9">
        <v>0</v>
      </c>
      <c r="H611" s="9">
        <v>298.5</v>
      </c>
    </row>
    <row r="612" spans="1:8" x14ac:dyDescent="0.25">
      <c r="A612" s="8"/>
      <c r="B612" s="8"/>
      <c r="C612" s="58" t="s">
        <v>146</v>
      </c>
      <c r="D612" s="58"/>
      <c r="E612" s="10" t="s">
        <v>145</v>
      </c>
      <c r="F612" s="9">
        <f>F613</f>
        <v>67</v>
      </c>
      <c r="G612" s="9">
        <f>G613</f>
        <v>67</v>
      </c>
      <c r="H612" s="9">
        <f>H613</f>
        <v>67</v>
      </c>
    </row>
    <row r="613" spans="1:8" ht="26.25" x14ac:dyDescent="0.25">
      <c r="A613" s="8"/>
      <c r="B613" s="8"/>
      <c r="C613" s="58"/>
      <c r="D613" s="7" t="s">
        <v>57</v>
      </c>
      <c r="E613" s="6" t="s">
        <v>56</v>
      </c>
      <c r="F613" s="9">
        <f>F615</f>
        <v>67</v>
      </c>
      <c r="G613" s="9">
        <f>G615</f>
        <v>67</v>
      </c>
      <c r="H613" s="9">
        <f>H615</f>
        <v>67</v>
      </c>
    </row>
    <row r="614" spans="1:8" x14ac:dyDescent="0.25">
      <c r="A614" s="8"/>
      <c r="B614" s="8"/>
      <c r="C614" s="7"/>
      <c r="D614" s="7"/>
      <c r="E614" s="10" t="s">
        <v>114</v>
      </c>
      <c r="F614" s="9">
        <v>0</v>
      </c>
      <c r="G614" s="9">
        <v>0</v>
      </c>
      <c r="H614" s="9">
        <v>0</v>
      </c>
    </row>
    <row r="615" spans="1:8" x14ac:dyDescent="0.25">
      <c r="A615" s="8"/>
      <c r="B615" s="8"/>
      <c r="C615" s="7"/>
      <c r="D615" s="7"/>
      <c r="E615" s="10" t="s">
        <v>106</v>
      </c>
      <c r="F615" s="9">
        <v>67</v>
      </c>
      <c r="G615" s="9">
        <v>67</v>
      </c>
      <c r="H615" s="9">
        <v>67</v>
      </c>
    </row>
    <row r="616" spans="1:8" x14ac:dyDescent="0.25">
      <c r="A616" s="56"/>
      <c r="B616" s="23" t="s">
        <v>144</v>
      </c>
      <c r="C616" s="22"/>
      <c r="D616" s="23"/>
      <c r="E616" s="28" t="s">
        <v>143</v>
      </c>
      <c r="F616" s="27">
        <f t="shared" ref="F616:H621" si="52">F617</f>
        <v>142.1</v>
      </c>
      <c r="G616" s="27">
        <f t="shared" si="52"/>
        <v>142.1</v>
      </c>
      <c r="H616" s="27">
        <f t="shared" si="52"/>
        <v>142.1</v>
      </c>
    </row>
    <row r="617" spans="1:8" x14ac:dyDescent="0.25">
      <c r="A617" s="56"/>
      <c r="B617" s="23"/>
      <c r="C617" s="22" t="s">
        <v>36</v>
      </c>
      <c r="D617" s="23"/>
      <c r="E617" s="28" t="s">
        <v>35</v>
      </c>
      <c r="F617" s="27">
        <f t="shared" si="52"/>
        <v>142.1</v>
      </c>
      <c r="G617" s="27">
        <f t="shared" si="52"/>
        <v>142.1</v>
      </c>
      <c r="H617" s="27">
        <f t="shared" si="52"/>
        <v>142.1</v>
      </c>
    </row>
    <row r="618" spans="1:8" ht="25.5" x14ac:dyDescent="0.25">
      <c r="A618" s="57"/>
      <c r="B618" s="37"/>
      <c r="C618" s="38" t="s">
        <v>87</v>
      </c>
      <c r="D618" s="37"/>
      <c r="E618" s="36" t="s">
        <v>86</v>
      </c>
      <c r="F618" s="35">
        <f t="shared" si="52"/>
        <v>142.1</v>
      </c>
      <c r="G618" s="35">
        <f t="shared" si="52"/>
        <v>142.1</v>
      </c>
      <c r="H618" s="35">
        <f t="shared" si="52"/>
        <v>142.1</v>
      </c>
    </row>
    <row r="619" spans="1:8" x14ac:dyDescent="0.25">
      <c r="A619" s="34"/>
      <c r="B619" s="34"/>
      <c r="C619" s="34" t="s">
        <v>142</v>
      </c>
      <c r="D619" s="34"/>
      <c r="E619" s="33" t="s">
        <v>141</v>
      </c>
      <c r="F619" s="32">
        <f t="shared" si="52"/>
        <v>142.1</v>
      </c>
      <c r="G619" s="32">
        <f t="shared" si="52"/>
        <v>142.1</v>
      </c>
      <c r="H619" s="32">
        <f t="shared" si="52"/>
        <v>142.1</v>
      </c>
    </row>
    <row r="620" spans="1:8" ht="27" customHeight="1" x14ac:dyDescent="0.25">
      <c r="A620" s="524"/>
      <c r="B620" s="524"/>
      <c r="C620" s="524" t="s">
        <v>140</v>
      </c>
      <c r="D620" s="524"/>
      <c r="E620" s="525" t="s">
        <v>139</v>
      </c>
      <c r="F620" s="526">
        <f t="shared" si="52"/>
        <v>142.1</v>
      </c>
      <c r="G620" s="526">
        <f t="shared" si="52"/>
        <v>142.1</v>
      </c>
      <c r="H620" s="526">
        <f t="shared" si="52"/>
        <v>142.1</v>
      </c>
    </row>
    <row r="621" spans="1:8" ht="26.25" x14ac:dyDescent="0.25">
      <c r="A621" s="8"/>
      <c r="B621" s="8"/>
      <c r="C621" s="7" t="s">
        <v>138</v>
      </c>
      <c r="D621" s="7"/>
      <c r="E621" s="6" t="s">
        <v>137</v>
      </c>
      <c r="F621" s="9">
        <f t="shared" si="52"/>
        <v>142.1</v>
      </c>
      <c r="G621" s="9">
        <f t="shared" si="52"/>
        <v>142.1</v>
      </c>
      <c r="H621" s="9">
        <f t="shared" si="52"/>
        <v>142.1</v>
      </c>
    </row>
    <row r="622" spans="1:8" ht="26.25" x14ac:dyDescent="0.25">
      <c r="A622" s="8"/>
      <c r="B622" s="8"/>
      <c r="C622" s="7"/>
      <c r="D622" s="7" t="s">
        <v>57</v>
      </c>
      <c r="E622" s="6" t="s">
        <v>56</v>
      </c>
      <c r="F622" s="9">
        <v>142.1</v>
      </c>
      <c r="G622" s="9">
        <v>142.1</v>
      </c>
      <c r="H622" s="9">
        <v>142.1</v>
      </c>
    </row>
    <row r="623" spans="1:8" x14ac:dyDescent="0.25">
      <c r="A623" s="21"/>
      <c r="B623" s="23" t="s">
        <v>136</v>
      </c>
      <c r="C623" s="22"/>
      <c r="D623" s="21"/>
      <c r="E623" s="20" t="s">
        <v>135</v>
      </c>
      <c r="F623" s="27">
        <f>F624+F652</f>
        <v>79591.316889999987</v>
      </c>
      <c r="G623" s="27">
        <f>G624+G652</f>
        <v>74318.857889999999</v>
      </c>
      <c r="H623" s="27">
        <f>H624+H652</f>
        <v>76297.2</v>
      </c>
    </row>
    <row r="624" spans="1:8" x14ac:dyDescent="0.25">
      <c r="A624" s="40"/>
      <c r="B624" s="23" t="s">
        <v>134</v>
      </c>
      <c r="C624" s="22"/>
      <c r="D624" s="21"/>
      <c r="E624" s="20" t="s">
        <v>133</v>
      </c>
      <c r="F624" s="27">
        <f t="shared" ref="F624:H626" si="53">F625</f>
        <v>74046.916889999993</v>
      </c>
      <c r="G624" s="27">
        <f t="shared" si="53"/>
        <v>70695.357889999999</v>
      </c>
      <c r="H624" s="27">
        <f t="shared" si="53"/>
        <v>71195.199999999997</v>
      </c>
    </row>
    <row r="625" spans="1:8" x14ac:dyDescent="0.25">
      <c r="A625" s="40"/>
      <c r="B625" s="23"/>
      <c r="C625" s="22" t="s">
        <v>36</v>
      </c>
      <c r="D625" s="23"/>
      <c r="E625" s="28" t="s">
        <v>35</v>
      </c>
      <c r="F625" s="27">
        <f t="shared" si="53"/>
        <v>74046.916889999993</v>
      </c>
      <c r="G625" s="27">
        <f t="shared" si="53"/>
        <v>70695.357889999999</v>
      </c>
      <c r="H625" s="27">
        <f t="shared" si="53"/>
        <v>71195.199999999997</v>
      </c>
    </row>
    <row r="626" spans="1:8" ht="25.5" x14ac:dyDescent="0.25">
      <c r="A626" s="57"/>
      <c r="B626" s="37"/>
      <c r="C626" s="38" t="s">
        <v>65</v>
      </c>
      <c r="D626" s="37"/>
      <c r="E626" s="36" t="s">
        <v>64</v>
      </c>
      <c r="F626" s="35">
        <f t="shared" si="53"/>
        <v>74046.916889999993</v>
      </c>
      <c r="G626" s="35">
        <f t="shared" si="53"/>
        <v>70695.357889999999</v>
      </c>
      <c r="H626" s="35">
        <f t="shared" si="53"/>
        <v>71195.199999999997</v>
      </c>
    </row>
    <row r="627" spans="1:8" ht="26.25" x14ac:dyDescent="0.25">
      <c r="A627" s="34"/>
      <c r="B627" s="34"/>
      <c r="C627" s="34" t="s">
        <v>101</v>
      </c>
      <c r="D627" s="34"/>
      <c r="E627" s="55" t="s">
        <v>100</v>
      </c>
      <c r="F627" s="32">
        <f>F628+F631+F636+F639+F645</f>
        <v>74046.916889999993</v>
      </c>
      <c r="G627" s="32">
        <f>G628+G631+G636+G639+G645</f>
        <v>70695.357889999999</v>
      </c>
      <c r="H627" s="32">
        <f>H628+H631+H636+H639+H645</f>
        <v>71195.199999999997</v>
      </c>
    </row>
    <row r="628" spans="1:8" ht="39" x14ac:dyDescent="0.25">
      <c r="A628" s="524"/>
      <c r="B628" s="524"/>
      <c r="C628" s="524" t="s">
        <v>132</v>
      </c>
      <c r="D628" s="524"/>
      <c r="E628" s="525" t="s">
        <v>131</v>
      </c>
      <c r="F628" s="526">
        <f t="shared" ref="F628:H629" si="54">F629</f>
        <v>48475.8</v>
      </c>
      <c r="G628" s="526">
        <f t="shared" si="54"/>
        <v>48475.8</v>
      </c>
      <c r="H628" s="526">
        <f t="shared" si="54"/>
        <v>48475.8</v>
      </c>
    </row>
    <row r="629" spans="1:8" x14ac:dyDescent="0.25">
      <c r="A629" s="7"/>
      <c r="B629" s="7"/>
      <c r="C629" s="7" t="s">
        <v>130</v>
      </c>
      <c r="D629" s="7"/>
      <c r="E629" s="67" t="s">
        <v>129</v>
      </c>
      <c r="F629" s="9">
        <f t="shared" si="54"/>
        <v>48475.8</v>
      </c>
      <c r="G629" s="9">
        <f t="shared" si="54"/>
        <v>48475.8</v>
      </c>
      <c r="H629" s="9">
        <f t="shared" si="54"/>
        <v>48475.8</v>
      </c>
    </row>
    <row r="630" spans="1:8" ht="26.25" x14ac:dyDescent="0.25">
      <c r="A630" s="7"/>
      <c r="B630" s="7"/>
      <c r="C630" s="7"/>
      <c r="D630" s="7" t="s">
        <v>57</v>
      </c>
      <c r="E630" s="6" t="s">
        <v>56</v>
      </c>
      <c r="F630" s="9">
        <f>49854.3-1378.5</f>
        <v>48475.8</v>
      </c>
      <c r="G630" s="9">
        <f>49854.3-1378.5</f>
        <v>48475.8</v>
      </c>
      <c r="H630" s="9">
        <f>49854.3-1378.5</f>
        <v>48475.8</v>
      </c>
    </row>
    <row r="631" spans="1:8" x14ac:dyDescent="0.25">
      <c r="A631" s="524"/>
      <c r="B631" s="524"/>
      <c r="C631" s="524" t="s">
        <v>128</v>
      </c>
      <c r="D631" s="524"/>
      <c r="E631" s="525" t="s">
        <v>127</v>
      </c>
      <c r="F631" s="526">
        <f>F632+F634</f>
        <v>21246</v>
      </c>
      <c r="G631" s="526">
        <f>G632+G634</f>
        <v>20746</v>
      </c>
      <c r="H631" s="526">
        <f>H632+H634</f>
        <v>21246</v>
      </c>
    </row>
    <row r="632" spans="1:8" ht="26.25" x14ac:dyDescent="0.25">
      <c r="A632" s="7"/>
      <c r="B632" s="7"/>
      <c r="C632" s="7" t="s">
        <v>126</v>
      </c>
      <c r="D632" s="7"/>
      <c r="E632" s="67" t="s">
        <v>125</v>
      </c>
      <c r="F632" s="9">
        <f>F633</f>
        <v>20746</v>
      </c>
      <c r="G632" s="9">
        <f>G633</f>
        <v>20746</v>
      </c>
      <c r="H632" s="9">
        <f>H633</f>
        <v>20746</v>
      </c>
    </row>
    <row r="633" spans="1:8" ht="26.25" x14ac:dyDescent="0.25">
      <c r="A633" s="7"/>
      <c r="B633" s="7"/>
      <c r="C633" s="7"/>
      <c r="D633" s="7" t="s">
        <v>57</v>
      </c>
      <c r="E633" s="6" t="s">
        <v>56</v>
      </c>
      <c r="F633" s="9">
        <v>20746</v>
      </c>
      <c r="G633" s="9">
        <v>20746</v>
      </c>
      <c r="H633" s="9">
        <v>20746</v>
      </c>
    </row>
    <row r="634" spans="1:8" x14ac:dyDescent="0.25">
      <c r="A634" s="7"/>
      <c r="B634" s="7"/>
      <c r="C634" s="7" t="s">
        <v>124</v>
      </c>
      <c r="D634" s="7"/>
      <c r="E634" s="67" t="s">
        <v>123</v>
      </c>
      <c r="F634" s="9">
        <v>500</v>
      </c>
      <c r="G634" s="9">
        <v>0</v>
      </c>
      <c r="H634" s="9">
        <v>500</v>
      </c>
    </row>
    <row r="635" spans="1:8" ht="26.25" x14ac:dyDescent="0.25">
      <c r="A635" s="7"/>
      <c r="B635" s="7"/>
      <c r="C635" s="7"/>
      <c r="D635" s="7" t="s">
        <v>57</v>
      </c>
      <c r="E635" s="6" t="s">
        <v>56</v>
      </c>
      <c r="F635" s="9">
        <v>500</v>
      </c>
      <c r="G635" s="9">
        <v>0</v>
      </c>
      <c r="H635" s="9">
        <v>500</v>
      </c>
    </row>
    <row r="636" spans="1:8" ht="26.25" x14ac:dyDescent="0.25">
      <c r="A636" s="524"/>
      <c r="B636" s="524"/>
      <c r="C636" s="524" t="s">
        <v>122</v>
      </c>
      <c r="D636" s="524"/>
      <c r="E636" s="525" t="s">
        <v>121</v>
      </c>
      <c r="F636" s="526">
        <f t="shared" ref="F636:H637" si="55">F637</f>
        <v>1473.4</v>
      </c>
      <c r="G636" s="526">
        <f t="shared" si="55"/>
        <v>1473.4</v>
      </c>
      <c r="H636" s="526">
        <f t="shared" si="55"/>
        <v>1473.4</v>
      </c>
    </row>
    <row r="637" spans="1:8" x14ac:dyDescent="0.25">
      <c r="A637" s="7"/>
      <c r="B637" s="7"/>
      <c r="C637" s="7" t="s">
        <v>120</v>
      </c>
      <c r="D637" s="7"/>
      <c r="E637" s="67" t="s">
        <v>119</v>
      </c>
      <c r="F637" s="9">
        <f t="shared" si="55"/>
        <v>1473.4</v>
      </c>
      <c r="G637" s="9">
        <f t="shared" si="55"/>
        <v>1473.4</v>
      </c>
      <c r="H637" s="9">
        <f t="shared" si="55"/>
        <v>1473.4</v>
      </c>
    </row>
    <row r="638" spans="1:8" ht="26.25" x14ac:dyDescent="0.25">
      <c r="A638" s="7"/>
      <c r="B638" s="7"/>
      <c r="C638" s="7"/>
      <c r="D638" s="7" t="s">
        <v>57</v>
      </c>
      <c r="E638" s="6" t="s">
        <v>56</v>
      </c>
      <c r="F638" s="9">
        <v>1473.4</v>
      </c>
      <c r="G638" s="9">
        <v>1473.4</v>
      </c>
      <c r="H638" s="9">
        <v>1473.4</v>
      </c>
    </row>
    <row r="639" spans="1:8" s="61" customFormat="1" ht="39" x14ac:dyDescent="0.25">
      <c r="A639" s="524"/>
      <c r="B639" s="524"/>
      <c r="C639" s="524" t="s">
        <v>118</v>
      </c>
      <c r="D639" s="524"/>
      <c r="E639" s="527" t="s">
        <v>117</v>
      </c>
      <c r="F639" s="526">
        <f>F640+F642</f>
        <v>2851.5590000000002</v>
      </c>
      <c r="G639" s="526">
        <v>0</v>
      </c>
      <c r="H639" s="526">
        <v>0</v>
      </c>
    </row>
    <row r="640" spans="1:8" ht="39" x14ac:dyDescent="0.25">
      <c r="A640" s="8"/>
      <c r="B640" s="8"/>
      <c r="C640" s="7" t="s">
        <v>638</v>
      </c>
      <c r="D640" s="7"/>
      <c r="E640" s="6" t="s">
        <v>113</v>
      </c>
      <c r="F640" s="62">
        <f>F641</f>
        <v>2600</v>
      </c>
      <c r="G640" s="5">
        <f>G641</f>
        <v>0.15789</v>
      </c>
      <c r="H640" s="5">
        <v>0</v>
      </c>
    </row>
    <row r="641" spans="1:8" ht="26.25" x14ac:dyDescent="0.25">
      <c r="A641" s="8"/>
      <c r="B641" s="8"/>
      <c r="C641" s="64"/>
      <c r="D641" s="7" t="s">
        <v>57</v>
      </c>
      <c r="E641" s="6" t="s">
        <v>56</v>
      </c>
      <c r="F641" s="62">
        <v>2600</v>
      </c>
      <c r="G641" s="5">
        <f>G642</f>
        <v>0.15789</v>
      </c>
      <c r="H641" s="5">
        <v>0</v>
      </c>
    </row>
    <row r="642" spans="1:8" ht="26.25" x14ac:dyDescent="0.25">
      <c r="A642" s="8"/>
      <c r="B642" s="8"/>
      <c r="C642" s="7" t="s">
        <v>1255</v>
      </c>
      <c r="D642" s="7"/>
      <c r="E642" s="6" t="s">
        <v>652</v>
      </c>
      <c r="F642" s="62">
        <f>F643</f>
        <v>251.559</v>
      </c>
      <c r="G642" s="5">
        <f>G643</f>
        <v>0.15789</v>
      </c>
      <c r="H642" s="5">
        <v>0</v>
      </c>
    </row>
    <row r="643" spans="1:8" ht="26.25" x14ac:dyDescent="0.25">
      <c r="A643" s="8"/>
      <c r="B643" s="8"/>
      <c r="C643" s="64"/>
      <c r="D643" s="7" t="s">
        <v>57</v>
      </c>
      <c r="E643" s="6" t="s">
        <v>56</v>
      </c>
      <c r="F643" s="62">
        <f>F644</f>
        <v>251.559</v>
      </c>
      <c r="G643" s="5">
        <f>G644</f>
        <v>0.15789</v>
      </c>
      <c r="H643" s="5">
        <v>0</v>
      </c>
    </row>
    <row r="644" spans="1:8" x14ac:dyDescent="0.25">
      <c r="A644" s="8"/>
      <c r="B644" s="8"/>
      <c r="C644" s="64"/>
      <c r="D644" s="7"/>
      <c r="E644" s="6" t="s">
        <v>106</v>
      </c>
      <c r="F644" s="62">
        <v>251.559</v>
      </c>
      <c r="G644" s="5">
        <f>G645</f>
        <v>0.15789</v>
      </c>
      <c r="H644" s="5">
        <v>0</v>
      </c>
    </row>
    <row r="645" spans="1:8" x14ac:dyDescent="0.25">
      <c r="A645" s="528"/>
      <c r="B645" s="528"/>
      <c r="C645" s="529" t="s">
        <v>112</v>
      </c>
      <c r="D645" s="529"/>
      <c r="E645" s="530" t="s">
        <v>111</v>
      </c>
      <c r="F645" s="531">
        <f>F646+F649</f>
        <v>0.15789</v>
      </c>
      <c r="G645" s="531">
        <f>G646+G649</f>
        <v>0.15789</v>
      </c>
      <c r="H645" s="531">
        <f>H646+H649</f>
        <v>0</v>
      </c>
    </row>
    <row r="646" spans="1:8" ht="25.5" x14ac:dyDescent="0.25">
      <c r="A646" s="8"/>
      <c r="B646" s="8"/>
      <c r="C646" s="58" t="s">
        <v>110</v>
      </c>
      <c r="D646" s="58"/>
      <c r="E646" s="59" t="s">
        <v>109</v>
      </c>
      <c r="F646" s="62">
        <f>F647</f>
        <v>5.2630000000000003E-2</v>
      </c>
      <c r="G646" s="62">
        <f>G647</f>
        <v>5.2630000000000003E-2</v>
      </c>
      <c r="H646" s="62">
        <v>0</v>
      </c>
    </row>
    <row r="647" spans="1:8" ht="25.5" x14ac:dyDescent="0.25">
      <c r="A647" s="8"/>
      <c r="B647" s="8"/>
      <c r="C647" s="23"/>
      <c r="D647" s="58" t="s">
        <v>57</v>
      </c>
      <c r="E647" s="10" t="s">
        <v>56</v>
      </c>
      <c r="F647" s="62">
        <f>F648</f>
        <v>5.2630000000000003E-2</v>
      </c>
      <c r="G647" s="62">
        <f>G648</f>
        <v>5.2630000000000003E-2</v>
      </c>
      <c r="H647" s="62">
        <v>0</v>
      </c>
    </row>
    <row r="648" spans="1:8" x14ac:dyDescent="0.25">
      <c r="A648" s="8"/>
      <c r="B648" s="8"/>
      <c r="C648" s="23"/>
      <c r="D648" s="58"/>
      <c r="E648" s="6" t="s">
        <v>106</v>
      </c>
      <c r="F648" s="62">
        <v>5.2630000000000003E-2</v>
      </c>
      <c r="G648" s="62">
        <v>5.2630000000000003E-2</v>
      </c>
      <c r="H648" s="62">
        <v>0</v>
      </c>
    </row>
    <row r="649" spans="1:8" ht="25.5" x14ac:dyDescent="0.25">
      <c r="A649" s="8"/>
      <c r="B649" s="8"/>
      <c r="C649" s="58" t="s">
        <v>108</v>
      </c>
      <c r="D649" s="58"/>
      <c r="E649" s="59" t="s">
        <v>107</v>
      </c>
      <c r="F649" s="62">
        <f>F650</f>
        <v>0.10526000000000001</v>
      </c>
      <c r="G649" s="62">
        <f>G650</f>
        <v>0.10526000000000001</v>
      </c>
      <c r="H649" s="62">
        <v>0</v>
      </c>
    </row>
    <row r="650" spans="1:8" ht="25.5" x14ac:dyDescent="0.25">
      <c r="A650" s="8"/>
      <c r="B650" s="8"/>
      <c r="C650" s="23"/>
      <c r="D650" s="58" t="s">
        <v>57</v>
      </c>
      <c r="E650" s="10" t="s">
        <v>56</v>
      </c>
      <c r="F650" s="62">
        <f>F651</f>
        <v>0.10526000000000001</v>
      </c>
      <c r="G650" s="62">
        <f>G651</f>
        <v>0.10526000000000001</v>
      </c>
      <c r="H650" s="62">
        <v>0</v>
      </c>
    </row>
    <row r="651" spans="1:8" x14ac:dyDescent="0.25">
      <c r="A651" s="8"/>
      <c r="B651" s="8"/>
      <c r="C651" s="23"/>
      <c r="D651" s="58"/>
      <c r="E651" s="6" t="s">
        <v>106</v>
      </c>
      <c r="F651" s="62">
        <v>0.10526000000000001</v>
      </c>
      <c r="G651" s="62">
        <v>0.10526000000000001</v>
      </c>
      <c r="H651" s="62">
        <v>0</v>
      </c>
    </row>
    <row r="652" spans="1:8" x14ac:dyDescent="0.25">
      <c r="A652" s="40"/>
      <c r="B652" s="23" t="s">
        <v>105</v>
      </c>
      <c r="C652" s="22"/>
      <c r="D652" s="21"/>
      <c r="E652" s="20" t="s">
        <v>104</v>
      </c>
      <c r="F652" s="63">
        <f>F653</f>
        <v>5544.4</v>
      </c>
      <c r="G652" s="63">
        <f>G653</f>
        <v>3623.5</v>
      </c>
      <c r="H652" s="63">
        <f>H653</f>
        <v>5102</v>
      </c>
    </row>
    <row r="653" spans="1:8" x14ac:dyDescent="0.25">
      <c r="A653" s="40"/>
      <c r="B653" s="23"/>
      <c r="C653" s="22" t="s">
        <v>36</v>
      </c>
      <c r="D653" s="21"/>
      <c r="E653" s="28" t="s">
        <v>35</v>
      </c>
      <c r="F653" s="63">
        <f>F654+F660</f>
        <v>5544.4</v>
      </c>
      <c r="G653" s="63">
        <f>G654+G660</f>
        <v>3623.5</v>
      </c>
      <c r="H653" s="63">
        <f>H654+H660</f>
        <v>5102</v>
      </c>
    </row>
    <row r="654" spans="1:8" ht="25.5" x14ac:dyDescent="0.25">
      <c r="A654" s="39"/>
      <c r="B654" s="37"/>
      <c r="C654" s="38" t="s">
        <v>34</v>
      </c>
      <c r="D654" s="37"/>
      <c r="E654" s="36" t="s">
        <v>103</v>
      </c>
      <c r="F654" s="35">
        <f t="shared" ref="F654:H656" si="56">F655</f>
        <v>3574.6</v>
      </c>
      <c r="G654" s="35">
        <f t="shared" si="56"/>
        <v>3573.5</v>
      </c>
      <c r="H654" s="35">
        <f t="shared" si="56"/>
        <v>3692.2</v>
      </c>
    </row>
    <row r="655" spans="1:8" ht="39" x14ac:dyDescent="0.25">
      <c r="A655" s="34"/>
      <c r="B655" s="34"/>
      <c r="C655" s="34" t="s">
        <v>32</v>
      </c>
      <c r="D655" s="34"/>
      <c r="E655" s="55" t="s">
        <v>102</v>
      </c>
      <c r="F655" s="32">
        <f t="shared" si="56"/>
        <v>3574.6</v>
      </c>
      <c r="G655" s="32">
        <f t="shared" si="56"/>
        <v>3573.5</v>
      </c>
      <c r="H655" s="32">
        <f t="shared" si="56"/>
        <v>3692.2</v>
      </c>
    </row>
    <row r="656" spans="1:8" ht="39" x14ac:dyDescent="0.25">
      <c r="A656" s="524"/>
      <c r="B656" s="524"/>
      <c r="C656" s="524" t="s">
        <v>30</v>
      </c>
      <c r="D656" s="532"/>
      <c r="E656" s="525" t="s">
        <v>29</v>
      </c>
      <c r="F656" s="526">
        <f t="shared" si="56"/>
        <v>3574.6</v>
      </c>
      <c r="G656" s="526">
        <f t="shared" si="56"/>
        <v>3573.5</v>
      </c>
      <c r="H656" s="526">
        <f t="shared" si="56"/>
        <v>3692.2</v>
      </c>
    </row>
    <row r="657" spans="1:8" ht="25.5" x14ac:dyDescent="0.25">
      <c r="A657" s="40"/>
      <c r="B657" s="58"/>
      <c r="C657" s="60" t="s">
        <v>28</v>
      </c>
      <c r="D657" s="58"/>
      <c r="E657" s="10" t="s">
        <v>27</v>
      </c>
      <c r="F657" s="62">
        <f>F658+F659</f>
        <v>3574.6</v>
      </c>
      <c r="G657" s="62">
        <f>G658+G659</f>
        <v>3573.5</v>
      </c>
      <c r="H657" s="62">
        <f>H658+H659</f>
        <v>3692.2</v>
      </c>
    </row>
    <row r="658" spans="1:8" ht="39" x14ac:dyDescent="0.25">
      <c r="A658" s="40"/>
      <c r="B658" s="58"/>
      <c r="C658" s="60"/>
      <c r="D658" s="58" t="s">
        <v>2</v>
      </c>
      <c r="E658" s="6" t="s">
        <v>1</v>
      </c>
      <c r="F658" s="62">
        <v>3455.9</v>
      </c>
      <c r="G658" s="62">
        <v>3573.5</v>
      </c>
      <c r="H658" s="62">
        <v>3573.5</v>
      </c>
    </row>
    <row r="659" spans="1:8" x14ac:dyDescent="0.25">
      <c r="A659" s="40"/>
      <c r="B659" s="58"/>
      <c r="C659" s="60"/>
      <c r="D659" s="58" t="s">
        <v>12</v>
      </c>
      <c r="E659" s="59" t="s">
        <v>11</v>
      </c>
      <c r="F659" s="9">
        <v>118.7</v>
      </c>
      <c r="G659" s="9">
        <v>0</v>
      </c>
      <c r="H659" s="9">
        <v>118.7</v>
      </c>
    </row>
    <row r="660" spans="1:8" ht="25.5" x14ac:dyDescent="0.25">
      <c r="A660" s="57"/>
      <c r="B660" s="37"/>
      <c r="C660" s="38" t="s">
        <v>65</v>
      </c>
      <c r="D660" s="37"/>
      <c r="E660" s="36" t="s">
        <v>64</v>
      </c>
      <c r="F660" s="35">
        <f>F661</f>
        <v>1969.8</v>
      </c>
      <c r="G660" s="35">
        <f>G661</f>
        <v>50</v>
      </c>
      <c r="H660" s="35">
        <f>H661</f>
        <v>1409.8</v>
      </c>
    </row>
    <row r="661" spans="1:8" ht="26.25" x14ac:dyDescent="0.25">
      <c r="A661" s="34"/>
      <c r="B661" s="34"/>
      <c r="C661" s="34" t="s">
        <v>101</v>
      </c>
      <c r="D661" s="34"/>
      <c r="E661" s="55" t="s">
        <v>100</v>
      </c>
      <c r="F661" s="32">
        <f>F662+F669</f>
        <v>1969.8</v>
      </c>
      <c r="G661" s="32">
        <f>G662+G669</f>
        <v>50</v>
      </c>
      <c r="H661" s="32">
        <f>H662+H669</f>
        <v>1409.8</v>
      </c>
    </row>
    <row r="662" spans="1:8" ht="26.25" x14ac:dyDescent="0.25">
      <c r="A662" s="524"/>
      <c r="B662" s="524"/>
      <c r="C662" s="524" t="s">
        <v>99</v>
      </c>
      <c r="D662" s="532"/>
      <c r="E662" s="525" t="s">
        <v>98</v>
      </c>
      <c r="F662" s="526">
        <f>F663+F665+F667</f>
        <v>1919.8</v>
      </c>
      <c r="G662" s="526">
        <f>G663+G665</f>
        <v>0</v>
      </c>
      <c r="H662" s="526">
        <f>H663+H665</f>
        <v>1359.8</v>
      </c>
    </row>
    <row r="663" spans="1:8" ht="51.75" x14ac:dyDescent="0.25">
      <c r="A663" s="7"/>
      <c r="B663" s="7"/>
      <c r="C663" s="7" t="s">
        <v>97</v>
      </c>
      <c r="D663" s="7"/>
      <c r="E663" s="6" t="s">
        <v>96</v>
      </c>
      <c r="F663" s="9">
        <f>F664</f>
        <v>769.8</v>
      </c>
      <c r="G663" s="9">
        <f>G664</f>
        <v>0</v>
      </c>
      <c r="H663" s="9">
        <f>H664</f>
        <v>769.8</v>
      </c>
    </row>
    <row r="664" spans="1:8" ht="26.25" x14ac:dyDescent="0.25">
      <c r="A664" s="7"/>
      <c r="B664" s="7"/>
      <c r="C664" s="7"/>
      <c r="D664" s="7" t="s">
        <v>57</v>
      </c>
      <c r="E664" s="6" t="s">
        <v>56</v>
      </c>
      <c r="F664" s="9">
        <v>769.8</v>
      </c>
      <c r="G664" s="9">
        <v>0</v>
      </c>
      <c r="H664" s="9">
        <v>769.8</v>
      </c>
    </row>
    <row r="665" spans="1:8" ht="51.75" x14ac:dyDescent="0.25">
      <c r="A665" s="7"/>
      <c r="B665" s="7"/>
      <c r="C665" s="7" t="s">
        <v>95</v>
      </c>
      <c r="D665" s="7"/>
      <c r="E665" s="6" t="s">
        <v>94</v>
      </c>
      <c r="F665" s="9">
        <f>F666</f>
        <v>590</v>
      </c>
      <c r="G665" s="9">
        <f>G666</f>
        <v>0</v>
      </c>
      <c r="H665" s="9">
        <f>H666</f>
        <v>590</v>
      </c>
    </row>
    <row r="666" spans="1:8" s="61" customFormat="1" ht="26.25" x14ac:dyDescent="0.25">
      <c r="A666" s="7"/>
      <c r="B666" s="7"/>
      <c r="C666" s="7"/>
      <c r="D666" s="7" t="s">
        <v>57</v>
      </c>
      <c r="E666" s="6" t="s">
        <v>56</v>
      </c>
      <c r="F666" s="9">
        <v>590</v>
      </c>
      <c r="G666" s="9">
        <v>0</v>
      </c>
      <c r="H666" s="9">
        <v>590</v>
      </c>
    </row>
    <row r="667" spans="1:8" s="61" customFormat="1" x14ac:dyDescent="0.25">
      <c r="A667" s="7"/>
      <c r="B667" s="7"/>
      <c r="C667" s="7" t="s">
        <v>639</v>
      </c>
      <c r="D667" s="7"/>
      <c r="E667" s="6" t="s">
        <v>640</v>
      </c>
      <c r="F667" s="151">
        <f>F668</f>
        <v>560</v>
      </c>
      <c r="G667" s="9">
        <v>0</v>
      </c>
      <c r="H667" s="9">
        <v>0</v>
      </c>
    </row>
    <row r="668" spans="1:8" s="61" customFormat="1" ht="26.25" x14ac:dyDescent="0.25">
      <c r="A668" s="7"/>
      <c r="B668" s="7"/>
      <c r="C668" s="7"/>
      <c r="D668" s="7" t="s">
        <v>57</v>
      </c>
      <c r="E668" s="6" t="s">
        <v>56</v>
      </c>
      <c r="F668" s="151">
        <v>560</v>
      </c>
      <c r="G668" s="9">
        <v>0</v>
      </c>
      <c r="H668" s="9">
        <v>0</v>
      </c>
    </row>
    <row r="669" spans="1:8" x14ac:dyDescent="0.25">
      <c r="A669" s="524"/>
      <c r="B669" s="524"/>
      <c r="C669" s="524" t="s">
        <v>93</v>
      </c>
      <c r="D669" s="532"/>
      <c r="E669" s="525" t="s">
        <v>92</v>
      </c>
      <c r="F669" s="526">
        <f t="shared" ref="F669:H670" si="57">F670</f>
        <v>50</v>
      </c>
      <c r="G669" s="526">
        <f t="shared" si="57"/>
        <v>50</v>
      </c>
      <c r="H669" s="526">
        <f t="shared" si="57"/>
        <v>50</v>
      </c>
    </row>
    <row r="670" spans="1:8" x14ac:dyDescent="0.25">
      <c r="A670" s="7"/>
      <c r="B670" s="7"/>
      <c r="C670" s="7" t="s">
        <v>91</v>
      </c>
      <c r="D670" s="7"/>
      <c r="E670" s="6" t="s">
        <v>90</v>
      </c>
      <c r="F670" s="9">
        <f t="shared" si="57"/>
        <v>50</v>
      </c>
      <c r="G670" s="9">
        <f t="shared" si="57"/>
        <v>50</v>
      </c>
      <c r="H670" s="9">
        <f t="shared" si="57"/>
        <v>50</v>
      </c>
    </row>
    <row r="671" spans="1:8" ht="26.25" x14ac:dyDescent="0.25">
      <c r="A671" s="7"/>
      <c r="B671" s="7"/>
      <c r="C671" s="7"/>
      <c r="D671" s="7" t="s">
        <v>57</v>
      </c>
      <c r="E671" s="6" t="s">
        <v>56</v>
      </c>
      <c r="F671" s="9">
        <v>50</v>
      </c>
      <c r="G671" s="9">
        <v>50</v>
      </c>
      <c r="H671" s="9">
        <v>50</v>
      </c>
    </row>
    <row r="672" spans="1:8" x14ac:dyDescent="0.25">
      <c r="A672" s="40"/>
      <c r="B672" s="23">
        <v>1000</v>
      </c>
      <c r="C672" s="22"/>
      <c r="D672" s="21"/>
      <c r="E672" s="20" t="s">
        <v>89</v>
      </c>
      <c r="F672" s="27">
        <f t="shared" ref="F672:H677" si="58">F673</f>
        <v>381.5</v>
      </c>
      <c r="G672" s="27">
        <f t="shared" si="58"/>
        <v>381.5</v>
      </c>
      <c r="H672" s="27">
        <f t="shared" si="58"/>
        <v>381.5</v>
      </c>
    </row>
    <row r="673" spans="1:8" x14ac:dyDescent="0.25">
      <c r="A673" s="21"/>
      <c r="B673" s="23">
        <v>1003</v>
      </c>
      <c r="C673" s="22"/>
      <c r="D673" s="21"/>
      <c r="E673" s="20" t="s">
        <v>88</v>
      </c>
      <c r="F673" s="27">
        <f t="shared" si="58"/>
        <v>381.5</v>
      </c>
      <c r="G673" s="27">
        <f t="shared" si="58"/>
        <v>381.5</v>
      </c>
      <c r="H673" s="27">
        <f t="shared" si="58"/>
        <v>381.5</v>
      </c>
    </row>
    <row r="674" spans="1:8" x14ac:dyDescent="0.25">
      <c r="A674" s="56"/>
      <c r="B674" s="23"/>
      <c r="C674" s="22" t="s">
        <v>36</v>
      </c>
      <c r="D674" s="21"/>
      <c r="E674" s="28" t="s">
        <v>35</v>
      </c>
      <c r="F674" s="27">
        <f t="shared" si="58"/>
        <v>381.5</v>
      </c>
      <c r="G674" s="27">
        <f t="shared" si="58"/>
        <v>381.5</v>
      </c>
      <c r="H674" s="27">
        <f t="shared" si="58"/>
        <v>381.5</v>
      </c>
    </row>
    <row r="675" spans="1:8" ht="25.5" x14ac:dyDescent="0.25">
      <c r="A675" s="57"/>
      <c r="B675" s="37"/>
      <c r="C675" s="38" t="s">
        <v>87</v>
      </c>
      <c r="D675" s="37"/>
      <c r="E675" s="36" t="s">
        <v>86</v>
      </c>
      <c r="F675" s="35">
        <f t="shared" si="58"/>
        <v>381.5</v>
      </c>
      <c r="G675" s="35">
        <f t="shared" si="58"/>
        <v>381.5</v>
      </c>
      <c r="H675" s="35">
        <f t="shared" si="58"/>
        <v>381.5</v>
      </c>
    </row>
    <row r="676" spans="1:8" x14ac:dyDescent="0.25">
      <c r="A676" s="34"/>
      <c r="B676" s="34"/>
      <c r="C676" s="34" t="s">
        <v>85</v>
      </c>
      <c r="D676" s="34"/>
      <c r="E676" s="55" t="s">
        <v>84</v>
      </c>
      <c r="F676" s="32">
        <f t="shared" si="58"/>
        <v>381.5</v>
      </c>
      <c r="G676" s="32">
        <f t="shared" si="58"/>
        <v>381.5</v>
      </c>
      <c r="H676" s="32">
        <f t="shared" si="58"/>
        <v>381.5</v>
      </c>
    </row>
    <row r="677" spans="1:8" ht="26.25" x14ac:dyDescent="0.25">
      <c r="A677" s="524"/>
      <c r="B677" s="524"/>
      <c r="C677" s="524" t="s">
        <v>83</v>
      </c>
      <c r="D677" s="532"/>
      <c r="E677" s="525" t="s">
        <v>82</v>
      </c>
      <c r="F677" s="526">
        <f t="shared" si="58"/>
        <v>381.5</v>
      </c>
      <c r="G677" s="526">
        <f t="shared" si="58"/>
        <v>381.5</v>
      </c>
      <c r="H677" s="526">
        <f t="shared" si="58"/>
        <v>381.5</v>
      </c>
    </row>
    <row r="678" spans="1:8" ht="40.5" customHeight="1" x14ac:dyDescent="0.25">
      <c r="A678" s="56"/>
      <c r="B678" s="58"/>
      <c r="C678" s="60" t="s">
        <v>81</v>
      </c>
      <c r="D678" s="58"/>
      <c r="E678" s="10" t="s">
        <v>80</v>
      </c>
      <c r="F678" s="9">
        <f>SUM(F679:F680)</f>
        <v>381.5</v>
      </c>
      <c r="G678" s="9">
        <f>G679+G680</f>
        <v>381.5</v>
      </c>
      <c r="H678" s="9">
        <f>H679+H680</f>
        <v>381.5</v>
      </c>
    </row>
    <row r="679" spans="1:8" x14ac:dyDescent="0.25">
      <c r="A679" s="56"/>
      <c r="B679" s="58"/>
      <c r="C679" s="60"/>
      <c r="D679" s="58" t="s">
        <v>79</v>
      </c>
      <c r="E679" s="6" t="s">
        <v>78</v>
      </c>
      <c r="F679" s="9">
        <v>14.1</v>
      </c>
      <c r="G679" s="9">
        <v>14.1</v>
      </c>
      <c r="H679" s="9">
        <v>14.1</v>
      </c>
    </row>
    <row r="680" spans="1:8" ht="25.5" x14ac:dyDescent="0.25">
      <c r="A680" s="56"/>
      <c r="B680" s="58"/>
      <c r="C680" s="60"/>
      <c r="D680" s="58" t="s">
        <v>57</v>
      </c>
      <c r="E680" s="59" t="s">
        <v>56</v>
      </c>
      <c r="F680" s="9">
        <v>367.4</v>
      </c>
      <c r="G680" s="9">
        <v>367.4</v>
      </c>
      <c r="H680" s="9">
        <v>367.4</v>
      </c>
    </row>
    <row r="681" spans="1:8" x14ac:dyDescent="0.25">
      <c r="A681" s="56"/>
      <c r="B681" s="23">
        <v>1100</v>
      </c>
      <c r="C681" s="22"/>
      <c r="D681" s="21"/>
      <c r="E681" s="20" t="s">
        <v>76</v>
      </c>
      <c r="F681" s="27">
        <f t="shared" ref="F681:H686" si="59">F682</f>
        <v>76</v>
      </c>
      <c r="G681" s="27">
        <f t="shared" si="59"/>
        <v>0</v>
      </c>
      <c r="H681" s="27">
        <f t="shared" si="59"/>
        <v>76</v>
      </c>
    </row>
    <row r="682" spans="1:8" x14ac:dyDescent="0.25">
      <c r="A682" s="56"/>
      <c r="B682" s="23" t="s">
        <v>75</v>
      </c>
      <c r="C682" s="22"/>
      <c r="D682" s="23"/>
      <c r="E682" s="28" t="s">
        <v>74</v>
      </c>
      <c r="F682" s="27">
        <f t="shared" si="59"/>
        <v>76</v>
      </c>
      <c r="G682" s="27">
        <f t="shared" si="59"/>
        <v>0</v>
      </c>
      <c r="H682" s="27">
        <f t="shared" si="59"/>
        <v>76</v>
      </c>
    </row>
    <row r="683" spans="1:8" x14ac:dyDescent="0.25">
      <c r="A683" s="56"/>
      <c r="B683" s="23"/>
      <c r="C683" s="22" t="s">
        <v>36</v>
      </c>
      <c r="D683" s="23"/>
      <c r="E683" s="28" t="s">
        <v>35</v>
      </c>
      <c r="F683" s="27">
        <f t="shared" si="59"/>
        <v>76</v>
      </c>
      <c r="G683" s="27">
        <f t="shared" si="59"/>
        <v>0</v>
      </c>
      <c r="H683" s="27">
        <f t="shared" si="59"/>
        <v>76</v>
      </c>
    </row>
    <row r="684" spans="1:8" ht="25.5" x14ac:dyDescent="0.25">
      <c r="A684" s="57"/>
      <c r="B684" s="37"/>
      <c r="C684" s="38" t="s">
        <v>73</v>
      </c>
      <c r="D684" s="37"/>
      <c r="E684" s="36" t="s">
        <v>72</v>
      </c>
      <c r="F684" s="35">
        <f t="shared" si="59"/>
        <v>76</v>
      </c>
      <c r="G684" s="35">
        <f t="shared" si="59"/>
        <v>0</v>
      </c>
      <c r="H684" s="35">
        <f t="shared" si="59"/>
        <v>76</v>
      </c>
    </row>
    <row r="685" spans="1:8" ht="26.25" x14ac:dyDescent="0.25">
      <c r="A685" s="524"/>
      <c r="B685" s="524"/>
      <c r="C685" s="524" t="s">
        <v>71</v>
      </c>
      <c r="D685" s="524"/>
      <c r="E685" s="525" t="s">
        <v>70</v>
      </c>
      <c r="F685" s="526">
        <f t="shared" si="59"/>
        <v>76</v>
      </c>
      <c r="G685" s="526">
        <f t="shared" si="59"/>
        <v>0</v>
      </c>
      <c r="H685" s="526">
        <f t="shared" si="59"/>
        <v>76</v>
      </c>
    </row>
    <row r="686" spans="1:8" ht="39" x14ac:dyDescent="0.25">
      <c r="A686" s="8"/>
      <c r="B686" s="8"/>
      <c r="C686" s="7" t="s">
        <v>69</v>
      </c>
      <c r="D686" s="7"/>
      <c r="E686" s="6" t="s">
        <v>68</v>
      </c>
      <c r="F686" s="9">
        <f t="shared" si="59"/>
        <v>76</v>
      </c>
      <c r="G686" s="9">
        <f t="shared" si="59"/>
        <v>0</v>
      </c>
      <c r="H686" s="9">
        <f t="shared" si="59"/>
        <v>76</v>
      </c>
    </row>
    <row r="687" spans="1:8" ht="26.25" x14ac:dyDescent="0.25">
      <c r="A687" s="8"/>
      <c r="B687" s="8"/>
      <c r="C687" s="7"/>
      <c r="D687" s="7" t="s">
        <v>57</v>
      </c>
      <c r="E687" s="6" t="s">
        <v>56</v>
      </c>
      <c r="F687" s="9">
        <v>76</v>
      </c>
      <c r="G687" s="9">
        <v>0</v>
      </c>
      <c r="H687" s="9">
        <v>76</v>
      </c>
    </row>
    <row r="688" spans="1:8" x14ac:dyDescent="0.25">
      <c r="A688" s="56"/>
      <c r="B688" s="23">
        <v>1200</v>
      </c>
      <c r="C688" s="22"/>
      <c r="D688" s="21"/>
      <c r="E688" s="20" t="s">
        <v>67</v>
      </c>
      <c r="F688" s="27">
        <f t="shared" ref="F688:H694" si="60">F689</f>
        <v>1042.5999999999999</v>
      </c>
      <c r="G688" s="27">
        <f t="shared" si="60"/>
        <v>1042.5999999999999</v>
      </c>
      <c r="H688" s="27">
        <f t="shared" si="60"/>
        <v>1042.5999999999999</v>
      </c>
    </row>
    <row r="689" spans="1:8" x14ac:dyDescent="0.25">
      <c r="A689" s="21"/>
      <c r="B689" s="23">
        <v>1202</v>
      </c>
      <c r="C689" s="22"/>
      <c r="D689" s="21"/>
      <c r="E689" s="20" t="s">
        <v>66</v>
      </c>
      <c r="F689" s="27">
        <f t="shared" si="60"/>
        <v>1042.5999999999999</v>
      </c>
      <c r="G689" s="27">
        <f t="shared" si="60"/>
        <v>1042.5999999999999</v>
      </c>
      <c r="H689" s="27">
        <f t="shared" si="60"/>
        <v>1042.5999999999999</v>
      </c>
    </row>
    <row r="690" spans="1:8" x14ac:dyDescent="0.25">
      <c r="A690" s="21"/>
      <c r="B690" s="23"/>
      <c r="C690" s="22" t="s">
        <v>36</v>
      </c>
      <c r="D690" s="21"/>
      <c r="E690" s="28" t="s">
        <v>35</v>
      </c>
      <c r="F690" s="27">
        <f t="shared" si="60"/>
        <v>1042.5999999999999</v>
      </c>
      <c r="G690" s="27">
        <f t="shared" si="60"/>
        <v>1042.5999999999999</v>
      </c>
      <c r="H690" s="27">
        <f t="shared" si="60"/>
        <v>1042.5999999999999</v>
      </c>
    </row>
    <row r="691" spans="1:8" ht="25.5" x14ac:dyDescent="0.25">
      <c r="A691" s="39"/>
      <c r="B691" s="37"/>
      <c r="C691" s="38" t="s">
        <v>65</v>
      </c>
      <c r="D691" s="37"/>
      <c r="E691" s="36" t="s">
        <v>64</v>
      </c>
      <c r="F691" s="35">
        <f t="shared" si="60"/>
        <v>1042.5999999999999</v>
      </c>
      <c r="G691" s="35">
        <f t="shared" si="60"/>
        <v>1042.5999999999999</v>
      </c>
      <c r="H691" s="35">
        <f t="shared" si="60"/>
        <v>1042.5999999999999</v>
      </c>
    </row>
    <row r="692" spans="1:8" x14ac:dyDescent="0.25">
      <c r="A692" s="34"/>
      <c r="B692" s="34"/>
      <c r="C692" s="34" t="s">
        <v>63</v>
      </c>
      <c r="D692" s="34"/>
      <c r="E692" s="55" t="s">
        <v>62</v>
      </c>
      <c r="F692" s="32">
        <f t="shared" si="60"/>
        <v>1042.5999999999999</v>
      </c>
      <c r="G692" s="32">
        <f t="shared" si="60"/>
        <v>1042.5999999999999</v>
      </c>
      <c r="H692" s="32">
        <f t="shared" si="60"/>
        <v>1042.5999999999999</v>
      </c>
    </row>
    <row r="693" spans="1:8" ht="39" x14ac:dyDescent="0.25">
      <c r="A693" s="524"/>
      <c r="B693" s="524"/>
      <c r="C693" s="524" t="s">
        <v>61</v>
      </c>
      <c r="D693" s="524"/>
      <c r="E693" s="525" t="s">
        <v>60</v>
      </c>
      <c r="F693" s="526">
        <f t="shared" si="60"/>
        <v>1042.5999999999999</v>
      </c>
      <c r="G693" s="526">
        <f t="shared" si="60"/>
        <v>1042.5999999999999</v>
      </c>
      <c r="H693" s="526">
        <f t="shared" si="60"/>
        <v>1042.5999999999999</v>
      </c>
    </row>
    <row r="694" spans="1:8" x14ac:dyDescent="0.25">
      <c r="A694" s="8"/>
      <c r="B694" s="8"/>
      <c r="C694" s="7" t="s">
        <v>59</v>
      </c>
      <c r="D694" s="7"/>
      <c r="E694" s="6" t="s">
        <v>58</v>
      </c>
      <c r="F694" s="9">
        <f t="shared" si="60"/>
        <v>1042.5999999999999</v>
      </c>
      <c r="G694" s="9">
        <f t="shared" si="60"/>
        <v>1042.5999999999999</v>
      </c>
      <c r="H694" s="9">
        <f t="shared" si="60"/>
        <v>1042.5999999999999</v>
      </c>
    </row>
    <row r="695" spans="1:8" ht="26.25" x14ac:dyDescent="0.25">
      <c r="A695" s="8"/>
      <c r="B695" s="8"/>
      <c r="C695" s="7"/>
      <c r="D695" s="7" t="s">
        <v>57</v>
      </c>
      <c r="E695" s="6" t="s">
        <v>56</v>
      </c>
      <c r="F695" s="9">
        <v>1042.5999999999999</v>
      </c>
      <c r="G695" s="9">
        <v>1042.5999999999999</v>
      </c>
      <c r="H695" s="9">
        <v>1042.5999999999999</v>
      </c>
    </row>
    <row r="696" spans="1:8" x14ac:dyDescent="0.25">
      <c r="A696" s="43">
        <v>636</v>
      </c>
      <c r="B696" s="45"/>
      <c r="C696" s="44"/>
      <c r="D696" s="43"/>
      <c r="E696" s="42" t="s">
        <v>55</v>
      </c>
      <c r="F696" s="41">
        <f t="shared" ref="F696:H698" si="61">F697</f>
        <v>3415.8</v>
      </c>
      <c r="G696" s="41">
        <f t="shared" si="61"/>
        <v>3342.2</v>
      </c>
      <c r="H696" s="41">
        <f t="shared" si="61"/>
        <v>3396.6</v>
      </c>
    </row>
    <row r="697" spans="1:8" x14ac:dyDescent="0.25">
      <c r="A697" s="40"/>
      <c r="B697" s="23" t="s">
        <v>40</v>
      </c>
      <c r="C697" s="22"/>
      <c r="D697" s="21"/>
      <c r="E697" s="20" t="s">
        <v>39</v>
      </c>
      <c r="F697" s="27">
        <f t="shared" si="61"/>
        <v>3415.8</v>
      </c>
      <c r="G697" s="27">
        <f t="shared" si="61"/>
        <v>3342.2</v>
      </c>
      <c r="H697" s="27">
        <f t="shared" si="61"/>
        <v>3396.6</v>
      </c>
    </row>
    <row r="698" spans="1:8" ht="25.5" x14ac:dyDescent="0.25">
      <c r="A698" s="40"/>
      <c r="B698" s="23" t="s">
        <v>54</v>
      </c>
      <c r="C698" s="22"/>
      <c r="D698" s="23"/>
      <c r="E698" s="28" t="s">
        <v>53</v>
      </c>
      <c r="F698" s="27">
        <f t="shared" si="61"/>
        <v>3415.8</v>
      </c>
      <c r="G698" s="27">
        <f t="shared" si="61"/>
        <v>3342.2</v>
      </c>
      <c r="H698" s="27">
        <f t="shared" si="61"/>
        <v>3396.6</v>
      </c>
    </row>
    <row r="699" spans="1:8" x14ac:dyDescent="0.25">
      <c r="A699" s="54"/>
      <c r="B699" s="53"/>
      <c r="C699" s="52" t="s">
        <v>52</v>
      </c>
      <c r="D699" s="51"/>
      <c r="E699" s="50" t="s">
        <v>51</v>
      </c>
      <c r="F699" s="16">
        <f>F700+F708</f>
        <v>3415.8</v>
      </c>
      <c r="G699" s="16">
        <f>G700+G708</f>
        <v>3342.2</v>
      </c>
      <c r="H699" s="16">
        <f>H700+H708</f>
        <v>3396.6</v>
      </c>
    </row>
    <row r="700" spans="1:8" s="24" customFormat="1" ht="26.25" x14ac:dyDescent="0.25">
      <c r="A700" s="25"/>
      <c r="B700" s="25"/>
      <c r="C700" s="48" t="s">
        <v>50</v>
      </c>
      <c r="D700" s="49"/>
      <c r="E700" s="14" t="s">
        <v>49</v>
      </c>
      <c r="F700" s="13">
        <f>F701+F703+F706</f>
        <v>3265.8</v>
      </c>
      <c r="G700" s="13">
        <f>G701+G703</f>
        <v>3192.2</v>
      </c>
      <c r="H700" s="13">
        <f>H701+H703</f>
        <v>3246.6</v>
      </c>
    </row>
    <row r="701" spans="1:8" ht="26.25" x14ac:dyDescent="0.25">
      <c r="A701" s="8"/>
      <c r="B701" s="8"/>
      <c r="C701" s="7" t="s">
        <v>48</v>
      </c>
      <c r="D701" s="7"/>
      <c r="E701" s="6" t="s">
        <v>47</v>
      </c>
      <c r="F701" s="9">
        <v>1164</v>
      </c>
      <c r="G701" s="9">
        <v>1164</v>
      </c>
      <c r="H701" s="9">
        <f>H702</f>
        <v>1164</v>
      </c>
    </row>
    <row r="702" spans="1:8" ht="39" x14ac:dyDescent="0.25">
      <c r="A702" s="8"/>
      <c r="B702" s="8"/>
      <c r="C702" s="7"/>
      <c r="D702" s="7" t="s">
        <v>2</v>
      </c>
      <c r="E702" s="6" t="s">
        <v>1</v>
      </c>
      <c r="F702" s="5">
        <v>1164</v>
      </c>
      <c r="G702" s="5">
        <v>1164</v>
      </c>
      <c r="H702" s="5">
        <v>1164</v>
      </c>
    </row>
    <row r="703" spans="1:8" ht="26.25" x14ac:dyDescent="0.25">
      <c r="A703" s="8"/>
      <c r="B703" s="8"/>
      <c r="C703" s="7" t="s">
        <v>46</v>
      </c>
      <c r="D703" s="7"/>
      <c r="E703" s="12" t="s">
        <v>45</v>
      </c>
      <c r="F703" s="5">
        <f>F704+F705</f>
        <v>2014.5</v>
      </c>
      <c r="G703" s="5">
        <f>G704+G705</f>
        <v>2028.2</v>
      </c>
      <c r="H703" s="5">
        <f>H704+H705</f>
        <v>2082.6</v>
      </c>
    </row>
    <row r="704" spans="1:8" ht="39" x14ac:dyDescent="0.25">
      <c r="A704" s="8"/>
      <c r="B704" s="8"/>
      <c r="C704" s="7"/>
      <c r="D704" s="7" t="s">
        <v>2</v>
      </c>
      <c r="E704" s="6" t="s">
        <v>1</v>
      </c>
      <c r="F704" s="5">
        <v>1960.1</v>
      </c>
      <c r="G704" s="5">
        <v>2028.2</v>
      </c>
      <c r="H704" s="5">
        <v>2028.2</v>
      </c>
    </row>
    <row r="705" spans="1:8" x14ac:dyDescent="0.25">
      <c r="A705" s="8"/>
      <c r="B705" s="8"/>
      <c r="C705" s="7"/>
      <c r="D705" s="7" t="s">
        <v>12</v>
      </c>
      <c r="E705" s="6" t="s">
        <v>11</v>
      </c>
      <c r="F705" s="9">
        <v>54.4</v>
      </c>
      <c r="G705" s="9">
        <v>0</v>
      </c>
      <c r="H705" s="9">
        <v>54.4</v>
      </c>
    </row>
    <row r="706" spans="1:8" ht="39" x14ac:dyDescent="0.25">
      <c r="A706" s="8"/>
      <c r="B706" s="8"/>
      <c r="C706" s="7" t="s">
        <v>1267</v>
      </c>
      <c r="D706" s="7"/>
      <c r="E706" s="6" t="s">
        <v>1268</v>
      </c>
      <c r="F706" s="9">
        <f>F707</f>
        <v>87.3</v>
      </c>
      <c r="G706" s="9">
        <v>0</v>
      </c>
      <c r="H706" s="9">
        <v>0</v>
      </c>
    </row>
    <row r="707" spans="1:8" x14ac:dyDescent="0.25">
      <c r="A707" s="8"/>
      <c r="B707" s="8"/>
      <c r="C707" s="7"/>
      <c r="D707" s="7" t="s">
        <v>12</v>
      </c>
      <c r="E707" s="6" t="s">
        <v>11</v>
      </c>
      <c r="F707" s="9">
        <v>87.3</v>
      </c>
      <c r="G707" s="9">
        <v>0</v>
      </c>
      <c r="H707" s="9">
        <v>0</v>
      </c>
    </row>
    <row r="708" spans="1:8" ht="25.5" x14ac:dyDescent="0.25">
      <c r="A708" s="25"/>
      <c r="B708" s="25"/>
      <c r="C708" s="48" t="s">
        <v>16</v>
      </c>
      <c r="D708" s="47"/>
      <c r="E708" s="46" t="s">
        <v>44</v>
      </c>
      <c r="F708" s="13">
        <f t="shared" ref="F708:H709" si="62">F709</f>
        <v>150</v>
      </c>
      <c r="G708" s="13">
        <f t="shared" si="62"/>
        <v>150</v>
      </c>
      <c r="H708" s="13">
        <f t="shared" si="62"/>
        <v>150</v>
      </c>
    </row>
    <row r="709" spans="1:8" ht="26.25" x14ac:dyDescent="0.25">
      <c r="A709" s="8"/>
      <c r="B709" s="8"/>
      <c r="C709" s="7" t="s">
        <v>43</v>
      </c>
      <c r="D709" s="7"/>
      <c r="E709" s="6" t="s">
        <v>42</v>
      </c>
      <c r="F709" s="9">
        <f t="shared" si="62"/>
        <v>150</v>
      </c>
      <c r="G709" s="9">
        <f t="shared" si="62"/>
        <v>150</v>
      </c>
      <c r="H709" s="9">
        <f t="shared" si="62"/>
        <v>150</v>
      </c>
    </row>
    <row r="710" spans="1:8" x14ac:dyDescent="0.25">
      <c r="A710" s="8"/>
      <c r="B710" s="8"/>
      <c r="C710" s="7"/>
      <c r="D710" s="7" t="s">
        <v>12</v>
      </c>
      <c r="E710" s="6" t="s">
        <v>11</v>
      </c>
      <c r="F710" s="9">
        <v>150</v>
      </c>
      <c r="G710" s="9">
        <v>150</v>
      </c>
      <c r="H710" s="9">
        <v>150</v>
      </c>
    </row>
    <row r="711" spans="1:8" ht="25.5" x14ac:dyDescent="0.25">
      <c r="A711" s="43">
        <v>651</v>
      </c>
      <c r="B711" s="45"/>
      <c r="C711" s="44"/>
      <c r="D711" s="43"/>
      <c r="E711" s="42" t="s">
        <v>41</v>
      </c>
      <c r="F711" s="41">
        <f>F712</f>
        <v>35086.184200000003</v>
      </c>
      <c r="G711" s="41">
        <f>G712</f>
        <v>35249.4637</v>
      </c>
      <c r="H711" s="41">
        <f>H712</f>
        <v>35573.435600000004</v>
      </c>
    </row>
    <row r="712" spans="1:8" x14ac:dyDescent="0.25">
      <c r="A712" s="40"/>
      <c r="B712" s="23" t="s">
        <v>40</v>
      </c>
      <c r="C712" s="22"/>
      <c r="D712" s="21"/>
      <c r="E712" s="20" t="s">
        <v>39</v>
      </c>
      <c r="F712" s="27">
        <f>F713+F721+F726</f>
        <v>35086.184200000003</v>
      </c>
      <c r="G712" s="27">
        <f>G713+G721+G726</f>
        <v>35249.4637</v>
      </c>
      <c r="H712" s="27">
        <f>H713+H721+H726</f>
        <v>35573.435600000004</v>
      </c>
    </row>
    <row r="713" spans="1:8" ht="25.5" x14ac:dyDescent="0.25">
      <c r="A713" s="40"/>
      <c r="B713" s="23" t="s">
        <v>38</v>
      </c>
      <c r="C713" s="22"/>
      <c r="D713" s="21"/>
      <c r="E713" s="20" t="s">
        <v>37</v>
      </c>
      <c r="F713" s="27">
        <f>F714</f>
        <v>8245.7999999999993</v>
      </c>
      <c r="G713" s="27">
        <f>G714</f>
        <v>7945.7</v>
      </c>
      <c r="H713" s="27">
        <f>H714</f>
        <v>8508.2000000000007</v>
      </c>
    </row>
    <row r="714" spans="1:8" x14ac:dyDescent="0.25">
      <c r="A714" s="40"/>
      <c r="B714" s="23"/>
      <c r="C714" s="22" t="s">
        <v>36</v>
      </c>
      <c r="D714" s="21"/>
      <c r="E714" s="20" t="s">
        <v>35</v>
      </c>
      <c r="F714" s="27">
        <f>F716</f>
        <v>8245.7999999999993</v>
      </c>
      <c r="G714" s="27">
        <f>G716</f>
        <v>7945.7</v>
      </c>
      <c r="H714" s="27">
        <f>H716</f>
        <v>8508.2000000000007</v>
      </c>
    </row>
    <row r="715" spans="1:8" ht="25.5" x14ac:dyDescent="0.25">
      <c r="A715" s="39"/>
      <c r="B715" s="37"/>
      <c r="C715" s="38" t="s">
        <v>34</v>
      </c>
      <c r="D715" s="37"/>
      <c r="E715" s="36" t="s">
        <v>33</v>
      </c>
      <c r="F715" s="35">
        <f t="shared" ref="F715:H717" si="63">F716</f>
        <v>8245.7999999999993</v>
      </c>
      <c r="G715" s="35">
        <f t="shared" si="63"/>
        <v>7945.7</v>
      </c>
      <c r="H715" s="35">
        <f t="shared" si="63"/>
        <v>8508.2000000000007</v>
      </c>
    </row>
    <row r="716" spans="1:8" ht="26.25" x14ac:dyDescent="0.25">
      <c r="A716" s="34"/>
      <c r="B716" s="34"/>
      <c r="C716" s="34" t="s">
        <v>32</v>
      </c>
      <c r="D716" s="34"/>
      <c r="E716" s="33" t="s">
        <v>31</v>
      </c>
      <c r="F716" s="32">
        <f t="shared" si="63"/>
        <v>8245.7999999999993</v>
      </c>
      <c r="G716" s="32">
        <f t="shared" si="63"/>
        <v>7945.7</v>
      </c>
      <c r="H716" s="32">
        <f t="shared" si="63"/>
        <v>8508.2000000000007</v>
      </c>
    </row>
    <row r="717" spans="1:8" ht="39" x14ac:dyDescent="0.25">
      <c r="A717" s="524"/>
      <c r="B717" s="524"/>
      <c r="C717" s="524" t="s">
        <v>30</v>
      </c>
      <c r="D717" s="524"/>
      <c r="E717" s="525" t="s">
        <v>29</v>
      </c>
      <c r="F717" s="526">
        <f t="shared" si="63"/>
        <v>8245.7999999999993</v>
      </c>
      <c r="G717" s="526">
        <f t="shared" si="63"/>
        <v>7945.7</v>
      </c>
      <c r="H717" s="526">
        <f t="shared" si="63"/>
        <v>8508.2000000000007</v>
      </c>
    </row>
    <row r="718" spans="1:8" ht="25.5" x14ac:dyDescent="0.25">
      <c r="A718" s="8"/>
      <c r="B718" s="8"/>
      <c r="C718" s="7" t="s">
        <v>28</v>
      </c>
      <c r="D718" s="7"/>
      <c r="E718" s="10" t="s">
        <v>27</v>
      </c>
      <c r="F718" s="9">
        <f>F719+F720</f>
        <v>8245.7999999999993</v>
      </c>
      <c r="G718" s="9">
        <f>G719+G720</f>
        <v>7945.7</v>
      </c>
      <c r="H718" s="9">
        <f>H719+H720</f>
        <v>8508.2000000000007</v>
      </c>
    </row>
    <row r="719" spans="1:8" ht="39" x14ac:dyDescent="0.25">
      <c r="A719" s="8"/>
      <c r="B719" s="8"/>
      <c r="C719" s="7"/>
      <c r="D719" s="7" t="s">
        <v>2</v>
      </c>
      <c r="E719" s="6" t="s">
        <v>1</v>
      </c>
      <c r="F719" s="9">
        <v>7683.3</v>
      </c>
      <c r="G719" s="9">
        <v>7945.7</v>
      </c>
      <c r="H719" s="9">
        <v>7945.7</v>
      </c>
    </row>
    <row r="720" spans="1:8" x14ac:dyDescent="0.25">
      <c r="A720" s="8"/>
      <c r="B720" s="8"/>
      <c r="C720" s="7"/>
      <c r="D720" s="7" t="s">
        <v>12</v>
      </c>
      <c r="E720" s="6" t="s">
        <v>11</v>
      </c>
      <c r="F720" s="9">
        <v>562.5</v>
      </c>
      <c r="G720" s="9">
        <v>0</v>
      </c>
      <c r="H720" s="9">
        <v>562.5</v>
      </c>
    </row>
    <row r="721" spans="1:8" x14ac:dyDescent="0.25">
      <c r="A721" s="8"/>
      <c r="B721" s="23" t="s">
        <v>26</v>
      </c>
      <c r="C721" s="22"/>
      <c r="D721" s="23"/>
      <c r="E721" s="28" t="s">
        <v>25</v>
      </c>
      <c r="F721" s="27">
        <f t="shared" ref="F721:H724" si="64">F722</f>
        <v>711.6</v>
      </c>
      <c r="G721" s="27">
        <f t="shared" si="64"/>
        <v>711.6</v>
      </c>
      <c r="H721" s="27">
        <f t="shared" si="64"/>
        <v>711.6</v>
      </c>
    </row>
    <row r="722" spans="1:8" s="24" customFormat="1" x14ac:dyDescent="0.25">
      <c r="A722" s="26"/>
      <c r="B722" s="26"/>
      <c r="C722" s="18" t="s">
        <v>18</v>
      </c>
      <c r="D722" s="18"/>
      <c r="E722" s="17" t="s">
        <v>17</v>
      </c>
      <c r="F722" s="16">
        <f t="shared" si="64"/>
        <v>711.6</v>
      </c>
      <c r="G722" s="16">
        <f t="shared" si="64"/>
        <v>711.6</v>
      </c>
      <c r="H722" s="16">
        <f t="shared" si="64"/>
        <v>711.6</v>
      </c>
    </row>
    <row r="723" spans="1:8" s="24" customFormat="1" ht="26.25" x14ac:dyDescent="0.25">
      <c r="A723" s="25"/>
      <c r="B723" s="25"/>
      <c r="C723" s="15" t="s">
        <v>16</v>
      </c>
      <c r="D723" s="15"/>
      <c r="E723" s="14" t="s">
        <v>15</v>
      </c>
      <c r="F723" s="13">
        <f t="shared" si="64"/>
        <v>711.6</v>
      </c>
      <c r="G723" s="13">
        <f t="shared" si="64"/>
        <v>711.6</v>
      </c>
      <c r="H723" s="13">
        <f t="shared" si="64"/>
        <v>711.6</v>
      </c>
    </row>
    <row r="724" spans="1:8" x14ac:dyDescent="0.25">
      <c r="A724" s="8"/>
      <c r="B724" s="8"/>
      <c r="C724" s="7" t="s">
        <v>24</v>
      </c>
      <c r="D724" s="7"/>
      <c r="E724" s="6" t="s">
        <v>23</v>
      </c>
      <c r="F724" s="9">
        <f t="shared" si="64"/>
        <v>711.6</v>
      </c>
      <c r="G724" s="9">
        <f t="shared" si="64"/>
        <v>711.6</v>
      </c>
      <c r="H724" s="9">
        <f t="shared" si="64"/>
        <v>711.6</v>
      </c>
    </row>
    <row r="725" spans="1:8" x14ac:dyDescent="0.25">
      <c r="A725" s="8"/>
      <c r="B725" s="8"/>
      <c r="C725" s="7"/>
      <c r="D725" s="7" t="s">
        <v>22</v>
      </c>
      <c r="E725" s="6" t="s">
        <v>21</v>
      </c>
      <c r="F725" s="9">
        <v>711.6</v>
      </c>
      <c r="G725" s="9">
        <v>711.6</v>
      </c>
      <c r="H725" s="9">
        <v>711.6</v>
      </c>
    </row>
    <row r="726" spans="1:8" x14ac:dyDescent="0.25">
      <c r="A726" s="21"/>
      <c r="B726" s="23" t="s">
        <v>20</v>
      </c>
      <c r="C726" s="22"/>
      <c r="D726" s="21"/>
      <c r="E726" s="20" t="s">
        <v>19</v>
      </c>
      <c r="F726" s="19">
        <f>F727+F757</f>
        <v>26128.784200000006</v>
      </c>
      <c r="G726" s="19">
        <f>G727+G757</f>
        <v>26592.163700000001</v>
      </c>
      <c r="H726" s="19">
        <f>H727+H757</f>
        <v>26353.635600000001</v>
      </c>
    </row>
    <row r="727" spans="1:8" x14ac:dyDescent="0.25">
      <c r="A727" s="18"/>
      <c r="B727" s="18"/>
      <c r="C727" s="18" t="s">
        <v>18</v>
      </c>
      <c r="D727" s="18"/>
      <c r="E727" s="17" t="s">
        <v>17</v>
      </c>
      <c r="F727" s="16">
        <f>F728</f>
        <v>26128.784200000006</v>
      </c>
      <c r="G727" s="16">
        <f>G728</f>
        <v>26592.163700000001</v>
      </c>
      <c r="H727" s="16">
        <f>H728</f>
        <v>26353.635600000001</v>
      </c>
    </row>
    <row r="728" spans="1:8" ht="26.25" x14ac:dyDescent="0.25">
      <c r="A728" s="15"/>
      <c r="B728" s="15"/>
      <c r="C728" s="15" t="s">
        <v>16</v>
      </c>
      <c r="D728" s="15"/>
      <c r="E728" s="14" t="s">
        <v>15</v>
      </c>
      <c r="F728" s="13">
        <f>F729+F732+F734+F736+F738</f>
        <v>26128.784200000006</v>
      </c>
      <c r="G728" s="13">
        <f>G729+G732+G734+G736+G738</f>
        <v>26592.163700000001</v>
      </c>
      <c r="H728" s="13">
        <f>H729+H732+H734+H736+H738</f>
        <v>26353.635600000001</v>
      </c>
    </row>
    <row r="729" spans="1:8" ht="18.75" customHeight="1" x14ac:dyDescent="0.25">
      <c r="A729" s="8"/>
      <c r="B729" s="8"/>
      <c r="C729" s="7" t="s">
        <v>14</v>
      </c>
      <c r="D729" s="7"/>
      <c r="E729" s="12" t="s">
        <v>13</v>
      </c>
      <c r="F729" s="9">
        <f>F730+F731</f>
        <v>18660</v>
      </c>
      <c r="G729" s="9">
        <f>G730+G731</f>
        <v>19328.3</v>
      </c>
      <c r="H729" s="9">
        <f>H730+H731</f>
        <v>19328.3</v>
      </c>
    </row>
    <row r="730" spans="1:8" ht="39" x14ac:dyDescent="0.25">
      <c r="A730" s="8"/>
      <c r="B730" s="8"/>
      <c r="C730" s="7"/>
      <c r="D730" s="7" t="s">
        <v>2</v>
      </c>
      <c r="E730" s="6" t="s">
        <v>1</v>
      </c>
      <c r="F730" s="11">
        <f>17135.8+626.7</f>
        <v>17762.5</v>
      </c>
      <c r="G730" s="11">
        <v>18430.8</v>
      </c>
      <c r="H730" s="11">
        <v>18430.8</v>
      </c>
    </row>
    <row r="731" spans="1:8" x14ac:dyDescent="0.25">
      <c r="A731" s="8"/>
      <c r="B731" s="8"/>
      <c r="C731" s="7"/>
      <c r="D731" s="7" t="s">
        <v>12</v>
      </c>
      <c r="E731" s="6" t="s">
        <v>11</v>
      </c>
      <c r="F731" s="9">
        <v>897.5</v>
      </c>
      <c r="G731" s="9">
        <v>897.5</v>
      </c>
      <c r="H731" s="9">
        <v>897.5</v>
      </c>
    </row>
    <row r="732" spans="1:8" ht="39" x14ac:dyDescent="0.25">
      <c r="A732" s="8"/>
      <c r="B732" s="8"/>
      <c r="C732" s="7" t="s">
        <v>10</v>
      </c>
      <c r="D732" s="7"/>
      <c r="E732" s="6" t="s">
        <v>9</v>
      </c>
      <c r="F732" s="9">
        <f>F733</f>
        <v>137.19999999999999</v>
      </c>
      <c r="G732" s="9">
        <f>G733</f>
        <v>107.2</v>
      </c>
      <c r="H732" s="9">
        <f>H733</f>
        <v>105.4</v>
      </c>
    </row>
    <row r="733" spans="1:8" ht="39" x14ac:dyDescent="0.25">
      <c r="A733" s="8"/>
      <c r="B733" s="8"/>
      <c r="C733" s="7"/>
      <c r="D733" s="7" t="s">
        <v>2</v>
      </c>
      <c r="E733" s="6" t="s">
        <v>1</v>
      </c>
      <c r="F733" s="9">
        <v>137.19999999999999</v>
      </c>
      <c r="G733" s="9">
        <v>107.2</v>
      </c>
      <c r="H733" s="9">
        <v>105.4</v>
      </c>
    </row>
    <row r="734" spans="1:8" ht="25.5" x14ac:dyDescent="0.25">
      <c r="A734" s="8"/>
      <c r="B734" s="8"/>
      <c r="C734" s="7" t="s">
        <v>8</v>
      </c>
      <c r="D734" s="7"/>
      <c r="E734" s="10" t="s">
        <v>7</v>
      </c>
      <c r="F734" s="5">
        <f>F735</f>
        <v>87.119200000000006</v>
      </c>
      <c r="G734" s="5">
        <f>G735</f>
        <v>92.5261</v>
      </c>
      <c r="H734" s="5">
        <f>H735</f>
        <v>93.701599999999999</v>
      </c>
    </row>
    <row r="735" spans="1:8" ht="39" x14ac:dyDescent="0.25">
      <c r="A735" s="8"/>
      <c r="B735" s="8"/>
      <c r="C735" s="7"/>
      <c r="D735" s="7" t="s">
        <v>2</v>
      </c>
      <c r="E735" s="6" t="s">
        <v>1</v>
      </c>
      <c r="F735" s="9">
        <v>87.119200000000006</v>
      </c>
      <c r="G735" s="9">
        <v>92.5261</v>
      </c>
      <c r="H735" s="9">
        <v>93.701599999999999</v>
      </c>
    </row>
    <row r="736" spans="1:8" ht="39" x14ac:dyDescent="0.25">
      <c r="A736" s="8"/>
      <c r="B736" s="8"/>
      <c r="C736" s="7" t="s">
        <v>6</v>
      </c>
      <c r="D736" s="7"/>
      <c r="E736" s="6" t="s">
        <v>5</v>
      </c>
      <c r="F736" s="9">
        <f>F737</f>
        <v>7016.6360000000004</v>
      </c>
      <c r="G736" s="9">
        <f>G737</f>
        <v>6836.3086000000003</v>
      </c>
      <c r="H736" s="9">
        <f>H737</f>
        <v>6598.4049999999997</v>
      </c>
    </row>
    <row r="737" spans="1:8" ht="39" x14ac:dyDescent="0.25">
      <c r="A737" s="8"/>
      <c r="B737" s="8"/>
      <c r="C737" s="7"/>
      <c r="D737" s="7" t="s">
        <v>2</v>
      </c>
      <c r="E737" s="6" t="s">
        <v>1</v>
      </c>
      <c r="F737" s="9">
        <v>7016.6360000000004</v>
      </c>
      <c r="G737" s="5">
        <v>6836.3086000000003</v>
      </c>
      <c r="H737" s="5">
        <v>6598.4049999999997</v>
      </c>
    </row>
    <row r="738" spans="1:8" ht="51.75" x14ac:dyDescent="0.25">
      <c r="A738" s="8"/>
      <c r="B738" s="93"/>
      <c r="C738" s="7" t="s">
        <v>4</v>
      </c>
      <c r="D738" s="7"/>
      <c r="E738" s="6" t="s">
        <v>3</v>
      </c>
      <c r="F738" s="9">
        <f>F739</f>
        <v>227.82900000000001</v>
      </c>
      <c r="G738" s="9">
        <f>G739</f>
        <v>227.82900000000001</v>
      </c>
      <c r="H738" s="9">
        <f>H739</f>
        <v>227.82900000000001</v>
      </c>
    </row>
    <row r="739" spans="1:8" ht="39" x14ac:dyDescent="0.25">
      <c r="A739" s="8"/>
      <c r="B739" s="93"/>
      <c r="C739" s="7"/>
      <c r="D739" s="7" t="s">
        <v>2</v>
      </c>
      <c r="E739" s="6" t="s">
        <v>1</v>
      </c>
      <c r="F739" s="9">
        <v>227.82900000000001</v>
      </c>
      <c r="G739" s="9">
        <v>227.82900000000001</v>
      </c>
      <c r="H739" s="9">
        <v>227.82900000000001</v>
      </c>
    </row>
    <row r="740" spans="1:8" x14ac:dyDescent="0.25">
      <c r="A740" s="4"/>
      <c r="B740" s="4"/>
      <c r="C740" s="4"/>
      <c r="D740" s="4"/>
      <c r="E740" s="3" t="s">
        <v>0</v>
      </c>
      <c r="F740" s="2">
        <f>SUM(F711+F696+F596+F434+F10)</f>
        <v>1165923.27128</v>
      </c>
      <c r="G740" s="2">
        <f>SUM(G711+G696+G596+G434+G10)</f>
        <v>909284.95473999996</v>
      </c>
      <c r="H740" s="2">
        <f>SUM(H711+H696+H596+H434+H10)</f>
        <v>913831.65561999986</v>
      </c>
    </row>
  </sheetData>
  <autoFilter ref="A9:I740"/>
  <mergeCells count="6">
    <mergeCell ref="A7:H7"/>
    <mergeCell ref="G1:H1"/>
    <mergeCell ref="G2:H2"/>
    <mergeCell ref="G3:H3"/>
    <mergeCell ref="G4:H4"/>
    <mergeCell ref="G5:H5"/>
  </mergeCells>
  <pageMargins left="1.1023622047244095" right="0.31496062992125984" top="0.74803149606299213" bottom="0.74803149606299213" header="0.31496062992125984" footer="0.31496062992125984"/>
  <pageSetup paperSize="9" scale="49" orientation="portrait" r:id="rId1"/>
  <rowBreaks count="1" manualBreakCount="1">
    <brk id="633" min="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view="pageBreakPreview" zoomScale="60" zoomScaleNormal="70" workbookViewId="0">
      <selection activeCell="F3" sqref="F3"/>
    </sheetView>
  </sheetViews>
  <sheetFormatPr defaultRowHeight="15" x14ac:dyDescent="0.25"/>
  <cols>
    <col min="2" max="2" width="67.140625" customWidth="1"/>
    <col min="3" max="3" width="16" customWidth="1"/>
    <col min="4" max="4" width="16.85546875" customWidth="1"/>
    <col min="5" max="5" width="17" customWidth="1"/>
    <col min="6" max="6" width="12.7109375" customWidth="1"/>
    <col min="7" max="7" width="15" customWidth="1"/>
    <col min="8" max="9" width="13.42578125" customWidth="1"/>
    <col min="10" max="10" width="14" customWidth="1"/>
    <col min="11" max="11" width="12.42578125" customWidth="1"/>
    <col min="258" max="258" width="26.85546875" customWidth="1"/>
    <col min="259" max="259" width="12.42578125" customWidth="1"/>
    <col min="260" max="260" width="11.85546875" customWidth="1"/>
    <col min="261" max="261" width="11.7109375" customWidth="1"/>
    <col min="262" max="262" width="12.7109375" customWidth="1"/>
    <col min="263" max="263" width="11.140625" customWidth="1"/>
    <col min="264" max="264" width="11.5703125" customWidth="1"/>
    <col min="265" max="265" width="11" customWidth="1"/>
    <col min="266" max="266" width="11.140625" customWidth="1"/>
    <col min="267" max="267" width="12.42578125" customWidth="1"/>
    <col min="514" max="514" width="26.85546875" customWidth="1"/>
    <col min="515" max="515" width="12.42578125" customWidth="1"/>
    <col min="516" max="516" width="11.85546875" customWidth="1"/>
    <col min="517" max="517" width="11.7109375" customWidth="1"/>
    <col min="518" max="518" width="12.7109375" customWidth="1"/>
    <col min="519" max="519" width="11.140625" customWidth="1"/>
    <col min="520" max="520" width="11.5703125" customWidth="1"/>
    <col min="521" max="521" width="11" customWidth="1"/>
    <col min="522" max="522" width="11.140625" customWidth="1"/>
    <col min="523" max="523" width="12.42578125" customWidth="1"/>
    <col min="770" max="770" width="26.85546875" customWidth="1"/>
    <col min="771" max="771" width="12.42578125" customWidth="1"/>
    <col min="772" max="772" width="11.85546875" customWidth="1"/>
    <col min="773" max="773" width="11.7109375" customWidth="1"/>
    <col min="774" max="774" width="12.7109375" customWidth="1"/>
    <col min="775" max="775" width="11.140625" customWidth="1"/>
    <col min="776" max="776" width="11.5703125" customWidth="1"/>
    <col min="777" max="777" width="11" customWidth="1"/>
    <col min="778" max="778" width="11.140625" customWidth="1"/>
    <col min="779" max="779" width="12.42578125" customWidth="1"/>
    <col min="1026" max="1026" width="26.85546875" customWidth="1"/>
    <col min="1027" max="1027" width="12.42578125" customWidth="1"/>
    <col min="1028" max="1028" width="11.85546875" customWidth="1"/>
    <col min="1029" max="1029" width="11.7109375" customWidth="1"/>
    <col min="1030" max="1030" width="12.7109375" customWidth="1"/>
    <col min="1031" max="1031" width="11.140625" customWidth="1"/>
    <col min="1032" max="1032" width="11.5703125" customWidth="1"/>
    <col min="1033" max="1033" width="11" customWidth="1"/>
    <col min="1034" max="1034" width="11.140625" customWidth="1"/>
    <col min="1035" max="1035" width="12.42578125" customWidth="1"/>
    <col min="1282" max="1282" width="26.85546875" customWidth="1"/>
    <col min="1283" max="1283" width="12.42578125" customWidth="1"/>
    <col min="1284" max="1284" width="11.85546875" customWidth="1"/>
    <col min="1285" max="1285" width="11.7109375" customWidth="1"/>
    <col min="1286" max="1286" width="12.7109375" customWidth="1"/>
    <col min="1287" max="1287" width="11.140625" customWidth="1"/>
    <col min="1288" max="1288" width="11.5703125" customWidth="1"/>
    <col min="1289" max="1289" width="11" customWidth="1"/>
    <col min="1290" max="1290" width="11.140625" customWidth="1"/>
    <col min="1291" max="1291" width="12.42578125" customWidth="1"/>
    <col min="1538" max="1538" width="26.85546875" customWidth="1"/>
    <col min="1539" max="1539" width="12.42578125" customWidth="1"/>
    <col min="1540" max="1540" width="11.85546875" customWidth="1"/>
    <col min="1541" max="1541" width="11.7109375" customWidth="1"/>
    <col min="1542" max="1542" width="12.7109375" customWidth="1"/>
    <col min="1543" max="1543" width="11.140625" customWidth="1"/>
    <col min="1544" max="1544" width="11.5703125" customWidth="1"/>
    <col min="1545" max="1545" width="11" customWidth="1"/>
    <col min="1546" max="1546" width="11.140625" customWidth="1"/>
    <col min="1547" max="1547" width="12.42578125" customWidth="1"/>
    <col min="1794" max="1794" width="26.85546875" customWidth="1"/>
    <col min="1795" max="1795" width="12.42578125" customWidth="1"/>
    <col min="1796" max="1796" width="11.85546875" customWidth="1"/>
    <col min="1797" max="1797" width="11.7109375" customWidth="1"/>
    <col min="1798" max="1798" width="12.7109375" customWidth="1"/>
    <col min="1799" max="1799" width="11.140625" customWidth="1"/>
    <col min="1800" max="1800" width="11.5703125" customWidth="1"/>
    <col min="1801" max="1801" width="11" customWidth="1"/>
    <col min="1802" max="1802" width="11.140625" customWidth="1"/>
    <col min="1803" max="1803" width="12.42578125" customWidth="1"/>
    <col min="2050" max="2050" width="26.85546875" customWidth="1"/>
    <col min="2051" max="2051" width="12.42578125" customWidth="1"/>
    <col min="2052" max="2052" width="11.85546875" customWidth="1"/>
    <col min="2053" max="2053" width="11.7109375" customWidth="1"/>
    <col min="2054" max="2054" width="12.7109375" customWidth="1"/>
    <col min="2055" max="2055" width="11.140625" customWidth="1"/>
    <col min="2056" max="2056" width="11.5703125" customWidth="1"/>
    <col min="2057" max="2057" width="11" customWidth="1"/>
    <col min="2058" max="2058" width="11.140625" customWidth="1"/>
    <col min="2059" max="2059" width="12.42578125" customWidth="1"/>
    <col min="2306" max="2306" width="26.85546875" customWidth="1"/>
    <col min="2307" max="2307" width="12.42578125" customWidth="1"/>
    <col min="2308" max="2308" width="11.85546875" customWidth="1"/>
    <col min="2309" max="2309" width="11.7109375" customWidth="1"/>
    <col min="2310" max="2310" width="12.7109375" customWidth="1"/>
    <col min="2311" max="2311" width="11.140625" customWidth="1"/>
    <col min="2312" max="2312" width="11.5703125" customWidth="1"/>
    <col min="2313" max="2313" width="11" customWidth="1"/>
    <col min="2314" max="2314" width="11.140625" customWidth="1"/>
    <col min="2315" max="2315" width="12.42578125" customWidth="1"/>
    <col min="2562" max="2562" width="26.85546875" customWidth="1"/>
    <col min="2563" max="2563" width="12.42578125" customWidth="1"/>
    <col min="2564" max="2564" width="11.85546875" customWidth="1"/>
    <col min="2565" max="2565" width="11.7109375" customWidth="1"/>
    <col min="2566" max="2566" width="12.7109375" customWidth="1"/>
    <col min="2567" max="2567" width="11.140625" customWidth="1"/>
    <col min="2568" max="2568" width="11.5703125" customWidth="1"/>
    <col min="2569" max="2569" width="11" customWidth="1"/>
    <col min="2570" max="2570" width="11.140625" customWidth="1"/>
    <col min="2571" max="2571" width="12.42578125" customWidth="1"/>
    <col min="2818" max="2818" width="26.85546875" customWidth="1"/>
    <col min="2819" max="2819" width="12.42578125" customWidth="1"/>
    <col min="2820" max="2820" width="11.85546875" customWidth="1"/>
    <col min="2821" max="2821" width="11.7109375" customWidth="1"/>
    <col min="2822" max="2822" width="12.7109375" customWidth="1"/>
    <col min="2823" max="2823" width="11.140625" customWidth="1"/>
    <col min="2824" max="2824" width="11.5703125" customWidth="1"/>
    <col min="2825" max="2825" width="11" customWidth="1"/>
    <col min="2826" max="2826" width="11.140625" customWidth="1"/>
    <col min="2827" max="2827" width="12.42578125" customWidth="1"/>
    <col min="3074" max="3074" width="26.85546875" customWidth="1"/>
    <col min="3075" max="3075" width="12.42578125" customWidth="1"/>
    <col min="3076" max="3076" width="11.85546875" customWidth="1"/>
    <col min="3077" max="3077" width="11.7109375" customWidth="1"/>
    <col min="3078" max="3078" width="12.7109375" customWidth="1"/>
    <col min="3079" max="3079" width="11.140625" customWidth="1"/>
    <col min="3080" max="3080" width="11.5703125" customWidth="1"/>
    <col min="3081" max="3081" width="11" customWidth="1"/>
    <col min="3082" max="3082" width="11.140625" customWidth="1"/>
    <col min="3083" max="3083" width="12.42578125" customWidth="1"/>
    <col min="3330" max="3330" width="26.85546875" customWidth="1"/>
    <col min="3331" max="3331" width="12.42578125" customWidth="1"/>
    <col min="3332" max="3332" width="11.85546875" customWidth="1"/>
    <col min="3333" max="3333" width="11.7109375" customWidth="1"/>
    <col min="3334" max="3334" width="12.7109375" customWidth="1"/>
    <col min="3335" max="3335" width="11.140625" customWidth="1"/>
    <col min="3336" max="3336" width="11.5703125" customWidth="1"/>
    <col min="3337" max="3337" width="11" customWidth="1"/>
    <col min="3338" max="3338" width="11.140625" customWidth="1"/>
    <col min="3339" max="3339" width="12.42578125" customWidth="1"/>
    <col min="3586" max="3586" width="26.85546875" customWidth="1"/>
    <col min="3587" max="3587" width="12.42578125" customWidth="1"/>
    <col min="3588" max="3588" width="11.85546875" customWidth="1"/>
    <col min="3589" max="3589" width="11.7109375" customWidth="1"/>
    <col min="3590" max="3590" width="12.7109375" customWidth="1"/>
    <col min="3591" max="3591" width="11.140625" customWidth="1"/>
    <col min="3592" max="3592" width="11.5703125" customWidth="1"/>
    <col min="3593" max="3593" width="11" customWidth="1"/>
    <col min="3594" max="3594" width="11.140625" customWidth="1"/>
    <col min="3595" max="3595" width="12.42578125" customWidth="1"/>
    <col min="3842" max="3842" width="26.85546875" customWidth="1"/>
    <col min="3843" max="3843" width="12.42578125" customWidth="1"/>
    <col min="3844" max="3844" width="11.85546875" customWidth="1"/>
    <col min="3845" max="3845" width="11.7109375" customWidth="1"/>
    <col min="3846" max="3846" width="12.7109375" customWidth="1"/>
    <col min="3847" max="3847" width="11.140625" customWidth="1"/>
    <col min="3848" max="3848" width="11.5703125" customWidth="1"/>
    <col min="3849" max="3849" width="11" customWidth="1"/>
    <col min="3850" max="3850" width="11.140625" customWidth="1"/>
    <col min="3851" max="3851" width="12.42578125" customWidth="1"/>
    <col min="4098" max="4098" width="26.85546875" customWidth="1"/>
    <col min="4099" max="4099" width="12.42578125" customWidth="1"/>
    <col min="4100" max="4100" width="11.85546875" customWidth="1"/>
    <col min="4101" max="4101" width="11.7109375" customWidth="1"/>
    <col min="4102" max="4102" width="12.7109375" customWidth="1"/>
    <col min="4103" max="4103" width="11.140625" customWidth="1"/>
    <col min="4104" max="4104" width="11.5703125" customWidth="1"/>
    <col min="4105" max="4105" width="11" customWidth="1"/>
    <col min="4106" max="4106" width="11.140625" customWidth="1"/>
    <col min="4107" max="4107" width="12.42578125" customWidth="1"/>
    <col min="4354" max="4354" width="26.85546875" customWidth="1"/>
    <col min="4355" max="4355" width="12.42578125" customWidth="1"/>
    <col min="4356" max="4356" width="11.85546875" customWidth="1"/>
    <col min="4357" max="4357" width="11.7109375" customWidth="1"/>
    <col min="4358" max="4358" width="12.7109375" customWidth="1"/>
    <col min="4359" max="4359" width="11.140625" customWidth="1"/>
    <col min="4360" max="4360" width="11.5703125" customWidth="1"/>
    <col min="4361" max="4361" width="11" customWidth="1"/>
    <col min="4362" max="4362" width="11.140625" customWidth="1"/>
    <col min="4363" max="4363" width="12.42578125" customWidth="1"/>
    <col min="4610" max="4610" width="26.85546875" customWidth="1"/>
    <col min="4611" max="4611" width="12.42578125" customWidth="1"/>
    <col min="4612" max="4612" width="11.85546875" customWidth="1"/>
    <col min="4613" max="4613" width="11.7109375" customWidth="1"/>
    <col min="4614" max="4614" width="12.7109375" customWidth="1"/>
    <col min="4615" max="4615" width="11.140625" customWidth="1"/>
    <col min="4616" max="4616" width="11.5703125" customWidth="1"/>
    <col min="4617" max="4617" width="11" customWidth="1"/>
    <col min="4618" max="4618" width="11.140625" customWidth="1"/>
    <col min="4619" max="4619" width="12.42578125" customWidth="1"/>
    <col min="4866" max="4866" width="26.85546875" customWidth="1"/>
    <col min="4867" max="4867" width="12.42578125" customWidth="1"/>
    <col min="4868" max="4868" width="11.85546875" customWidth="1"/>
    <col min="4869" max="4869" width="11.7109375" customWidth="1"/>
    <col min="4870" max="4870" width="12.7109375" customWidth="1"/>
    <col min="4871" max="4871" width="11.140625" customWidth="1"/>
    <col min="4872" max="4872" width="11.5703125" customWidth="1"/>
    <col min="4873" max="4873" width="11" customWidth="1"/>
    <col min="4874" max="4874" width="11.140625" customWidth="1"/>
    <col min="4875" max="4875" width="12.42578125" customWidth="1"/>
    <col min="5122" max="5122" width="26.85546875" customWidth="1"/>
    <col min="5123" max="5123" width="12.42578125" customWidth="1"/>
    <col min="5124" max="5124" width="11.85546875" customWidth="1"/>
    <col min="5125" max="5125" width="11.7109375" customWidth="1"/>
    <col min="5126" max="5126" width="12.7109375" customWidth="1"/>
    <col min="5127" max="5127" width="11.140625" customWidth="1"/>
    <col min="5128" max="5128" width="11.5703125" customWidth="1"/>
    <col min="5129" max="5129" width="11" customWidth="1"/>
    <col min="5130" max="5130" width="11.140625" customWidth="1"/>
    <col min="5131" max="5131" width="12.42578125" customWidth="1"/>
    <col min="5378" max="5378" width="26.85546875" customWidth="1"/>
    <col min="5379" max="5379" width="12.42578125" customWidth="1"/>
    <col min="5380" max="5380" width="11.85546875" customWidth="1"/>
    <col min="5381" max="5381" width="11.7109375" customWidth="1"/>
    <col min="5382" max="5382" width="12.7109375" customWidth="1"/>
    <col min="5383" max="5383" width="11.140625" customWidth="1"/>
    <col min="5384" max="5384" width="11.5703125" customWidth="1"/>
    <col min="5385" max="5385" width="11" customWidth="1"/>
    <col min="5386" max="5386" width="11.140625" customWidth="1"/>
    <col min="5387" max="5387" width="12.42578125" customWidth="1"/>
    <col min="5634" max="5634" width="26.85546875" customWidth="1"/>
    <col min="5635" max="5635" width="12.42578125" customWidth="1"/>
    <col min="5636" max="5636" width="11.85546875" customWidth="1"/>
    <col min="5637" max="5637" width="11.7109375" customWidth="1"/>
    <col min="5638" max="5638" width="12.7109375" customWidth="1"/>
    <col min="5639" max="5639" width="11.140625" customWidth="1"/>
    <col min="5640" max="5640" width="11.5703125" customWidth="1"/>
    <col min="5641" max="5641" width="11" customWidth="1"/>
    <col min="5642" max="5642" width="11.140625" customWidth="1"/>
    <col min="5643" max="5643" width="12.42578125" customWidth="1"/>
    <col min="5890" max="5890" width="26.85546875" customWidth="1"/>
    <col min="5891" max="5891" width="12.42578125" customWidth="1"/>
    <col min="5892" max="5892" width="11.85546875" customWidth="1"/>
    <col min="5893" max="5893" width="11.7109375" customWidth="1"/>
    <col min="5894" max="5894" width="12.7109375" customWidth="1"/>
    <col min="5895" max="5895" width="11.140625" customWidth="1"/>
    <col min="5896" max="5896" width="11.5703125" customWidth="1"/>
    <col min="5897" max="5897" width="11" customWidth="1"/>
    <col min="5898" max="5898" width="11.140625" customWidth="1"/>
    <col min="5899" max="5899" width="12.42578125" customWidth="1"/>
    <col min="6146" max="6146" width="26.85546875" customWidth="1"/>
    <col min="6147" max="6147" width="12.42578125" customWidth="1"/>
    <col min="6148" max="6148" width="11.85546875" customWidth="1"/>
    <col min="6149" max="6149" width="11.7109375" customWidth="1"/>
    <col min="6150" max="6150" width="12.7109375" customWidth="1"/>
    <col min="6151" max="6151" width="11.140625" customWidth="1"/>
    <col min="6152" max="6152" width="11.5703125" customWidth="1"/>
    <col min="6153" max="6153" width="11" customWidth="1"/>
    <col min="6154" max="6154" width="11.140625" customWidth="1"/>
    <col min="6155" max="6155" width="12.42578125" customWidth="1"/>
    <col min="6402" max="6402" width="26.85546875" customWidth="1"/>
    <col min="6403" max="6403" width="12.42578125" customWidth="1"/>
    <col min="6404" max="6404" width="11.85546875" customWidth="1"/>
    <col min="6405" max="6405" width="11.7109375" customWidth="1"/>
    <col min="6406" max="6406" width="12.7109375" customWidth="1"/>
    <col min="6407" max="6407" width="11.140625" customWidth="1"/>
    <col min="6408" max="6408" width="11.5703125" customWidth="1"/>
    <col min="6409" max="6409" width="11" customWidth="1"/>
    <col min="6410" max="6410" width="11.140625" customWidth="1"/>
    <col min="6411" max="6411" width="12.42578125" customWidth="1"/>
    <col min="6658" max="6658" width="26.85546875" customWidth="1"/>
    <col min="6659" max="6659" width="12.42578125" customWidth="1"/>
    <col min="6660" max="6660" width="11.85546875" customWidth="1"/>
    <col min="6661" max="6661" width="11.7109375" customWidth="1"/>
    <col min="6662" max="6662" width="12.7109375" customWidth="1"/>
    <col min="6663" max="6663" width="11.140625" customWidth="1"/>
    <col min="6664" max="6664" width="11.5703125" customWidth="1"/>
    <col min="6665" max="6665" width="11" customWidth="1"/>
    <col min="6666" max="6666" width="11.140625" customWidth="1"/>
    <col min="6667" max="6667" width="12.42578125" customWidth="1"/>
    <col min="6914" max="6914" width="26.85546875" customWidth="1"/>
    <col min="6915" max="6915" width="12.42578125" customWidth="1"/>
    <col min="6916" max="6916" width="11.85546875" customWidth="1"/>
    <col min="6917" max="6917" width="11.7109375" customWidth="1"/>
    <col min="6918" max="6918" width="12.7109375" customWidth="1"/>
    <col min="6919" max="6919" width="11.140625" customWidth="1"/>
    <col min="6920" max="6920" width="11.5703125" customWidth="1"/>
    <col min="6921" max="6921" width="11" customWidth="1"/>
    <col min="6922" max="6922" width="11.140625" customWidth="1"/>
    <col min="6923" max="6923" width="12.42578125" customWidth="1"/>
    <col min="7170" max="7170" width="26.85546875" customWidth="1"/>
    <col min="7171" max="7171" width="12.42578125" customWidth="1"/>
    <col min="7172" max="7172" width="11.85546875" customWidth="1"/>
    <col min="7173" max="7173" width="11.7109375" customWidth="1"/>
    <col min="7174" max="7174" width="12.7109375" customWidth="1"/>
    <col min="7175" max="7175" width="11.140625" customWidth="1"/>
    <col min="7176" max="7176" width="11.5703125" customWidth="1"/>
    <col min="7177" max="7177" width="11" customWidth="1"/>
    <col min="7178" max="7178" width="11.140625" customWidth="1"/>
    <col min="7179" max="7179" width="12.42578125" customWidth="1"/>
    <col min="7426" max="7426" width="26.85546875" customWidth="1"/>
    <col min="7427" max="7427" width="12.42578125" customWidth="1"/>
    <col min="7428" max="7428" width="11.85546875" customWidth="1"/>
    <col min="7429" max="7429" width="11.7109375" customWidth="1"/>
    <col min="7430" max="7430" width="12.7109375" customWidth="1"/>
    <col min="7431" max="7431" width="11.140625" customWidth="1"/>
    <col min="7432" max="7432" width="11.5703125" customWidth="1"/>
    <col min="7433" max="7433" width="11" customWidth="1"/>
    <col min="7434" max="7434" width="11.140625" customWidth="1"/>
    <col min="7435" max="7435" width="12.42578125" customWidth="1"/>
    <col min="7682" max="7682" width="26.85546875" customWidth="1"/>
    <col min="7683" max="7683" width="12.42578125" customWidth="1"/>
    <col min="7684" max="7684" width="11.85546875" customWidth="1"/>
    <col min="7685" max="7685" width="11.7109375" customWidth="1"/>
    <col min="7686" max="7686" width="12.7109375" customWidth="1"/>
    <col min="7687" max="7687" width="11.140625" customWidth="1"/>
    <col min="7688" max="7688" width="11.5703125" customWidth="1"/>
    <col min="7689" max="7689" width="11" customWidth="1"/>
    <col min="7690" max="7690" width="11.140625" customWidth="1"/>
    <col min="7691" max="7691" width="12.42578125" customWidth="1"/>
    <col min="7938" max="7938" width="26.85546875" customWidth="1"/>
    <col min="7939" max="7939" width="12.42578125" customWidth="1"/>
    <col min="7940" max="7940" width="11.85546875" customWidth="1"/>
    <col min="7941" max="7941" width="11.7109375" customWidth="1"/>
    <col min="7942" max="7942" width="12.7109375" customWidth="1"/>
    <col min="7943" max="7943" width="11.140625" customWidth="1"/>
    <col min="7944" max="7944" width="11.5703125" customWidth="1"/>
    <col min="7945" max="7945" width="11" customWidth="1"/>
    <col min="7946" max="7946" width="11.140625" customWidth="1"/>
    <col min="7947" max="7947" width="12.42578125" customWidth="1"/>
    <col min="8194" max="8194" width="26.85546875" customWidth="1"/>
    <col min="8195" max="8195" width="12.42578125" customWidth="1"/>
    <col min="8196" max="8196" width="11.85546875" customWidth="1"/>
    <col min="8197" max="8197" width="11.7109375" customWidth="1"/>
    <col min="8198" max="8198" width="12.7109375" customWidth="1"/>
    <col min="8199" max="8199" width="11.140625" customWidth="1"/>
    <col min="8200" max="8200" width="11.5703125" customWidth="1"/>
    <col min="8201" max="8201" width="11" customWidth="1"/>
    <col min="8202" max="8202" width="11.140625" customWidth="1"/>
    <col min="8203" max="8203" width="12.42578125" customWidth="1"/>
    <col min="8450" max="8450" width="26.85546875" customWidth="1"/>
    <col min="8451" max="8451" width="12.42578125" customWidth="1"/>
    <col min="8452" max="8452" width="11.85546875" customWidth="1"/>
    <col min="8453" max="8453" width="11.7109375" customWidth="1"/>
    <col min="8454" max="8454" width="12.7109375" customWidth="1"/>
    <col min="8455" max="8455" width="11.140625" customWidth="1"/>
    <col min="8456" max="8456" width="11.5703125" customWidth="1"/>
    <col min="8457" max="8457" width="11" customWidth="1"/>
    <col min="8458" max="8458" width="11.140625" customWidth="1"/>
    <col min="8459" max="8459" width="12.42578125" customWidth="1"/>
    <col min="8706" max="8706" width="26.85546875" customWidth="1"/>
    <col min="8707" max="8707" width="12.42578125" customWidth="1"/>
    <col min="8708" max="8708" width="11.85546875" customWidth="1"/>
    <col min="8709" max="8709" width="11.7109375" customWidth="1"/>
    <col min="8710" max="8710" width="12.7109375" customWidth="1"/>
    <col min="8711" max="8711" width="11.140625" customWidth="1"/>
    <col min="8712" max="8712" width="11.5703125" customWidth="1"/>
    <col min="8713" max="8713" width="11" customWidth="1"/>
    <col min="8714" max="8714" width="11.140625" customWidth="1"/>
    <col min="8715" max="8715" width="12.42578125" customWidth="1"/>
    <col min="8962" max="8962" width="26.85546875" customWidth="1"/>
    <col min="8963" max="8963" width="12.42578125" customWidth="1"/>
    <col min="8964" max="8964" width="11.85546875" customWidth="1"/>
    <col min="8965" max="8965" width="11.7109375" customWidth="1"/>
    <col min="8966" max="8966" width="12.7109375" customWidth="1"/>
    <col min="8967" max="8967" width="11.140625" customWidth="1"/>
    <col min="8968" max="8968" width="11.5703125" customWidth="1"/>
    <col min="8969" max="8969" width="11" customWidth="1"/>
    <col min="8970" max="8970" width="11.140625" customWidth="1"/>
    <col min="8971" max="8971" width="12.42578125" customWidth="1"/>
    <col min="9218" max="9218" width="26.85546875" customWidth="1"/>
    <col min="9219" max="9219" width="12.42578125" customWidth="1"/>
    <col min="9220" max="9220" width="11.85546875" customWidth="1"/>
    <col min="9221" max="9221" width="11.7109375" customWidth="1"/>
    <col min="9222" max="9222" width="12.7109375" customWidth="1"/>
    <col min="9223" max="9223" width="11.140625" customWidth="1"/>
    <col min="9224" max="9224" width="11.5703125" customWidth="1"/>
    <col min="9225" max="9225" width="11" customWidth="1"/>
    <col min="9226" max="9226" width="11.140625" customWidth="1"/>
    <col min="9227" max="9227" width="12.42578125" customWidth="1"/>
    <col min="9474" max="9474" width="26.85546875" customWidth="1"/>
    <col min="9475" max="9475" width="12.42578125" customWidth="1"/>
    <col min="9476" max="9476" width="11.85546875" customWidth="1"/>
    <col min="9477" max="9477" width="11.7109375" customWidth="1"/>
    <col min="9478" max="9478" width="12.7109375" customWidth="1"/>
    <col min="9479" max="9479" width="11.140625" customWidth="1"/>
    <col min="9480" max="9480" width="11.5703125" customWidth="1"/>
    <col min="9481" max="9481" width="11" customWidth="1"/>
    <col min="9482" max="9482" width="11.140625" customWidth="1"/>
    <col min="9483" max="9483" width="12.42578125" customWidth="1"/>
    <col min="9730" max="9730" width="26.85546875" customWidth="1"/>
    <col min="9731" max="9731" width="12.42578125" customWidth="1"/>
    <col min="9732" max="9732" width="11.85546875" customWidth="1"/>
    <col min="9733" max="9733" width="11.7109375" customWidth="1"/>
    <col min="9734" max="9734" width="12.7109375" customWidth="1"/>
    <col min="9735" max="9735" width="11.140625" customWidth="1"/>
    <col min="9736" max="9736" width="11.5703125" customWidth="1"/>
    <col min="9737" max="9737" width="11" customWidth="1"/>
    <col min="9738" max="9738" width="11.140625" customWidth="1"/>
    <col min="9739" max="9739" width="12.42578125" customWidth="1"/>
    <col min="9986" max="9986" width="26.85546875" customWidth="1"/>
    <col min="9987" max="9987" width="12.42578125" customWidth="1"/>
    <col min="9988" max="9988" width="11.85546875" customWidth="1"/>
    <col min="9989" max="9989" width="11.7109375" customWidth="1"/>
    <col min="9990" max="9990" width="12.7109375" customWidth="1"/>
    <col min="9991" max="9991" width="11.140625" customWidth="1"/>
    <col min="9992" max="9992" width="11.5703125" customWidth="1"/>
    <col min="9993" max="9993" width="11" customWidth="1"/>
    <col min="9994" max="9994" width="11.140625" customWidth="1"/>
    <col min="9995" max="9995" width="12.42578125" customWidth="1"/>
    <col min="10242" max="10242" width="26.85546875" customWidth="1"/>
    <col min="10243" max="10243" width="12.42578125" customWidth="1"/>
    <col min="10244" max="10244" width="11.85546875" customWidth="1"/>
    <col min="10245" max="10245" width="11.7109375" customWidth="1"/>
    <col min="10246" max="10246" width="12.7109375" customWidth="1"/>
    <col min="10247" max="10247" width="11.140625" customWidth="1"/>
    <col min="10248" max="10248" width="11.5703125" customWidth="1"/>
    <col min="10249" max="10249" width="11" customWidth="1"/>
    <col min="10250" max="10250" width="11.140625" customWidth="1"/>
    <col min="10251" max="10251" width="12.42578125" customWidth="1"/>
    <col min="10498" max="10498" width="26.85546875" customWidth="1"/>
    <col min="10499" max="10499" width="12.42578125" customWidth="1"/>
    <col min="10500" max="10500" width="11.85546875" customWidth="1"/>
    <col min="10501" max="10501" width="11.7109375" customWidth="1"/>
    <col min="10502" max="10502" width="12.7109375" customWidth="1"/>
    <col min="10503" max="10503" width="11.140625" customWidth="1"/>
    <col min="10504" max="10504" width="11.5703125" customWidth="1"/>
    <col min="10505" max="10505" width="11" customWidth="1"/>
    <col min="10506" max="10506" width="11.140625" customWidth="1"/>
    <col min="10507" max="10507" width="12.42578125" customWidth="1"/>
    <col min="10754" max="10754" width="26.85546875" customWidth="1"/>
    <col min="10755" max="10755" width="12.42578125" customWidth="1"/>
    <col min="10756" max="10756" width="11.85546875" customWidth="1"/>
    <col min="10757" max="10757" width="11.7109375" customWidth="1"/>
    <col min="10758" max="10758" width="12.7109375" customWidth="1"/>
    <col min="10759" max="10759" width="11.140625" customWidth="1"/>
    <col min="10760" max="10760" width="11.5703125" customWidth="1"/>
    <col min="10761" max="10761" width="11" customWidth="1"/>
    <col min="10762" max="10762" width="11.140625" customWidth="1"/>
    <col min="10763" max="10763" width="12.42578125" customWidth="1"/>
    <col min="11010" max="11010" width="26.85546875" customWidth="1"/>
    <col min="11011" max="11011" width="12.42578125" customWidth="1"/>
    <col min="11012" max="11012" width="11.85546875" customWidth="1"/>
    <col min="11013" max="11013" width="11.7109375" customWidth="1"/>
    <col min="11014" max="11014" width="12.7109375" customWidth="1"/>
    <col min="11015" max="11015" width="11.140625" customWidth="1"/>
    <col min="11016" max="11016" width="11.5703125" customWidth="1"/>
    <col min="11017" max="11017" width="11" customWidth="1"/>
    <col min="11018" max="11018" width="11.140625" customWidth="1"/>
    <col min="11019" max="11019" width="12.42578125" customWidth="1"/>
    <col min="11266" max="11266" width="26.85546875" customWidth="1"/>
    <col min="11267" max="11267" width="12.42578125" customWidth="1"/>
    <col min="11268" max="11268" width="11.85546875" customWidth="1"/>
    <col min="11269" max="11269" width="11.7109375" customWidth="1"/>
    <col min="11270" max="11270" width="12.7109375" customWidth="1"/>
    <col min="11271" max="11271" width="11.140625" customWidth="1"/>
    <col min="11272" max="11272" width="11.5703125" customWidth="1"/>
    <col min="11273" max="11273" width="11" customWidth="1"/>
    <col min="11274" max="11274" width="11.140625" customWidth="1"/>
    <col min="11275" max="11275" width="12.42578125" customWidth="1"/>
    <col min="11522" max="11522" width="26.85546875" customWidth="1"/>
    <col min="11523" max="11523" width="12.42578125" customWidth="1"/>
    <col min="11524" max="11524" width="11.85546875" customWidth="1"/>
    <col min="11525" max="11525" width="11.7109375" customWidth="1"/>
    <col min="11526" max="11526" width="12.7109375" customWidth="1"/>
    <col min="11527" max="11527" width="11.140625" customWidth="1"/>
    <col min="11528" max="11528" width="11.5703125" customWidth="1"/>
    <col min="11529" max="11529" width="11" customWidth="1"/>
    <col min="11530" max="11530" width="11.140625" customWidth="1"/>
    <col min="11531" max="11531" width="12.42578125" customWidth="1"/>
    <col min="11778" max="11778" width="26.85546875" customWidth="1"/>
    <col min="11779" max="11779" width="12.42578125" customWidth="1"/>
    <col min="11780" max="11780" width="11.85546875" customWidth="1"/>
    <col min="11781" max="11781" width="11.7109375" customWidth="1"/>
    <col min="11782" max="11782" width="12.7109375" customWidth="1"/>
    <col min="11783" max="11783" width="11.140625" customWidth="1"/>
    <col min="11784" max="11784" width="11.5703125" customWidth="1"/>
    <col min="11785" max="11785" width="11" customWidth="1"/>
    <col min="11786" max="11786" width="11.140625" customWidth="1"/>
    <col min="11787" max="11787" width="12.42578125" customWidth="1"/>
    <col min="12034" max="12034" width="26.85546875" customWidth="1"/>
    <col min="12035" max="12035" width="12.42578125" customWidth="1"/>
    <col min="12036" max="12036" width="11.85546875" customWidth="1"/>
    <col min="12037" max="12037" width="11.7109375" customWidth="1"/>
    <col min="12038" max="12038" width="12.7109375" customWidth="1"/>
    <col min="12039" max="12039" width="11.140625" customWidth="1"/>
    <col min="12040" max="12040" width="11.5703125" customWidth="1"/>
    <col min="12041" max="12041" width="11" customWidth="1"/>
    <col min="12042" max="12042" width="11.140625" customWidth="1"/>
    <col min="12043" max="12043" width="12.42578125" customWidth="1"/>
    <col min="12290" max="12290" width="26.85546875" customWidth="1"/>
    <col min="12291" max="12291" width="12.42578125" customWidth="1"/>
    <col min="12292" max="12292" width="11.85546875" customWidth="1"/>
    <col min="12293" max="12293" width="11.7109375" customWidth="1"/>
    <col min="12294" max="12294" width="12.7109375" customWidth="1"/>
    <col min="12295" max="12295" width="11.140625" customWidth="1"/>
    <col min="12296" max="12296" width="11.5703125" customWidth="1"/>
    <col min="12297" max="12297" width="11" customWidth="1"/>
    <col min="12298" max="12298" width="11.140625" customWidth="1"/>
    <col min="12299" max="12299" width="12.42578125" customWidth="1"/>
    <col min="12546" max="12546" width="26.85546875" customWidth="1"/>
    <col min="12547" max="12547" width="12.42578125" customWidth="1"/>
    <col min="12548" max="12548" width="11.85546875" customWidth="1"/>
    <col min="12549" max="12549" width="11.7109375" customWidth="1"/>
    <col min="12550" max="12550" width="12.7109375" customWidth="1"/>
    <col min="12551" max="12551" width="11.140625" customWidth="1"/>
    <col min="12552" max="12552" width="11.5703125" customWidth="1"/>
    <col min="12553" max="12553" width="11" customWidth="1"/>
    <col min="12554" max="12554" width="11.140625" customWidth="1"/>
    <col min="12555" max="12555" width="12.42578125" customWidth="1"/>
    <col min="12802" max="12802" width="26.85546875" customWidth="1"/>
    <col min="12803" max="12803" width="12.42578125" customWidth="1"/>
    <col min="12804" max="12804" width="11.85546875" customWidth="1"/>
    <col min="12805" max="12805" width="11.7109375" customWidth="1"/>
    <col min="12806" max="12806" width="12.7109375" customWidth="1"/>
    <col min="12807" max="12807" width="11.140625" customWidth="1"/>
    <col min="12808" max="12808" width="11.5703125" customWidth="1"/>
    <col min="12809" max="12809" width="11" customWidth="1"/>
    <col min="12810" max="12810" width="11.140625" customWidth="1"/>
    <col min="12811" max="12811" width="12.42578125" customWidth="1"/>
    <col min="13058" max="13058" width="26.85546875" customWidth="1"/>
    <col min="13059" max="13059" width="12.42578125" customWidth="1"/>
    <col min="13060" max="13060" width="11.85546875" customWidth="1"/>
    <col min="13061" max="13061" width="11.7109375" customWidth="1"/>
    <col min="13062" max="13062" width="12.7109375" customWidth="1"/>
    <col min="13063" max="13063" width="11.140625" customWidth="1"/>
    <col min="13064" max="13064" width="11.5703125" customWidth="1"/>
    <col min="13065" max="13065" width="11" customWidth="1"/>
    <col min="13066" max="13066" width="11.140625" customWidth="1"/>
    <col min="13067" max="13067" width="12.42578125" customWidth="1"/>
    <col min="13314" max="13314" width="26.85546875" customWidth="1"/>
    <col min="13315" max="13315" width="12.42578125" customWidth="1"/>
    <col min="13316" max="13316" width="11.85546875" customWidth="1"/>
    <col min="13317" max="13317" width="11.7109375" customWidth="1"/>
    <col min="13318" max="13318" width="12.7109375" customWidth="1"/>
    <col min="13319" max="13319" width="11.140625" customWidth="1"/>
    <col min="13320" max="13320" width="11.5703125" customWidth="1"/>
    <col min="13321" max="13321" width="11" customWidth="1"/>
    <col min="13322" max="13322" width="11.140625" customWidth="1"/>
    <col min="13323" max="13323" width="12.42578125" customWidth="1"/>
    <col min="13570" max="13570" width="26.85546875" customWidth="1"/>
    <col min="13571" max="13571" width="12.42578125" customWidth="1"/>
    <col min="13572" max="13572" width="11.85546875" customWidth="1"/>
    <col min="13573" max="13573" width="11.7109375" customWidth="1"/>
    <col min="13574" max="13574" width="12.7109375" customWidth="1"/>
    <col min="13575" max="13575" width="11.140625" customWidth="1"/>
    <col min="13576" max="13576" width="11.5703125" customWidth="1"/>
    <col min="13577" max="13577" width="11" customWidth="1"/>
    <col min="13578" max="13578" width="11.140625" customWidth="1"/>
    <col min="13579" max="13579" width="12.42578125" customWidth="1"/>
    <col min="13826" max="13826" width="26.85546875" customWidth="1"/>
    <col min="13827" max="13827" width="12.42578125" customWidth="1"/>
    <col min="13828" max="13828" width="11.85546875" customWidth="1"/>
    <col min="13829" max="13829" width="11.7109375" customWidth="1"/>
    <col min="13830" max="13830" width="12.7109375" customWidth="1"/>
    <col min="13831" max="13831" width="11.140625" customWidth="1"/>
    <col min="13832" max="13832" width="11.5703125" customWidth="1"/>
    <col min="13833" max="13833" width="11" customWidth="1"/>
    <col min="13834" max="13834" width="11.140625" customWidth="1"/>
    <col min="13835" max="13835" width="12.42578125" customWidth="1"/>
    <col min="14082" max="14082" width="26.85546875" customWidth="1"/>
    <col min="14083" max="14083" width="12.42578125" customWidth="1"/>
    <col min="14084" max="14084" width="11.85546875" customWidth="1"/>
    <col min="14085" max="14085" width="11.7109375" customWidth="1"/>
    <col min="14086" max="14086" width="12.7109375" customWidth="1"/>
    <col min="14087" max="14087" width="11.140625" customWidth="1"/>
    <col min="14088" max="14088" width="11.5703125" customWidth="1"/>
    <col min="14089" max="14089" width="11" customWidth="1"/>
    <col min="14090" max="14090" width="11.140625" customWidth="1"/>
    <col min="14091" max="14091" width="12.42578125" customWidth="1"/>
    <col min="14338" max="14338" width="26.85546875" customWidth="1"/>
    <col min="14339" max="14339" width="12.42578125" customWidth="1"/>
    <col min="14340" max="14340" width="11.85546875" customWidth="1"/>
    <col min="14341" max="14341" width="11.7109375" customWidth="1"/>
    <col min="14342" max="14342" width="12.7109375" customWidth="1"/>
    <col min="14343" max="14343" width="11.140625" customWidth="1"/>
    <col min="14344" max="14344" width="11.5703125" customWidth="1"/>
    <col min="14345" max="14345" width="11" customWidth="1"/>
    <col min="14346" max="14346" width="11.140625" customWidth="1"/>
    <col min="14347" max="14347" width="12.42578125" customWidth="1"/>
    <col min="14594" max="14594" width="26.85546875" customWidth="1"/>
    <col min="14595" max="14595" width="12.42578125" customWidth="1"/>
    <col min="14596" max="14596" width="11.85546875" customWidth="1"/>
    <col min="14597" max="14597" width="11.7109375" customWidth="1"/>
    <col min="14598" max="14598" width="12.7109375" customWidth="1"/>
    <col min="14599" max="14599" width="11.140625" customWidth="1"/>
    <col min="14600" max="14600" width="11.5703125" customWidth="1"/>
    <col min="14601" max="14601" width="11" customWidth="1"/>
    <col min="14602" max="14602" width="11.140625" customWidth="1"/>
    <col min="14603" max="14603" width="12.42578125" customWidth="1"/>
    <col min="14850" max="14850" width="26.85546875" customWidth="1"/>
    <col min="14851" max="14851" width="12.42578125" customWidth="1"/>
    <col min="14852" max="14852" width="11.85546875" customWidth="1"/>
    <col min="14853" max="14853" width="11.7109375" customWidth="1"/>
    <col min="14854" max="14854" width="12.7109375" customWidth="1"/>
    <col min="14855" max="14855" width="11.140625" customWidth="1"/>
    <col min="14856" max="14856" width="11.5703125" customWidth="1"/>
    <col min="14857" max="14857" width="11" customWidth="1"/>
    <col min="14858" max="14858" width="11.140625" customWidth="1"/>
    <col min="14859" max="14859" width="12.42578125" customWidth="1"/>
    <col min="15106" max="15106" width="26.85546875" customWidth="1"/>
    <col min="15107" max="15107" width="12.42578125" customWidth="1"/>
    <col min="15108" max="15108" width="11.85546875" customWidth="1"/>
    <col min="15109" max="15109" width="11.7109375" customWidth="1"/>
    <col min="15110" max="15110" width="12.7109375" customWidth="1"/>
    <col min="15111" max="15111" width="11.140625" customWidth="1"/>
    <col min="15112" max="15112" width="11.5703125" customWidth="1"/>
    <col min="15113" max="15113" width="11" customWidth="1"/>
    <col min="15114" max="15114" width="11.140625" customWidth="1"/>
    <col min="15115" max="15115" width="12.42578125" customWidth="1"/>
    <col min="15362" max="15362" width="26.85546875" customWidth="1"/>
    <col min="15363" max="15363" width="12.42578125" customWidth="1"/>
    <col min="15364" max="15364" width="11.85546875" customWidth="1"/>
    <col min="15365" max="15365" width="11.7109375" customWidth="1"/>
    <col min="15366" max="15366" width="12.7109375" customWidth="1"/>
    <col min="15367" max="15367" width="11.140625" customWidth="1"/>
    <col min="15368" max="15368" width="11.5703125" customWidth="1"/>
    <col min="15369" max="15369" width="11" customWidth="1"/>
    <col min="15370" max="15370" width="11.140625" customWidth="1"/>
    <col min="15371" max="15371" width="12.42578125" customWidth="1"/>
    <col min="15618" max="15618" width="26.85546875" customWidth="1"/>
    <col min="15619" max="15619" width="12.42578125" customWidth="1"/>
    <col min="15620" max="15620" width="11.85546875" customWidth="1"/>
    <col min="15621" max="15621" width="11.7109375" customWidth="1"/>
    <col min="15622" max="15622" width="12.7109375" customWidth="1"/>
    <col min="15623" max="15623" width="11.140625" customWidth="1"/>
    <col min="15624" max="15624" width="11.5703125" customWidth="1"/>
    <col min="15625" max="15625" width="11" customWidth="1"/>
    <col min="15626" max="15626" width="11.140625" customWidth="1"/>
    <col min="15627" max="15627" width="12.42578125" customWidth="1"/>
    <col min="15874" max="15874" width="26.85546875" customWidth="1"/>
    <col min="15875" max="15875" width="12.42578125" customWidth="1"/>
    <col min="15876" max="15876" width="11.85546875" customWidth="1"/>
    <col min="15877" max="15877" width="11.7109375" customWidth="1"/>
    <col min="15878" max="15878" width="12.7109375" customWidth="1"/>
    <col min="15879" max="15879" width="11.140625" customWidth="1"/>
    <col min="15880" max="15880" width="11.5703125" customWidth="1"/>
    <col min="15881" max="15881" width="11" customWidth="1"/>
    <col min="15882" max="15882" width="11.140625" customWidth="1"/>
    <col min="15883" max="15883" width="12.42578125" customWidth="1"/>
    <col min="16130" max="16130" width="26.85546875" customWidth="1"/>
    <col min="16131" max="16131" width="12.42578125" customWidth="1"/>
    <col min="16132" max="16132" width="11.85546875" customWidth="1"/>
    <col min="16133" max="16133" width="11.7109375" customWidth="1"/>
    <col min="16134" max="16134" width="12.7109375" customWidth="1"/>
    <col min="16135" max="16135" width="11.140625" customWidth="1"/>
    <col min="16136" max="16136" width="11.5703125" customWidth="1"/>
    <col min="16137" max="16137" width="11" customWidth="1"/>
    <col min="16138" max="16138" width="11.140625" customWidth="1"/>
    <col min="16139" max="16139" width="12.42578125" customWidth="1"/>
  </cols>
  <sheetData>
    <row r="1" spans="1:11" ht="18.75" x14ac:dyDescent="0.3">
      <c r="A1" s="352"/>
      <c r="B1" s="352"/>
      <c r="C1" s="352"/>
      <c r="D1" s="143"/>
      <c r="E1" s="143"/>
      <c r="F1" s="143"/>
      <c r="G1" s="143"/>
      <c r="H1" s="633" t="s">
        <v>1123</v>
      </c>
      <c r="I1" s="633"/>
      <c r="J1" s="633"/>
      <c r="K1" s="633"/>
    </row>
    <row r="2" spans="1:11" ht="18.75" x14ac:dyDescent="0.3">
      <c r="A2" s="352"/>
      <c r="B2" s="352"/>
      <c r="C2" s="352"/>
      <c r="D2" s="143"/>
      <c r="E2" s="143"/>
      <c r="F2" s="143"/>
      <c r="G2" s="143"/>
      <c r="H2" s="633" t="s">
        <v>618</v>
      </c>
      <c r="I2" s="633"/>
      <c r="J2" s="633"/>
      <c r="K2" s="633"/>
    </row>
    <row r="3" spans="1:11" ht="18.75" x14ac:dyDescent="0.3">
      <c r="A3" s="352"/>
      <c r="B3" s="352"/>
      <c r="C3" s="352"/>
      <c r="D3" s="352"/>
      <c r="E3" s="352"/>
      <c r="F3" s="352"/>
      <c r="G3" s="352"/>
      <c r="H3" s="634" t="s">
        <v>1136</v>
      </c>
      <c r="I3" s="634"/>
      <c r="J3" s="634"/>
      <c r="K3" s="634"/>
    </row>
    <row r="4" spans="1:11" ht="18.75" x14ac:dyDescent="0.3">
      <c r="A4" s="352"/>
      <c r="B4" s="352"/>
      <c r="C4" s="352"/>
      <c r="D4" s="352"/>
      <c r="E4" s="352"/>
      <c r="F4" s="352"/>
      <c r="G4" s="352"/>
      <c r="H4" s="634" t="s">
        <v>1137</v>
      </c>
      <c r="I4" s="634"/>
      <c r="J4" s="634"/>
      <c r="K4" s="634"/>
    </row>
    <row r="5" spans="1:11" ht="18.75" x14ac:dyDescent="0.3">
      <c r="A5" s="352"/>
      <c r="B5" s="352"/>
      <c r="C5" s="352"/>
      <c r="D5" s="352"/>
      <c r="E5" s="352"/>
      <c r="F5" s="352"/>
      <c r="G5" s="352"/>
      <c r="H5" s="634" t="s">
        <v>615</v>
      </c>
      <c r="I5" s="634"/>
      <c r="J5" s="634"/>
      <c r="K5" s="634"/>
    </row>
    <row r="6" spans="1:11" ht="18.75" x14ac:dyDescent="0.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3"/>
    </row>
    <row r="7" spans="1:11" ht="18.75" x14ac:dyDescent="0.3">
      <c r="A7" s="581" t="s">
        <v>1250</v>
      </c>
      <c r="B7" s="581"/>
      <c r="C7" s="581"/>
      <c r="D7" s="581"/>
      <c r="E7" s="581"/>
      <c r="F7" s="581"/>
      <c r="G7" s="581"/>
      <c r="H7" s="581"/>
      <c r="I7" s="581"/>
      <c r="J7" s="581"/>
      <c r="K7" s="581"/>
    </row>
    <row r="8" spans="1:11" ht="18.75" x14ac:dyDescent="0.3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</row>
    <row r="9" spans="1:11" x14ac:dyDescent="0.25">
      <c r="A9" s="579" t="s">
        <v>1138</v>
      </c>
      <c r="B9" s="579" t="s">
        <v>1139</v>
      </c>
      <c r="C9" s="580" t="s">
        <v>1140</v>
      </c>
      <c r="D9" s="580"/>
      <c r="E9" s="580"/>
      <c r="F9" s="580"/>
      <c r="G9" s="580"/>
      <c r="H9" s="580"/>
      <c r="I9" s="580"/>
      <c r="J9" s="580"/>
      <c r="K9" s="580"/>
    </row>
    <row r="10" spans="1:11" x14ac:dyDescent="0.25">
      <c r="A10" s="579"/>
      <c r="B10" s="579"/>
      <c r="C10" s="580"/>
      <c r="D10" s="580"/>
      <c r="E10" s="580"/>
      <c r="F10" s="580"/>
      <c r="G10" s="580"/>
      <c r="H10" s="580"/>
      <c r="I10" s="580"/>
      <c r="J10" s="580"/>
      <c r="K10" s="580"/>
    </row>
    <row r="11" spans="1:11" ht="15.75" x14ac:dyDescent="0.25">
      <c r="A11" s="579"/>
      <c r="B11" s="579"/>
      <c r="C11" s="580" t="s">
        <v>701</v>
      </c>
      <c r="D11" s="580" t="s">
        <v>116</v>
      </c>
      <c r="E11" s="580"/>
      <c r="F11" s="580" t="s">
        <v>607</v>
      </c>
      <c r="G11" s="580" t="s">
        <v>116</v>
      </c>
      <c r="H11" s="580"/>
      <c r="I11" s="580" t="s">
        <v>702</v>
      </c>
      <c r="J11" s="580" t="s">
        <v>116</v>
      </c>
      <c r="K11" s="580"/>
    </row>
    <row r="12" spans="1:11" ht="47.25" x14ac:dyDescent="0.25">
      <c r="A12" s="579"/>
      <c r="B12" s="579"/>
      <c r="C12" s="580"/>
      <c r="D12" s="355" t="s">
        <v>1141</v>
      </c>
      <c r="E12" s="355" t="s">
        <v>1142</v>
      </c>
      <c r="F12" s="580"/>
      <c r="G12" s="355" t="s">
        <v>1141</v>
      </c>
      <c r="H12" s="355" t="s">
        <v>1142</v>
      </c>
      <c r="I12" s="580"/>
      <c r="J12" s="355" t="s">
        <v>1141</v>
      </c>
      <c r="K12" s="355" t="s">
        <v>1142</v>
      </c>
    </row>
    <row r="13" spans="1:11" ht="131.25" x14ac:dyDescent="0.25">
      <c r="A13" s="356">
        <v>1</v>
      </c>
      <c r="B13" s="357" t="s">
        <v>280</v>
      </c>
      <c r="C13" s="359">
        <f>D13</f>
        <v>0</v>
      </c>
      <c r="D13" s="359">
        <v>0</v>
      </c>
      <c r="E13" s="359">
        <v>0</v>
      </c>
      <c r="F13" s="359">
        <f>G13</f>
        <v>7431.1</v>
      </c>
      <c r="G13" s="359">
        <v>7431.1</v>
      </c>
      <c r="H13" s="359">
        <v>0</v>
      </c>
      <c r="I13" s="359">
        <f>J13</f>
        <v>7431.1</v>
      </c>
      <c r="J13" s="359">
        <v>7431.1</v>
      </c>
      <c r="K13" s="359">
        <v>0</v>
      </c>
    </row>
    <row r="14" spans="1:11" ht="56.25" x14ac:dyDescent="0.25">
      <c r="A14" s="356">
        <v>2</v>
      </c>
      <c r="B14" s="357" t="s">
        <v>649</v>
      </c>
      <c r="C14" s="359">
        <f>E14</f>
        <v>2.24472</v>
      </c>
      <c r="D14" s="359">
        <v>0</v>
      </c>
      <c r="E14" s="359">
        <v>2.24472</v>
      </c>
      <c r="F14" s="359">
        <v>0</v>
      </c>
      <c r="G14" s="359">
        <v>0</v>
      </c>
      <c r="H14" s="359">
        <v>0</v>
      </c>
      <c r="I14" s="359">
        <v>0</v>
      </c>
      <c r="J14" s="359">
        <v>0</v>
      </c>
      <c r="K14" s="359">
        <v>0</v>
      </c>
    </row>
    <row r="15" spans="1:11" ht="37.5" x14ac:dyDescent="0.25">
      <c r="A15" s="356">
        <v>4</v>
      </c>
      <c r="B15" s="357" t="s">
        <v>672</v>
      </c>
      <c r="C15" s="359">
        <f>E15</f>
        <v>4468.6000000000004</v>
      </c>
      <c r="D15" s="359">
        <v>0</v>
      </c>
      <c r="E15" s="359">
        <v>4468.6000000000004</v>
      </c>
      <c r="F15" s="359">
        <v>0</v>
      </c>
      <c r="G15" s="359">
        <v>0</v>
      </c>
      <c r="H15" s="359">
        <v>0</v>
      </c>
      <c r="I15" s="359">
        <v>0</v>
      </c>
      <c r="J15" s="359">
        <v>0</v>
      </c>
      <c r="K15" s="359">
        <v>0</v>
      </c>
    </row>
    <row r="16" spans="1:11" ht="37.5" x14ac:dyDescent="0.25">
      <c r="A16" s="356">
        <v>5</v>
      </c>
      <c r="B16" s="357" t="s">
        <v>300</v>
      </c>
      <c r="C16" s="358">
        <f>D16+E16</f>
        <v>68430.930930000002</v>
      </c>
      <c r="D16" s="358">
        <v>68362.5</v>
      </c>
      <c r="E16" s="358">
        <v>68.430930000000004</v>
      </c>
      <c r="F16" s="359">
        <v>0</v>
      </c>
      <c r="G16" s="359">
        <v>0</v>
      </c>
      <c r="H16" s="359">
        <v>0</v>
      </c>
      <c r="I16" s="359">
        <v>0</v>
      </c>
      <c r="J16" s="359">
        <v>0</v>
      </c>
      <c r="K16" s="359">
        <v>0</v>
      </c>
    </row>
    <row r="17" spans="1:11" ht="18.75" x14ac:dyDescent="0.3">
      <c r="A17" s="360"/>
      <c r="B17" s="360" t="s">
        <v>1143</v>
      </c>
      <c r="C17" s="361">
        <f>SUM(C13:C16)</f>
        <v>72901.775649999996</v>
      </c>
      <c r="D17" s="361">
        <f>SUM(D13:D16)</f>
        <v>68362.5</v>
      </c>
      <c r="E17" s="361">
        <f>SUM(E13:E16)</f>
        <v>4539.2756500000005</v>
      </c>
      <c r="F17" s="361">
        <f>SUM(F13:F16)</f>
        <v>7431.1</v>
      </c>
      <c r="G17" s="361">
        <f>SUM(G13:G16)</f>
        <v>7431.1</v>
      </c>
      <c r="H17" s="361">
        <v>0</v>
      </c>
      <c r="I17" s="361">
        <f>SUM(I13:I16)</f>
        <v>7431.1</v>
      </c>
      <c r="J17" s="361">
        <f>SUM(J13:J16)</f>
        <v>7431.1</v>
      </c>
      <c r="K17" s="361">
        <f>SUM(K13:K16)</f>
        <v>0</v>
      </c>
    </row>
  </sheetData>
  <mergeCells count="15">
    <mergeCell ref="A7:K7"/>
    <mergeCell ref="H1:K1"/>
    <mergeCell ref="H2:K2"/>
    <mergeCell ref="H3:K3"/>
    <mergeCell ref="H4:K4"/>
    <mergeCell ref="H5:K5"/>
    <mergeCell ref="A9:A12"/>
    <mergeCell ref="B9:B12"/>
    <mergeCell ref="C9:K10"/>
    <mergeCell ref="C11:C12"/>
    <mergeCell ref="D11:E11"/>
    <mergeCell ref="F11:F12"/>
    <mergeCell ref="G11:H11"/>
    <mergeCell ref="I11:I12"/>
    <mergeCell ref="J11:K11"/>
  </mergeCells>
  <pageMargins left="0.70866141732283472" right="0.70866141732283472" top="1.1417322834645669" bottom="0.35433070866141736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view="pageBreakPreview" zoomScale="60" workbookViewId="0">
      <selection activeCell="A9" sqref="A9:M9"/>
    </sheetView>
  </sheetViews>
  <sheetFormatPr defaultRowHeight="15" x14ac:dyDescent="0.25"/>
  <cols>
    <col min="1" max="1" width="8.7109375" customWidth="1"/>
    <col min="2" max="2" width="68.85546875" customWidth="1"/>
    <col min="3" max="4" width="15.7109375" customWidth="1"/>
    <col min="5" max="5" width="15.85546875" customWidth="1"/>
    <col min="6" max="6" width="16.7109375" customWidth="1"/>
    <col min="7" max="8" width="17" customWidth="1"/>
    <col min="9" max="9" width="17.85546875" customWidth="1"/>
    <col min="10" max="10" width="14.5703125" customWidth="1"/>
    <col min="11" max="11" width="17.5703125" customWidth="1"/>
    <col min="12" max="12" width="17.140625" customWidth="1"/>
    <col min="13" max="13" width="15.7109375" customWidth="1"/>
    <col min="14" max="16" width="14" bestFit="1" customWidth="1"/>
    <col min="259" max="259" width="8.7109375" customWidth="1"/>
    <col min="260" max="260" width="53.42578125" customWidth="1"/>
    <col min="261" max="261" width="15.7109375" customWidth="1"/>
    <col min="262" max="262" width="15.85546875" customWidth="1"/>
    <col min="263" max="263" width="15.5703125" customWidth="1"/>
    <col min="264" max="264" width="17" customWidth="1"/>
    <col min="265" max="265" width="17.85546875" customWidth="1"/>
    <col min="266" max="266" width="14.5703125" customWidth="1"/>
    <col min="267" max="267" width="15.140625" customWidth="1"/>
    <col min="268" max="268" width="17.140625" customWidth="1"/>
    <col min="269" max="269" width="15.7109375" customWidth="1"/>
    <col min="270" max="270" width="13.5703125" bestFit="1" customWidth="1"/>
    <col min="515" max="515" width="8.7109375" customWidth="1"/>
    <col min="516" max="516" width="53.42578125" customWidth="1"/>
    <col min="517" max="517" width="15.7109375" customWidth="1"/>
    <col min="518" max="518" width="15.85546875" customWidth="1"/>
    <col min="519" max="519" width="15.5703125" customWidth="1"/>
    <col min="520" max="520" width="17" customWidth="1"/>
    <col min="521" max="521" width="17.85546875" customWidth="1"/>
    <col min="522" max="522" width="14.5703125" customWidth="1"/>
    <col min="523" max="523" width="15.140625" customWidth="1"/>
    <col min="524" max="524" width="17.140625" customWidth="1"/>
    <col min="525" max="525" width="15.7109375" customWidth="1"/>
    <col min="526" max="526" width="13.5703125" bestFit="1" customWidth="1"/>
    <col min="771" max="771" width="8.7109375" customWidth="1"/>
    <col min="772" max="772" width="53.42578125" customWidth="1"/>
    <col min="773" max="773" width="15.7109375" customWidth="1"/>
    <col min="774" max="774" width="15.85546875" customWidth="1"/>
    <col min="775" max="775" width="15.5703125" customWidth="1"/>
    <col min="776" max="776" width="17" customWidth="1"/>
    <col min="777" max="777" width="17.85546875" customWidth="1"/>
    <col min="778" max="778" width="14.5703125" customWidth="1"/>
    <col min="779" max="779" width="15.140625" customWidth="1"/>
    <col min="780" max="780" width="17.140625" customWidth="1"/>
    <col min="781" max="781" width="15.7109375" customWidth="1"/>
    <col min="782" max="782" width="13.5703125" bestFit="1" customWidth="1"/>
    <col min="1027" max="1027" width="8.7109375" customWidth="1"/>
    <col min="1028" max="1028" width="53.42578125" customWidth="1"/>
    <col min="1029" max="1029" width="15.7109375" customWidth="1"/>
    <col min="1030" max="1030" width="15.85546875" customWidth="1"/>
    <col min="1031" max="1031" width="15.5703125" customWidth="1"/>
    <col min="1032" max="1032" width="17" customWidth="1"/>
    <col min="1033" max="1033" width="17.85546875" customWidth="1"/>
    <col min="1034" max="1034" width="14.5703125" customWidth="1"/>
    <col min="1035" max="1035" width="15.140625" customWidth="1"/>
    <col min="1036" max="1036" width="17.140625" customWidth="1"/>
    <col min="1037" max="1037" width="15.7109375" customWidth="1"/>
    <col min="1038" max="1038" width="13.5703125" bestFit="1" customWidth="1"/>
    <col min="1283" max="1283" width="8.7109375" customWidth="1"/>
    <col min="1284" max="1284" width="53.42578125" customWidth="1"/>
    <col min="1285" max="1285" width="15.7109375" customWidth="1"/>
    <col min="1286" max="1286" width="15.85546875" customWidth="1"/>
    <col min="1287" max="1287" width="15.5703125" customWidth="1"/>
    <col min="1288" max="1288" width="17" customWidth="1"/>
    <col min="1289" max="1289" width="17.85546875" customWidth="1"/>
    <col min="1290" max="1290" width="14.5703125" customWidth="1"/>
    <col min="1291" max="1291" width="15.140625" customWidth="1"/>
    <col min="1292" max="1292" width="17.140625" customWidth="1"/>
    <col min="1293" max="1293" width="15.7109375" customWidth="1"/>
    <col min="1294" max="1294" width="13.5703125" bestFit="1" customWidth="1"/>
    <col min="1539" max="1539" width="8.7109375" customWidth="1"/>
    <col min="1540" max="1540" width="53.42578125" customWidth="1"/>
    <col min="1541" max="1541" width="15.7109375" customWidth="1"/>
    <col min="1542" max="1542" width="15.85546875" customWidth="1"/>
    <col min="1543" max="1543" width="15.5703125" customWidth="1"/>
    <col min="1544" max="1544" width="17" customWidth="1"/>
    <col min="1545" max="1545" width="17.85546875" customWidth="1"/>
    <col min="1546" max="1546" width="14.5703125" customWidth="1"/>
    <col min="1547" max="1547" width="15.140625" customWidth="1"/>
    <col min="1548" max="1548" width="17.140625" customWidth="1"/>
    <col min="1549" max="1549" width="15.7109375" customWidth="1"/>
    <col min="1550" max="1550" width="13.5703125" bestFit="1" customWidth="1"/>
    <col min="1795" max="1795" width="8.7109375" customWidth="1"/>
    <col min="1796" max="1796" width="53.42578125" customWidth="1"/>
    <col min="1797" max="1797" width="15.7109375" customWidth="1"/>
    <col min="1798" max="1798" width="15.85546875" customWidth="1"/>
    <col min="1799" max="1799" width="15.5703125" customWidth="1"/>
    <col min="1800" max="1800" width="17" customWidth="1"/>
    <col min="1801" max="1801" width="17.85546875" customWidth="1"/>
    <col min="1802" max="1802" width="14.5703125" customWidth="1"/>
    <col min="1803" max="1803" width="15.140625" customWidth="1"/>
    <col min="1804" max="1804" width="17.140625" customWidth="1"/>
    <col min="1805" max="1805" width="15.7109375" customWidth="1"/>
    <col min="1806" max="1806" width="13.5703125" bestFit="1" customWidth="1"/>
    <col min="2051" max="2051" width="8.7109375" customWidth="1"/>
    <col min="2052" max="2052" width="53.42578125" customWidth="1"/>
    <col min="2053" max="2053" width="15.7109375" customWidth="1"/>
    <col min="2054" max="2054" width="15.85546875" customWidth="1"/>
    <col min="2055" max="2055" width="15.5703125" customWidth="1"/>
    <col min="2056" max="2056" width="17" customWidth="1"/>
    <col min="2057" max="2057" width="17.85546875" customWidth="1"/>
    <col min="2058" max="2058" width="14.5703125" customWidth="1"/>
    <col min="2059" max="2059" width="15.140625" customWidth="1"/>
    <col min="2060" max="2060" width="17.140625" customWidth="1"/>
    <col min="2061" max="2061" width="15.7109375" customWidth="1"/>
    <col min="2062" max="2062" width="13.5703125" bestFit="1" customWidth="1"/>
    <col min="2307" max="2307" width="8.7109375" customWidth="1"/>
    <col min="2308" max="2308" width="53.42578125" customWidth="1"/>
    <col min="2309" max="2309" width="15.7109375" customWidth="1"/>
    <col min="2310" max="2310" width="15.85546875" customWidth="1"/>
    <col min="2311" max="2311" width="15.5703125" customWidth="1"/>
    <col min="2312" max="2312" width="17" customWidth="1"/>
    <col min="2313" max="2313" width="17.85546875" customWidth="1"/>
    <col min="2314" max="2314" width="14.5703125" customWidth="1"/>
    <col min="2315" max="2315" width="15.140625" customWidth="1"/>
    <col min="2316" max="2316" width="17.140625" customWidth="1"/>
    <col min="2317" max="2317" width="15.7109375" customWidth="1"/>
    <col min="2318" max="2318" width="13.5703125" bestFit="1" customWidth="1"/>
    <col min="2563" max="2563" width="8.7109375" customWidth="1"/>
    <col min="2564" max="2564" width="53.42578125" customWidth="1"/>
    <col min="2565" max="2565" width="15.7109375" customWidth="1"/>
    <col min="2566" max="2566" width="15.85546875" customWidth="1"/>
    <col min="2567" max="2567" width="15.5703125" customWidth="1"/>
    <col min="2568" max="2568" width="17" customWidth="1"/>
    <col min="2569" max="2569" width="17.85546875" customWidth="1"/>
    <col min="2570" max="2570" width="14.5703125" customWidth="1"/>
    <col min="2571" max="2571" width="15.140625" customWidth="1"/>
    <col min="2572" max="2572" width="17.140625" customWidth="1"/>
    <col min="2573" max="2573" width="15.7109375" customWidth="1"/>
    <col min="2574" max="2574" width="13.5703125" bestFit="1" customWidth="1"/>
    <col min="2819" max="2819" width="8.7109375" customWidth="1"/>
    <col min="2820" max="2820" width="53.42578125" customWidth="1"/>
    <col min="2821" max="2821" width="15.7109375" customWidth="1"/>
    <col min="2822" max="2822" width="15.85546875" customWidth="1"/>
    <col min="2823" max="2823" width="15.5703125" customWidth="1"/>
    <col min="2824" max="2824" width="17" customWidth="1"/>
    <col min="2825" max="2825" width="17.85546875" customWidth="1"/>
    <col min="2826" max="2826" width="14.5703125" customWidth="1"/>
    <col min="2827" max="2827" width="15.140625" customWidth="1"/>
    <col min="2828" max="2828" width="17.140625" customWidth="1"/>
    <col min="2829" max="2829" width="15.7109375" customWidth="1"/>
    <col min="2830" max="2830" width="13.5703125" bestFit="1" customWidth="1"/>
    <col min="3075" max="3075" width="8.7109375" customWidth="1"/>
    <col min="3076" max="3076" width="53.42578125" customWidth="1"/>
    <col min="3077" max="3077" width="15.7109375" customWidth="1"/>
    <col min="3078" max="3078" width="15.85546875" customWidth="1"/>
    <col min="3079" max="3079" width="15.5703125" customWidth="1"/>
    <col min="3080" max="3080" width="17" customWidth="1"/>
    <col min="3081" max="3081" width="17.85546875" customWidth="1"/>
    <col min="3082" max="3082" width="14.5703125" customWidth="1"/>
    <col min="3083" max="3083" width="15.140625" customWidth="1"/>
    <col min="3084" max="3084" width="17.140625" customWidth="1"/>
    <col min="3085" max="3085" width="15.7109375" customWidth="1"/>
    <col min="3086" max="3086" width="13.5703125" bestFit="1" customWidth="1"/>
    <col min="3331" max="3331" width="8.7109375" customWidth="1"/>
    <col min="3332" max="3332" width="53.42578125" customWidth="1"/>
    <col min="3333" max="3333" width="15.7109375" customWidth="1"/>
    <col min="3334" max="3334" width="15.85546875" customWidth="1"/>
    <col min="3335" max="3335" width="15.5703125" customWidth="1"/>
    <col min="3336" max="3336" width="17" customWidth="1"/>
    <col min="3337" max="3337" width="17.85546875" customWidth="1"/>
    <col min="3338" max="3338" width="14.5703125" customWidth="1"/>
    <col min="3339" max="3339" width="15.140625" customWidth="1"/>
    <col min="3340" max="3340" width="17.140625" customWidth="1"/>
    <col min="3341" max="3341" width="15.7109375" customWidth="1"/>
    <col min="3342" max="3342" width="13.5703125" bestFit="1" customWidth="1"/>
    <col min="3587" max="3587" width="8.7109375" customWidth="1"/>
    <col min="3588" max="3588" width="53.42578125" customWidth="1"/>
    <col min="3589" max="3589" width="15.7109375" customWidth="1"/>
    <col min="3590" max="3590" width="15.85546875" customWidth="1"/>
    <col min="3591" max="3591" width="15.5703125" customWidth="1"/>
    <col min="3592" max="3592" width="17" customWidth="1"/>
    <col min="3593" max="3593" width="17.85546875" customWidth="1"/>
    <col min="3594" max="3594" width="14.5703125" customWidth="1"/>
    <col min="3595" max="3595" width="15.140625" customWidth="1"/>
    <col min="3596" max="3596" width="17.140625" customWidth="1"/>
    <col min="3597" max="3597" width="15.7109375" customWidth="1"/>
    <col min="3598" max="3598" width="13.5703125" bestFit="1" customWidth="1"/>
    <col min="3843" max="3843" width="8.7109375" customWidth="1"/>
    <col min="3844" max="3844" width="53.42578125" customWidth="1"/>
    <col min="3845" max="3845" width="15.7109375" customWidth="1"/>
    <col min="3846" max="3846" width="15.85546875" customWidth="1"/>
    <col min="3847" max="3847" width="15.5703125" customWidth="1"/>
    <col min="3848" max="3848" width="17" customWidth="1"/>
    <col min="3849" max="3849" width="17.85546875" customWidth="1"/>
    <col min="3850" max="3850" width="14.5703125" customWidth="1"/>
    <col min="3851" max="3851" width="15.140625" customWidth="1"/>
    <col min="3852" max="3852" width="17.140625" customWidth="1"/>
    <col min="3853" max="3853" width="15.7109375" customWidth="1"/>
    <col min="3854" max="3854" width="13.5703125" bestFit="1" customWidth="1"/>
    <col min="4099" max="4099" width="8.7109375" customWidth="1"/>
    <col min="4100" max="4100" width="53.42578125" customWidth="1"/>
    <col min="4101" max="4101" width="15.7109375" customWidth="1"/>
    <col min="4102" max="4102" width="15.85546875" customWidth="1"/>
    <col min="4103" max="4103" width="15.5703125" customWidth="1"/>
    <col min="4104" max="4104" width="17" customWidth="1"/>
    <col min="4105" max="4105" width="17.85546875" customWidth="1"/>
    <col min="4106" max="4106" width="14.5703125" customWidth="1"/>
    <col min="4107" max="4107" width="15.140625" customWidth="1"/>
    <col min="4108" max="4108" width="17.140625" customWidth="1"/>
    <col min="4109" max="4109" width="15.7109375" customWidth="1"/>
    <col min="4110" max="4110" width="13.5703125" bestFit="1" customWidth="1"/>
    <col min="4355" max="4355" width="8.7109375" customWidth="1"/>
    <col min="4356" max="4356" width="53.42578125" customWidth="1"/>
    <col min="4357" max="4357" width="15.7109375" customWidth="1"/>
    <col min="4358" max="4358" width="15.85546875" customWidth="1"/>
    <col min="4359" max="4359" width="15.5703125" customWidth="1"/>
    <col min="4360" max="4360" width="17" customWidth="1"/>
    <col min="4361" max="4361" width="17.85546875" customWidth="1"/>
    <col min="4362" max="4362" width="14.5703125" customWidth="1"/>
    <col min="4363" max="4363" width="15.140625" customWidth="1"/>
    <col min="4364" max="4364" width="17.140625" customWidth="1"/>
    <col min="4365" max="4365" width="15.7109375" customWidth="1"/>
    <col min="4366" max="4366" width="13.5703125" bestFit="1" customWidth="1"/>
    <col min="4611" max="4611" width="8.7109375" customWidth="1"/>
    <col min="4612" max="4612" width="53.42578125" customWidth="1"/>
    <col min="4613" max="4613" width="15.7109375" customWidth="1"/>
    <col min="4614" max="4614" width="15.85546875" customWidth="1"/>
    <col min="4615" max="4615" width="15.5703125" customWidth="1"/>
    <col min="4616" max="4616" width="17" customWidth="1"/>
    <col min="4617" max="4617" width="17.85546875" customWidth="1"/>
    <col min="4618" max="4618" width="14.5703125" customWidth="1"/>
    <col min="4619" max="4619" width="15.140625" customWidth="1"/>
    <col min="4620" max="4620" width="17.140625" customWidth="1"/>
    <col min="4621" max="4621" width="15.7109375" customWidth="1"/>
    <col min="4622" max="4622" width="13.5703125" bestFit="1" customWidth="1"/>
    <col min="4867" max="4867" width="8.7109375" customWidth="1"/>
    <col min="4868" max="4868" width="53.42578125" customWidth="1"/>
    <col min="4869" max="4869" width="15.7109375" customWidth="1"/>
    <col min="4870" max="4870" width="15.85546875" customWidth="1"/>
    <col min="4871" max="4871" width="15.5703125" customWidth="1"/>
    <col min="4872" max="4872" width="17" customWidth="1"/>
    <col min="4873" max="4873" width="17.85546875" customWidth="1"/>
    <col min="4874" max="4874" width="14.5703125" customWidth="1"/>
    <col min="4875" max="4875" width="15.140625" customWidth="1"/>
    <col min="4876" max="4876" width="17.140625" customWidth="1"/>
    <col min="4877" max="4877" width="15.7109375" customWidth="1"/>
    <col min="4878" max="4878" width="13.5703125" bestFit="1" customWidth="1"/>
    <col min="5123" max="5123" width="8.7109375" customWidth="1"/>
    <col min="5124" max="5124" width="53.42578125" customWidth="1"/>
    <col min="5125" max="5125" width="15.7109375" customWidth="1"/>
    <col min="5126" max="5126" width="15.85546875" customWidth="1"/>
    <col min="5127" max="5127" width="15.5703125" customWidth="1"/>
    <col min="5128" max="5128" width="17" customWidth="1"/>
    <col min="5129" max="5129" width="17.85546875" customWidth="1"/>
    <col min="5130" max="5130" width="14.5703125" customWidth="1"/>
    <col min="5131" max="5131" width="15.140625" customWidth="1"/>
    <col min="5132" max="5132" width="17.140625" customWidth="1"/>
    <col min="5133" max="5133" width="15.7109375" customWidth="1"/>
    <col min="5134" max="5134" width="13.5703125" bestFit="1" customWidth="1"/>
    <col min="5379" max="5379" width="8.7109375" customWidth="1"/>
    <col min="5380" max="5380" width="53.42578125" customWidth="1"/>
    <col min="5381" max="5381" width="15.7109375" customWidth="1"/>
    <col min="5382" max="5382" width="15.85546875" customWidth="1"/>
    <col min="5383" max="5383" width="15.5703125" customWidth="1"/>
    <col min="5384" max="5384" width="17" customWidth="1"/>
    <col min="5385" max="5385" width="17.85546875" customWidth="1"/>
    <col min="5386" max="5386" width="14.5703125" customWidth="1"/>
    <col min="5387" max="5387" width="15.140625" customWidth="1"/>
    <col min="5388" max="5388" width="17.140625" customWidth="1"/>
    <col min="5389" max="5389" width="15.7109375" customWidth="1"/>
    <col min="5390" max="5390" width="13.5703125" bestFit="1" customWidth="1"/>
    <col min="5635" max="5635" width="8.7109375" customWidth="1"/>
    <col min="5636" max="5636" width="53.42578125" customWidth="1"/>
    <col min="5637" max="5637" width="15.7109375" customWidth="1"/>
    <col min="5638" max="5638" width="15.85546875" customWidth="1"/>
    <col min="5639" max="5639" width="15.5703125" customWidth="1"/>
    <col min="5640" max="5640" width="17" customWidth="1"/>
    <col min="5641" max="5641" width="17.85546875" customWidth="1"/>
    <col min="5642" max="5642" width="14.5703125" customWidth="1"/>
    <col min="5643" max="5643" width="15.140625" customWidth="1"/>
    <col min="5644" max="5644" width="17.140625" customWidth="1"/>
    <col min="5645" max="5645" width="15.7109375" customWidth="1"/>
    <col min="5646" max="5646" width="13.5703125" bestFit="1" customWidth="1"/>
    <col min="5891" max="5891" width="8.7109375" customWidth="1"/>
    <col min="5892" max="5892" width="53.42578125" customWidth="1"/>
    <col min="5893" max="5893" width="15.7109375" customWidth="1"/>
    <col min="5894" max="5894" width="15.85546875" customWidth="1"/>
    <col min="5895" max="5895" width="15.5703125" customWidth="1"/>
    <col min="5896" max="5896" width="17" customWidth="1"/>
    <col min="5897" max="5897" width="17.85546875" customWidth="1"/>
    <col min="5898" max="5898" width="14.5703125" customWidth="1"/>
    <col min="5899" max="5899" width="15.140625" customWidth="1"/>
    <col min="5900" max="5900" width="17.140625" customWidth="1"/>
    <col min="5901" max="5901" width="15.7109375" customWidth="1"/>
    <col min="5902" max="5902" width="13.5703125" bestFit="1" customWidth="1"/>
    <col min="6147" max="6147" width="8.7109375" customWidth="1"/>
    <col min="6148" max="6148" width="53.42578125" customWidth="1"/>
    <col min="6149" max="6149" width="15.7109375" customWidth="1"/>
    <col min="6150" max="6150" width="15.85546875" customWidth="1"/>
    <col min="6151" max="6151" width="15.5703125" customWidth="1"/>
    <col min="6152" max="6152" width="17" customWidth="1"/>
    <col min="6153" max="6153" width="17.85546875" customWidth="1"/>
    <col min="6154" max="6154" width="14.5703125" customWidth="1"/>
    <col min="6155" max="6155" width="15.140625" customWidth="1"/>
    <col min="6156" max="6156" width="17.140625" customWidth="1"/>
    <col min="6157" max="6157" width="15.7109375" customWidth="1"/>
    <col min="6158" max="6158" width="13.5703125" bestFit="1" customWidth="1"/>
    <col min="6403" max="6403" width="8.7109375" customWidth="1"/>
    <col min="6404" max="6404" width="53.42578125" customWidth="1"/>
    <col min="6405" max="6405" width="15.7109375" customWidth="1"/>
    <col min="6406" max="6406" width="15.85546875" customWidth="1"/>
    <col min="6407" max="6407" width="15.5703125" customWidth="1"/>
    <col min="6408" max="6408" width="17" customWidth="1"/>
    <col min="6409" max="6409" width="17.85546875" customWidth="1"/>
    <col min="6410" max="6410" width="14.5703125" customWidth="1"/>
    <col min="6411" max="6411" width="15.140625" customWidth="1"/>
    <col min="6412" max="6412" width="17.140625" customWidth="1"/>
    <col min="6413" max="6413" width="15.7109375" customWidth="1"/>
    <col min="6414" max="6414" width="13.5703125" bestFit="1" customWidth="1"/>
    <col min="6659" max="6659" width="8.7109375" customWidth="1"/>
    <col min="6660" max="6660" width="53.42578125" customWidth="1"/>
    <col min="6661" max="6661" width="15.7109375" customWidth="1"/>
    <col min="6662" max="6662" width="15.85546875" customWidth="1"/>
    <col min="6663" max="6663" width="15.5703125" customWidth="1"/>
    <col min="6664" max="6664" width="17" customWidth="1"/>
    <col min="6665" max="6665" width="17.85546875" customWidth="1"/>
    <col min="6666" max="6666" width="14.5703125" customWidth="1"/>
    <col min="6667" max="6667" width="15.140625" customWidth="1"/>
    <col min="6668" max="6668" width="17.140625" customWidth="1"/>
    <col min="6669" max="6669" width="15.7109375" customWidth="1"/>
    <col min="6670" max="6670" width="13.5703125" bestFit="1" customWidth="1"/>
    <col min="6915" max="6915" width="8.7109375" customWidth="1"/>
    <col min="6916" max="6916" width="53.42578125" customWidth="1"/>
    <col min="6917" max="6917" width="15.7109375" customWidth="1"/>
    <col min="6918" max="6918" width="15.85546875" customWidth="1"/>
    <col min="6919" max="6919" width="15.5703125" customWidth="1"/>
    <col min="6920" max="6920" width="17" customWidth="1"/>
    <col min="6921" max="6921" width="17.85546875" customWidth="1"/>
    <col min="6922" max="6922" width="14.5703125" customWidth="1"/>
    <col min="6923" max="6923" width="15.140625" customWidth="1"/>
    <col min="6924" max="6924" width="17.140625" customWidth="1"/>
    <col min="6925" max="6925" width="15.7109375" customWidth="1"/>
    <col min="6926" max="6926" width="13.5703125" bestFit="1" customWidth="1"/>
    <col min="7171" max="7171" width="8.7109375" customWidth="1"/>
    <col min="7172" max="7172" width="53.42578125" customWidth="1"/>
    <col min="7173" max="7173" width="15.7109375" customWidth="1"/>
    <col min="7174" max="7174" width="15.85546875" customWidth="1"/>
    <col min="7175" max="7175" width="15.5703125" customWidth="1"/>
    <col min="7176" max="7176" width="17" customWidth="1"/>
    <col min="7177" max="7177" width="17.85546875" customWidth="1"/>
    <col min="7178" max="7178" width="14.5703125" customWidth="1"/>
    <col min="7179" max="7179" width="15.140625" customWidth="1"/>
    <col min="7180" max="7180" width="17.140625" customWidth="1"/>
    <col min="7181" max="7181" width="15.7109375" customWidth="1"/>
    <col min="7182" max="7182" width="13.5703125" bestFit="1" customWidth="1"/>
    <col min="7427" max="7427" width="8.7109375" customWidth="1"/>
    <col min="7428" max="7428" width="53.42578125" customWidth="1"/>
    <col min="7429" max="7429" width="15.7109375" customWidth="1"/>
    <col min="7430" max="7430" width="15.85546875" customWidth="1"/>
    <col min="7431" max="7431" width="15.5703125" customWidth="1"/>
    <col min="7432" max="7432" width="17" customWidth="1"/>
    <col min="7433" max="7433" width="17.85546875" customWidth="1"/>
    <col min="7434" max="7434" width="14.5703125" customWidth="1"/>
    <col min="7435" max="7435" width="15.140625" customWidth="1"/>
    <col min="7436" max="7436" width="17.140625" customWidth="1"/>
    <col min="7437" max="7437" width="15.7109375" customWidth="1"/>
    <col min="7438" max="7438" width="13.5703125" bestFit="1" customWidth="1"/>
    <col min="7683" max="7683" width="8.7109375" customWidth="1"/>
    <col min="7684" max="7684" width="53.42578125" customWidth="1"/>
    <col min="7685" max="7685" width="15.7109375" customWidth="1"/>
    <col min="7686" max="7686" width="15.85546875" customWidth="1"/>
    <col min="7687" max="7687" width="15.5703125" customWidth="1"/>
    <col min="7688" max="7688" width="17" customWidth="1"/>
    <col min="7689" max="7689" width="17.85546875" customWidth="1"/>
    <col min="7690" max="7690" width="14.5703125" customWidth="1"/>
    <col min="7691" max="7691" width="15.140625" customWidth="1"/>
    <col min="7692" max="7692" width="17.140625" customWidth="1"/>
    <col min="7693" max="7693" width="15.7109375" customWidth="1"/>
    <col min="7694" max="7694" width="13.5703125" bestFit="1" customWidth="1"/>
    <col min="7939" max="7939" width="8.7109375" customWidth="1"/>
    <col min="7940" max="7940" width="53.42578125" customWidth="1"/>
    <col min="7941" max="7941" width="15.7109375" customWidth="1"/>
    <col min="7942" max="7942" width="15.85546875" customWidth="1"/>
    <col min="7943" max="7943" width="15.5703125" customWidth="1"/>
    <col min="7944" max="7944" width="17" customWidth="1"/>
    <col min="7945" max="7945" width="17.85546875" customWidth="1"/>
    <col min="7946" max="7946" width="14.5703125" customWidth="1"/>
    <col min="7947" max="7947" width="15.140625" customWidth="1"/>
    <col min="7948" max="7948" width="17.140625" customWidth="1"/>
    <col min="7949" max="7949" width="15.7109375" customWidth="1"/>
    <col min="7950" max="7950" width="13.5703125" bestFit="1" customWidth="1"/>
    <col min="8195" max="8195" width="8.7109375" customWidth="1"/>
    <col min="8196" max="8196" width="53.42578125" customWidth="1"/>
    <col min="8197" max="8197" width="15.7109375" customWidth="1"/>
    <col min="8198" max="8198" width="15.85546875" customWidth="1"/>
    <col min="8199" max="8199" width="15.5703125" customWidth="1"/>
    <col min="8200" max="8200" width="17" customWidth="1"/>
    <col min="8201" max="8201" width="17.85546875" customWidth="1"/>
    <col min="8202" max="8202" width="14.5703125" customWidth="1"/>
    <col min="8203" max="8203" width="15.140625" customWidth="1"/>
    <col min="8204" max="8204" width="17.140625" customWidth="1"/>
    <col min="8205" max="8205" width="15.7109375" customWidth="1"/>
    <col min="8206" max="8206" width="13.5703125" bestFit="1" customWidth="1"/>
    <col min="8451" max="8451" width="8.7109375" customWidth="1"/>
    <col min="8452" max="8452" width="53.42578125" customWidth="1"/>
    <col min="8453" max="8453" width="15.7109375" customWidth="1"/>
    <col min="8454" max="8454" width="15.85546875" customWidth="1"/>
    <col min="8455" max="8455" width="15.5703125" customWidth="1"/>
    <col min="8456" max="8456" width="17" customWidth="1"/>
    <col min="8457" max="8457" width="17.85546875" customWidth="1"/>
    <col min="8458" max="8458" width="14.5703125" customWidth="1"/>
    <col min="8459" max="8459" width="15.140625" customWidth="1"/>
    <col min="8460" max="8460" width="17.140625" customWidth="1"/>
    <col min="8461" max="8461" width="15.7109375" customWidth="1"/>
    <col min="8462" max="8462" width="13.5703125" bestFit="1" customWidth="1"/>
    <col min="8707" max="8707" width="8.7109375" customWidth="1"/>
    <col min="8708" max="8708" width="53.42578125" customWidth="1"/>
    <col min="8709" max="8709" width="15.7109375" customWidth="1"/>
    <col min="8710" max="8710" width="15.85546875" customWidth="1"/>
    <col min="8711" max="8711" width="15.5703125" customWidth="1"/>
    <col min="8712" max="8712" width="17" customWidth="1"/>
    <col min="8713" max="8713" width="17.85546875" customWidth="1"/>
    <col min="8714" max="8714" width="14.5703125" customWidth="1"/>
    <col min="8715" max="8715" width="15.140625" customWidth="1"/>
    <col min="8716" max="8716" width="17.140625" customWidth="1"/>
    <col min="8717" max="8717" width="15.7109375" customWidth="1"/>
    <col min="8718" max="8718" width="13.5703125" bestFit="1" customWidth="1"/>
    <col min="8963" max="8963" width="8.7109375" customWidth="1"/>
    <col min="8964" max="8964" width="53.42578125" customWidth="1"/>
    <col min="8965" max="8965" width="15.7109375" customWidth="1"/>
    <col min="8966" max="8966" width="15.85546875" customWidth="1"/>
    <col min="8967" max="8967" width="15.5703125" customWidth="1"/>
    <col min="8968" max="8968" width="17" customWidth="1"/>
    <col min="8969" max="8969" width="17.85546875" customWidth="1"/>
    <col min="8970" max="8970" width="14.5703125" customWidth="1"/>
    <col min="8971" max="8971" width="15.140625" customWidth="1"/>
    <col min="8972" max="8972" width="17.140625" customWidth="1"/>
    <col min="8973" max="8973" width="15.7109375" customWidth="1"/>
    <col min="8974" max="8974" width="13.5703125" bestFit="1" customWidth="1"/>
    <col min="9219" max="9219" width="8.7109375" customWidth="1"/>
    <col min="9220" max="9220" width="53.42578125" customWidth="1"/>
    <col min="9221" max="9221" width="15.7109375" customWidth="1"/>
    <col min="9222" max="9222" width="15.85546875" customWidth="1"/>
    <col min="9223" max="9223" width="15.5703125" customWidth="1"/>
    <col min="9224" max="9224" width="17" customWidth="1"/>
    <col min="9225" max="9225" width="17.85546875" customWidth="1"/>
    <col min="9226" max="9226" width="14.5703125" customWidth="1"/>
    <col min="9227" max="9227" width="15.140625" customWidth="1"/>
    <col min="9228" max="9228" width="17.140625" customWidth="1"/>
    <col min="9229" max="9229" width="15.7109375" customWidth="1"/>
    <col min="9230" max="9230" width="13.5703125" bestFit="1" customWidth="1"/>
    <col min="9475" max="9475" width="8.7109375" customWidth="1"/>
    <col min="9476" max="9476" width="53.42578125" customWidth="1"/>
    <col min="9477" max="9477" width="15.7109375" customWidth="1"/>
    <col min="9478" max="9478" width="15.85546875" customWidth="1"/>
    <col min="9479" max="9479" width="15.5703125" customWidth="1"/>
    <col min="9480" max="9480" width="17" customWidth="1"/>
    <col min="9481" max="9481" width="17.85546875" customWidth="1"/>
    <col min="9482" max="9482" width="14.5703125" customWidth="1"/>
    <col min="9483" max="9483" width="15.140625" customWidth="1"/>
    <col min="9484" max="9484" width="17.140625" customWidth="1"/>
    <col min="9485" max="9485" width="15.7109375" customWidth="1"/>
    <col min="9486" max="9486" width="13.5703125" bestFit="1" customWidth="1"/>
    <col min="9731" max="9731" width="8.7109375" customWidth="1"/>
    <col min="9732" max="9732" width="53.42578125" customWidth="1"/>
    <col min="9733" max="9733" width="15.7109375" customWidth="1"/>
    <col min="9734" max="9734" width="15.85546875" customWidth="1"/>
    <col min="9735" max="9735" width="15.5703125" customWidth="1"/>
    <col min="9736" max="9736" width="17" customWidth="1"/>
    <col min="9737" max="9737" width="17.85546875" customWidth="1"/>
    <col min="9738" max="9738" width="14.5703125" customWidth="1"/>
    <col min="9739" max="9739" width="15.140625" customWidth="1"/>
    <col min="9740" max="9740" width="17.140625" customWidth="1"/>
    <col min="9741" max="9741" width="15.7109375" customWidth="1"/>
    <col min="9742" max="9742" width="13.5703125" bestFit="1" customWidth="1"/>
    <col min="9987" max="9987" width="8.7109375" customWidth="1"/>
    <col min="9988" max="9988" width="53.42578125" customWidth="1"/>
    <col min="9989" max="9989" width="15.7109375" customWidth="1"/>
    <col min="9990" max="9990" width="15.85546875" customWidth="1"/>
    <col min="9991" max="9991" width="15.5703125" customWidth="1"/>
    <col min="9992" max="9992" width="17" customWidth="1"/>
    <col min="9993" max="9993" width="17.85546875" customWidth="1"/>
    <col min="9994" max="9994" width="14.5703125" customWidth="1"/>
    <col min="9995" max="9995" width="15.140625" customWidth="1"/>
    <col min="9996" max="9996" width="17.140625" customWidth="1"/>
    <col min="9997" max="9997" width="15.7109375" customWidth="1"/>
    <col min="9998" max="9998" width="13.5703125" bestFit="1" customWidth="1"/>
    <col min="10243" max="10243" width="8.7109375" customWidth="1"/>
    <col min="10244" max="10244" width="53.42578125" customWidth="1"/>
    <col min="10245" max="10245" width="15.7109375" customWidth="1"/>
    <col min="10246" max="10246" width="15.85546875" customWidth="1"/>
    <col min="10247" max="10247" width="15.5703125" customWidth="1"/>
    <col min="10248" max="10248" width="17" customWidth="1"/>
    <col min="10249" max="10249" width="17.85546875" customWidth="1"/>
    <col min="10250" max="10250" width="14.5703125" customWidth="1"/>
    <col min="10251" max="10251" width="15.140625" customWidth="1"/>
    <col min="10252" max="10252" width="17.140625" customWidth="1"/>
    <col min="10253" max="10253" width="15.7109375" customWidth="1"/>
    <col min="10254" max="10254" width="13.5703125" bestFit="1" customWidth="1"/>
    <col min="10499" max="10499" width="8.7109375" customWidth="1"/>
    <col min="10500" max="10500" width="53.42578125" customWidth="1"/>
    <col min="10501" max="10501" width="15.7109375" customWidth="1"/>
    <col min="10502" max="10502" width="15.85546875" customWidth="1"/>
    <col min="10503" max="10503" width="15.5703125" customWidth="1"/>
    <col min="10504" max="10504" width="17" customWidth="1"/>
    <col min="10505" max="10505" width="17.85546875" customWidth="1"/>
    <col min="10506" max="10506" width="14.5703125" customWidth="1"/>
    <col min="10507" max="10507" width="15.140625" customWidth="1"/>
    <col min="10508" max="10508" width="17.140625" customWidth="1"/>
    <col min="10509" max="10509" width="15.7109375" customWidth="1"/>
    <col min="10510" max="10510" width="13.5703125" bestFit="1" customWidth="1"/>
    <col min="10755" max="10755" width="8.7109375" customWidth="1"/>
    <col min="10756" max="10756" width="53.42578125" customWidth="1"/>
    <col min="10757" max="10757" width="15.7109375" customWidth="1"/>
    <col min="10758" max="10758" width="15.85546875" customWidth="1"/>
    <col min="10759" max="10759" width="15.5703125" customWidth="1"/>
    <col min="10760" max="10760" width="17" customWidth="1"/>
    <col min="10761" max="10761" width="17.85546875" customWidth="1"/>
    <col min="10762" max="10762" width="14.5703125" customWidth="1"/>
    <col min="10763" max="10763" width="15.140625" customWidth="1"/>
    <col min="10764" max="10764" width="17.140625" customWidth="1"/>
    <col min="10765" max="10765" width="15.7109375" customWidth="1"/>
    <col min="10766" max="10766" width="13.5703125" bestFit="1" customWidth="1"/>
    <col min="11011" max="11011" width="8.7109375" customWidth="1"/>
    <col min="11012" max="11012" width="53.42578125" customWidth="1"/>
    <col min="11013" max="11013" width="15.7109375" customWidth="1"/>
    <col min="11014" max="11014" width="15.85546875" customWidth="1"/>
    <col min="11015" max="11015" width="15.5703125" customWidth="1"/>
    <col min="11016" max="11016" width="17" customWidth="1"/>
    <col min="11017" max="11017" width="17.85546875" customWidth="1"/>
    <col min="11018" max="11018" width="14.5703125" customWidth="1"/>
    <col min="11019" max="11019" width="15.140625" customWidth="1"/>
    <col min="11020" max="11020" width="17.140625" customWidth="1"/>
    <col min="11021" max="11021" width="15.7109375" customWidth="1"/>
    <col min="11022" max="11022" width="13.5703125" bestFit="1" customWidth="1"/>
    <col min="11267" max="11267" width="8.7109375" customWidth="1"/>
    <col min="11268" max="11268" width="53.42578125" customWidth="1"/>
    <col min="11269" max="11269" width="15.7109375" customWidth="1"/>
    <col min="11270" max="11270" width="15.85546875" customWidth="1"/>
    <col min="11271" max="11271" width="15.5703125" customWidth="1"/>
    <col min="11272" max="11272" width="17" customWidth="1"/>
    <col min="11273" max="11273" width="17.85546875" customWidth="1"/>
    <col min="11274" max="11274" width="14.5703125" customWidth="1"/>
    <col min="11275" max="11275" width="15.140625" customWidth="1"/>
    <col min="11276" max="11276" width="17.140625" customWidth="1"/>
    <col min="11277" max="11277" width="15.7109375" customWidth="1"/>
    <col min="11278" max="11278" width="13.5703125" bestFit="1" customWidth="1"/>
    <col min="11523" max="11523" width="8.7109375" customWidth="1"/>
    <col min="11524" max="11524" width="53.42578125" customWidth="1"/>
    <col min="11525" max="11525" width="15.7109375" customWidth="1"/>
    <col min="11526" max="11526" width="15.85546875" customWidth="1"/>
    <col min="11527" max="11527" width="15.5703125" customWidth="1"/>
    <col min="11528" max="11528" width="17" customWidth="1"/>
    <col min="11529" max="11529" width="17.85546875" customWidth="1"/>
    <col min="11530" max="11530" width="14.5703125" customWidth="1"/>
    <col min="11531" max="11531" width="15.140625" customWidth="1"/>
    <col min="11532" max="11532" width="17.140625" customWidth="1"/>
    <col min="11533" max="11533" width="15.7109375" customWidth="1"/>
    <col min="11534" max="11534" width="13.5703125" bestFit="1" customWidth="1"/>
    <col min="11779" max="11779" width="8.7109375" customWidth="1"/>
    <col min="11780" max="11780" width="53.42578125" customWidth="1"/>
    <col min="11781" max="11781" width="15.7109375" customWidth="1"/>
    <col min="11782" max="11782" width="15.85546875" customWidth="1"/>
    <col min="11783" max="11783" width="15.5703125" customWidth="1"/>
    <col min="11784" max="11784" width="17" customWidth="1"/>
    <col min="11785" max="11785" width="17.85546875" customWidth="1"/>
    <col min="11786" max="11786" width="14.5703125" customWidth="1"/>
    <col min="11787" max="11787" width="15.140625" customWidth="1"/>
    <col min="11788" max="11788" width="17.140625" customWidth="1"/>
    <col min="11789" max="11789" width="15.7109375" customWidth="1"/>
    <col min="11790" max="11790" width="13.5703125" bestFit="1" customWidth="1"/>
    <col min="12035" max="12035" width="8.7109375" customWidth="1"/>
    <col min="12036" max="12036" width="53.42578125" customWidth="1"/>
    <col min="12037" max="12037" width="15.7109375" customWidth="1"/>
    <col min="12038" max="12038" width="15.85546875" customWidth="1"/>
    <col min="12039" max="12039" width="15.5703125" customWidth="1"/>
    <col min="12040" max="12040" width="17" customWidth="1"/>
    <col min="12041" max="12041" width="17.85546875" customWidth="1"/>
    <col min="12042" max="12042" width="14.5703125" customWidth="1"/>
    <col min="12043" max="12043" width="15.140625" customWidth="1"/>
    <col min="12044" max="12044" width="17.140625" customWidth="1"/>
    <col min="12045" max="12045" width="15.7109375" customWidth="1"/>
    <col min="12046" max="12046" width="13.5703125" bestFit="1" customWidth="1"/>
    <col min="12291" max="12291" width="8.7109375" customWidth="1"/>
    <col min="12292" max="12292" width="53.42578125" customWidth="1"/>
    <col min="12293" max="12293" width="15.7109375" customWidth="1"/>
    <col min="12294" max="12294" width="15.85546875" customWidth="1"/>
    <col min="12295" max="12295" width="15.5703125" customWidth="1"/>
    <col min="12296" max="12296" width="17" customWidth="1"/>
    <col min="12297" max="12297" width="17.85546875" customWidth="1"/>
    <col min="12298" max="12298" width="14.5703125" customWidth="1"/>
    <col min="12299" max="12299" width="15.140625" customWidth="1"/>
    <col min="12300" max="12300" width="17.140625" customWidth="1"/>
    <col min="12301" max="12301" width="15.7109375" customWidth="1"/>
    <col min="12302" max="12302" width="13.5703125" bestFit="1" customWidth="1"/>
    <col min="12547" max="12547" width="8.7109375" customWidth="1"/>
    <col min="12548" max="12548" width="53.42578125" customWidth="1"/>
    <col min="12549" max="12549" width="15.7109375" customWidth="1"/>
    <col min="12550" max="12550" width="15.85546875" customWidth="1"/>
    <col min="12551" max="12551" width="15.5703125" customWidth="1"/>
    <col min="12552" max="12552" width="17" customWidth="1"/>
    <col min="12553" max="12553" width="17.85546875" customWidth="1"/>
    <col min="12554" max="12554" width="14.5703125" customWidth="1"/>
    <col min="12555" max="12555" width="15.140625" customWidth="1"/>
    <col min="12556" max="12556" width="17.140625" customWidth="1"/>
    <col min="12557" max="12557" width="15.7109375" customWidth="1"/>
    <col min="12558" max="12558" width="13.5703125" bestFit="1" customWidth="1"/>
    <col min="12803" max="12803" width="8.7109375" customWidth="1"/>
    <col min="12804" max="12804" width="53.42578125" customWidth="1"/>
    <col min="12805" max="12805" width="15.7109375" customWidth="1"/>
    <col min="12806" max="12806" width="15.85546875" customWidth="1"/>
    <col min="12807" max="12807" width="15.5703125" customWidth="1"/>
    <col min="12808" max="12808" width="17" customWidth="1"/>
    <col min="12809" max="12809" width="17.85546875" customWidth="1"/>
    <col min="12810" max="12810" width="14.5703125" customWidth="1"/>
    <col min="12811" max="12811" width="15.140625" customWidth="1"/>
    <col min="12812" max="12812" width="17.140625" customWidth="1"/>
    <col min="12813" max="12813" width="15.7109375" customWidth="1"/>
    <col min="12814" max="12814" width="13.5703125" bestFit="1" customWidth="1"/>
    <col min="13059" max="13059" width="8.7109375" customWidth="1"/>
    <col min="13060" max="13060" width="53.42578125" customWidth="1"/>
    <col min="13061" max="13061" width="15.7109375" customWidth="1"/>
    <col min="13062" max="13062" width="15.85546875" customWidth="1"/>
    <col min="13063" max="13063" width="15.5703125" customWidth="1"/>
    <col min="13064" max="13064" width="17" customWidth="1"/>
    <col min="13065" max="13065" width="17.85546875" customWidth="1"/>
    <col min="13066" max="13066" width="14.5703125" customWidth="1"/>
    <col min="13067" max="13067" width="15.140625" customWidth="1"/>
    <col min="13068" max="13068" width="17.140625" customWidth="1"/>
    <col min="13069" max="13069" width="15.7109375" customWidth="1"/>
    <col min="13070" max="13070" width="13.5703125" bestFit="1" customWidth="1"/>
    <col min="13315" max="13315" width="8.7109375" customWidth="1"/>
    <col min="13316" max="13316" width="53.42578125" customWidth="1"/>
    <col min="13317" max="13317" width="15.7109375" customWidth="1"/>
    <col min="13318" max="13318" width="15.85546875" customWidth="1"/>
    <col min="13319" max="13319" width="15.5703125" customWidth="1"/>
    <col min="13320" max="13320" width="17" customWidth="1"/>
    <col min="13321" max="13321" width="17.85546875" customWidth="1"/>
    <col min="13322" max="13322" width="14.5703125" customWidth="1"/>
    <col min="13323" max="13323" width="15.140625" customWidth="1"/>
    <col min="13324" max="13324" width="17.140625" customWidth="1"/>
    <col min="13325" max="13325" width="15.7109375" customWidth="1"/>
    <col min="13326" max="13326" width="13.5703125" bestFit="1" customWidth="1"/>
    <col min="13571" max="13571" width="8.7109375" customWidth="1"/>
    <col min="13572" max="13572" width="53.42578125" customWidth="1"/>
    <col min="13573" max="13573" width="15.7109375" customWidth="1"/>
    <col min="13574" max="13574" width="15.85546875" customWidth="1"/>
    <col min="13575" max="13575" width="15.5703125" customWidth="1"/>
    <col min="13576" max="13576" width="17" customWidth="1"/>
    <col min="13577" max="13577" width="17.85546875" customWidth="1"/>
    <col min="13578" max="13578" width="14.5703125" customWidth="1"/>
    <col min="13579" max="13579" width="15.140625" customWidth="1"/>
    <col min="13580" max="13580" width="17.140625" customWidth="1"/>
    <col min="13581" max="13581" width="15.7109375" customWidth="1"/>
    <col min="13582" max="13582" width="13.5703125" bestFit="1" customWidth="1"/>
    <col min="13827" max="13827" width="8.7109375" customWidth="1"/>
    <col min="13828" max="13828" width="53.42578125" customWidth="1"/>
    <col min="13829" max="13829" width="15.7109375" customWidth="1"/>
    <col min="13830" max="13830" width="15.85546875" customWidth="1"/>
    <col min="13831" max="13831" width="15.5703125" customWidth="1"/>
    <col min="13832" max="13832" width="17" customWidth="1"/>
    <col min="13833" max="13833" width="17.85546875" customWidth="1"/>
    <col min="13834" max="13834" width="14.5703125" customWidth="1"/>
    <col min="13835" max="13835" width="15.140625" customWidth="1"/>
    <col min="13836" max="13836" width="17.140625" customWidth="1"/>
    <col min="13837" max="13837" width="15.7109375" customWidth="1"/>
    <col min="13838" max="13838" width="13.5703125" bestFit="1" customWidth="1"/>
    <col min="14083" max="14083" width="8.7109375" customWidth="1"/>
    <col min="14084" max="14084" width="53.42578125" customWidth="1"/>
    <col min="14085" max="14085" width="15.7109375" customWidth="1"/>
    <col min="14086" max="14086" width="15.85546875" customWidth="1"/>
    <col min="14087" max="14087" width="15.5703125" customWidth="1"/>
    <col min="14088" max="14088" width="17" customWidth="1"/>
    <col min="14089" max="14089" width="17.85546875" customWidth="1"/>
    <col min="14090" max="14090" width="14.5703125" customWidth="1"/>
    <col min="14091" max="14091" width="15.140625" customWidth="1"/>
    <col min="14092" max="14092" width="17.140625" customWidth="1"/>
    <col min="14093" max="14093" width="15.7109375" customWidth="1"/>
    <col min="14094" max="14094" width="13.5703125" bestFit="1" customWidth="1"/>
    <col min="14339" max="14339" width="8.7109375" customWidth="1"/>
    <col min="14340" max="14340" width="53.42578125" customWidth="1"/>
    <col min="14341" max="14341" width="15.7109375" customWidth="1"/>
    <col min="14342" max="14342" width="15.85546875" customWidth="1"/>
    <col min="14343" max="14343" width="15.5703125" customWidth="1"/>
    <col min="14344" max="14344" width="17" customWidth="1"/>
    <col min="14345" max="14345" width="17.85546875" customWidth="1"/>
    <col min="14346" max="14346" width="14.5703125" customWidth="1"/>
    <col min="14347" max="14347" width="15.140625" customWidth="1"/>
    <col min="14348" max="14348" width="17.140625" customWidth="1"/>
    <col min="14349" max="14349" width="15.7109375" customWidth="1"/>
    <col min="14350" max="14350" width="13.5703125" bestFit="1" customWidth="1"/>
    <col min="14595" max="14595" width="8.7109375" customWidth="1"/>
    <col min="14596" max="14596" width="53.42578125" customWidth="1"/>
    <col min="14597" max="14597" width="15.7109375" customWidth="1"/>
    <col min="14598" max="14598" width="15.85546875" customWidth="1"/>
    <col min="14599" max="14599" width="15.5703125" customWidth="1"/>
    <col min="14600" max="14600" width="17" customWidth="1"/>
    <col min="14601" max="14601" width="17.85546875" customWidth="1"/>
    <col min="14602" max="14602" width="14.5703125" customWidth="1"/>
    <col min="14603" max="14603" width="15.140625" customWidth="1"/>
    <col min="14604" max="14604" width="17.140625" customWidth="1"/>
    <col min="14605" max="14605" width="15.7109375" customWidth="1"/>
    <col min="14606" max="14606" width="13.5703125" bestFit="1" customWidth="1"/>
    <col min="14851" max="14851" width="8.7109375" customWidth="1"/>
    <col min="14852" max="14852" width="53.42578125" customWidth="1"/>
    <col min="14853" max="14853" width="15.7109375" customWidth="1"/>
    <col min="14854" max="14854" width="15.85546875" customWidth="1"/>
    <col min="14855" max="14855" width="15.5703125" customWidth="1"/>
    <col min="14856" max="14856" width="17" customWidth="1"/>
    <col min="14857" max="14857" width="17.85546875" customWidth="1"/>
    <col min="14858" max="14858" width="14.5703125" customWidth="1"/>
    <col min="14859" max="14859" width="15.140625" customWidth="1"/>
    <col min="14860" max="14860" width="17.140625" customWidth="1"/>
    <col min="14861" max="14861" width="15.7109375" customWidth="1"/>
    <col min="14862" max="14862" width="13.5703125" bestFit="1" customWidth="1"/>
    <col min="15107" max="15107" width="8.7109375" customWidth="1"/>
    <col min="15108" max="15108" width="53.42578125" customWidth="1"/>
    <col min="15109" max="15109" width="15.7109375" customWidth="1"/>
    <col min="15110" max="15110" width="15.85546875" customWidth="1"/>
    <col min="15111" max="15111" width="15.5703125" customWidth="1"/>
    <col min="15112" max="15112" width="17" customWidth="1"/>
    <col min="15113" max="15113" width="17.85546875" customWidth="1"/>
    <col min="15114" max="15114" width="14.5703125" customWidth="1"/>
    <col min="15115" max="15115" width="15.140625" customWidth="1"/>
    <col min="15116" max="15116" width="17.140625" customWidth="1"/>
    <col min="15117" max="15117" width="15.7109375" customWidth="1"/>
    <col min="15118" max="15118" width="13.5703125" bestFit="1" customWidth="1"/>
    <col min="15363" max="15363" width="8.7109375" customWidth="1"/>
    <col min="15364" max="15364" width="53.42578125" customWidth="1"/>
    <col min="15365" max="15365" width="15.7109375" customWidth="1"/>
    <col min="15366" max="15366" width="15.85546875" customWidth="1"/>
    <col min="15367" max="15367" width="15.5703125" customWidth="1"/>
    <col min="15368" max="15368" width="17" customWidth="1"/>
    <col min="15369" max="15369" width="17.85546875" customWidth="1"/>
    <col min="15370" max="15370" width="14.5703125" customWidth="1"/>
    <col min="15371" max="15371" width="15.140625" customWidth="1"/>
    <col min="15372" max="15372" width="17.140625" customWidth="1"/>
    <col min="15373" max="15373" width="15.7109375" customWidth="1"/>
    <col min="15374" max="15374" width="13.5703125" bestFit="1" customWidth="1"/>
    <col min="15619" max="15619" width="8.7109375" customWidth="1"/>
    <col min="15620" max="15620" width="53.42578125" customWidth="1"/>
    <col min="15621" max="15621" width="15.7109375" customWidth="1"/>
    <col min="15622" max="15622" width="15.85546875" customWidth="1"/>
    <col min="15623" max="15623" width="15.5703125" customWidth="1"/>
    <col min="15624" max="15624" width="17" customWidth="1"/>
    <col min="15625" max="15625" width="17.85546875" customWidth="1"/>
    <col min="15626" max="15626" width="14.5703125" customWidth="1"/>
    <col min="15627" max="15627" width="15.140625" customWidth="1"/>
    <col min="15628" max="15628" width="17.140625" customWidth="1"/>
    <col min="15629" max="15629" width="15.7109375" customWidth="1"/>
    <col min="15630" max="15630" width="13.5703125" bestFit="1" customWidth="1"/>
    <col min="15875" max="15875" width="8.7109375" customWidth="1"/>
    <col min="15876" max="15876" width="53.42578125" customWidth="1"/>
    <col min="15877" max="15877" width="15.7109375" customWidth="1"/>
    <col min="15878" max="15878" width="15.85546875" customWidth="1"/>
    <col min="15879" max="15879" width="15.5703125" customWidth="1"/>
    <col min="15880" max="15880" width="17" customWidth="1"/>
    <col min="15881" max="15881" width="17.85546875" customWidth="1"/>
    <col min="15882" max="15882" width="14.5703125" customWidth="1"/>
    <col min="15883" max="15883" width="15.140625" customWidth="1"/>
    <col min="15884" max="15884" width="17.140625" customWidth="1"/>
    <col min="15885" max="15885" width="15.7109375" customWidth="1"/>
    <col min="15886" max="15886" width="13.5703125" bestFit="1" customWidth="1"/>
    <col min="16131" max="16131" width="8.7109375" customWidth="1"/>
    <col min="16132" max="16132" width="53.42578125" customWidth="1"/>
    <col min="16133" max="16133" width="15.7109375" customWidth="1"/>
    <col min="16134" max="16134" width="15.85546875" customWidth="1"/>
    <col min="16135" max="16135" width="15.5703125" customWidth="1"/>
    <col min="16136" max="16136" width="17" customWidth="1"/>
    <col min="16137" max="16137" width="17.85546875" customWidth="1"/>
    <col min="16138" max="16138" width="14.5703125" customWidth="1"/>
    <col min="16139" max="16139" width="15.140625" customWidth="1"/>
    <col min="16140" max="16140" width="17.140625" customWidth="1"/>
    <col min="16141" max="16141" width="15.7109375" customWidth="1"/>
    <col min="16142" max="16142" width="13.5703125" bestFit="1" customWidth="1"/>
  </cols>
  <sheetData>
    <row r="1" spans="1:13" ht="15.75" x14ac:dyDescent="0.25">
      <c r="G1" s="143"/>
      <c r="H1" s="143"/>
      <c r="I1" s="143"/>
      <c r="J1" s="143"/>
      <c r="K1" s="633" t="s">
        <v>1124</v>
      </c>
      <c r="L1" s="633"/>
      <c r="M1" s="633"/>
    </row>
    <row r="2" spans="1:13" ht="15.75" x14ac:dyDescent="0.25">
      <c r="G2" s="143"/>
      <c r="H2" s="143"/>
      <c r="I2" s="143"/>
      <c r="J2" s="143"/>
      <c r="K2" s="633" t="s">
        <v>1144</v>
      </c>
      <c r="L2" s="633"/>
      <c r="M2" s="633"/>
    </row>
    <row r="3" spans="1:13" ht="15.75" x14ac:dyDescent="0.25">
      <c r="K3" s="633" t="s">
        <v>617</v>
      </c>
      <c r="L3" s="633"/>
      <c r="M3" s="633"/>
    </row>
    <row r="4" spans="1:13" ht="15.75" x14ac:dyDescent="0.25">
      <c r="K4" s="633" t="s">
        <v>1145</v>
      </c>
      <c r="L4" s="633"/>
      <c r="M4" s="633"/>
    </row>
    <row r="5" spans="1:13" ht="15.75" x14ac:dyDescent="0.25">
      <c r="K5" s="633" t="s">
        <v>615</v>
      </c>
      <c r="L5" s="633"/>
      <c r="M5" s="633"/>
    </row>
    <row r="7" spans="1:13" ht="16.5" x14ac:dyDescent="0.25">
      <c r="A7" s="588" t="s">
        <v>1251</v>
      </c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</row>
    <row r="8" spans="1:13" ht="16.5" x14ac:dyDescent="0.25">
      <c r="A8" s="362"/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</row>
    <row r="9" spans="1:13" ht="16.5" x14ac:dyDescent="0.25">
      <c r="A9" s="588" t="s">
        <v>1146</v>
      </c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</row>
    <row r="10" spans="1:13" ht="16.5" x14ac:dyDescent="0.25">
      <c r="A10" s="362"/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</row>
    <row r="11" spans="1:13" s="1" customFormat="1" ht="15" customHeight="1" x14ac:dyDescent="0.25">
      <c r="A11" s="580" t="s">
        <v>1138</v>
      </c>
      <c r="B11" s="580" t="s">
        <v>1147</v>
      </c>
      <c r="C11" s="580" t="s">
        <v>1148</v>
      </c>
      <c r="D11" s="580"/>
      <c r="E11" s="580"/>
      <c r="F11" s="580"/>
      <c r="G11" s="580"/>
      <c r="H11" s="580"/>
      <c r="I11" s="580"/>
      <c r="J11" s="580"/>
      <c r="K11" s="580"/>
      <c r="L11" s="580"/>
      <c r="M11" s="580"/>
    </row>
    <row r="12" spans="1:13" s="1" customFormat="1" ht="15" customHeight="1" x14ac:dyDescent="0.25">
      <c r="A12" s="580"/>
      <c r="B12" s="580"/>
      <c r="C12" s="580"/>
      <c r="D12" s="580"/>
      <c r="E12" s="580"/>
      <c r="F12" s="580"/>
      <c r="G12" s="580"/>
      <c r="H12" s="580"/>
      <c r="I12" s="580"/>
      <c r="J12" s="580"/>
      <c r="K12" s="580"/>
      <c r="L12" s="580"/>
      <c r="M12" s="580"/>
    </row>
    <row r="13" spans="1:13" s="1" customFormat="1" ht="15.75" x14ac:dyDescent="0.25">
      <c r="A13" s="580"/>
      <c r="B13" s="580"/>
      <c r="C13" s="583" t="s">
        <v>701</v>
      </c>
      <c r="D13" s="589" t="s">
        <v>116</v>
      </c>
      <c r="E13" s="590"/>
      <c r="F13" s="591"/>
      <c r="G13" s="583" t="s">
        <v>607</v>
      </c>
      <c r="H13" s="589" t="s">
        <v>116</v>
      </c>
      <c r="I13" s="590"/>
      <c r="J13" s="591"/>
      <c r="K13" s="583" t="s">
        <v>702</v>
      </c>
      <c r="L13" s="589" t="s">
        <v>116</v>
      </c>
      <c r="M13" s="591"/>
    </row>
    <row r="14" spans="1:13" s="1" customFormat="1" ht="47.25" x14ac:dyDescent="0.25">
      <c r="A14" s="580"/>
      <c r="B14" s="580"/>
      <c r="C14" s="584"/>
      <c r="D14" s="355" t="s">
        <v>1149</v>
      </c>
      <c r="E14" s="363" t="s">
        <v>1141</v>
      </c>
      <c r="F14" s="363" t="s">
        <v>1142</v>
      </c>
      <c r="G14" s="584"/>
      <c r="H14" s="355" t="s">
        <v>1149</v>
      </c>
      <c r="I14" s="363" t="s">
        <v>1141</v>
      </c>
      <c r="J14" s="363" t="s">
        <v>1142</v>
      </c>
      <c r="K14" s="584"/>
      <c r="L14" s="363" t="s">
        <v>1141</v>
      </c>
      <c r="M14" s="363" t="s">
        <v>1142</v>
      </c>
    </row>
    <row r="15" spans="1:13" s="1" customFormat="1" ht="15.75" x14ac:dyDescent="0.25">
      <c r="A15" s="364" t="s">
        <v>1150</v>
      </c>
      <c r="B15" s="365" t="s">
        <v>1151</v>
      </c>
      <c r="C15" s="366">
        <f t="shared" ref="C15:M15" si="0">SUM(C17:C20)</f>
        <v>125304.96292000001</v>
      </c>
      <c r="D15" s="366">
        <f t="shared" si="0"/>
        <v>47403.956680000003</v>
      </c>
      <c r="E15" s="366">
        <f t="shared" si="0"/>
        <v>28622.04507</v>
      </c>
      <c r="F15" s="366">
        <f t="shared" si="0"/>
        <v>49278.961169999995</v>
      </c>
      <c r="G15" s="366">
        <f t="shared" si="0"/>
        <v>60946.680500000002</v>
      </c>
      <c r="H15" s="366">
        <f t="shared" si="0"/>
        <v>0</v>
      </c>
      <c r="I15" s="366">
        <f t="shared" si="0"/>
        <v>24383</v>
      </c>
      <c r="J15" s="366">
        <f t="shared" si="0"/>
        <v>36563.680500000002</v>
      </c>
      <c r="K15" s="366">
        <f t="shared" si="0"/>
        <v>59618.9</v>
      </c>
      <c r="L15" s="366">
        <f t="shared" si="0"/>
        <v>24383</v>
      </c>
      <c r="M15" s="366">
        <f t="shared" si="0"/>
        <v>35235.9</v>
      </c>
    </row>
    <row r="16" spans="1:13" s="1" customFormat="1" ht="16.5" x14ac:dyDescent="0.25">
      <c r="A16" s="364"/>
      <c r="B16" s="365" t="s">
        <v>1152</v>
      </c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8"/>
    </row>
    <row r="17" spans="1:18" s="1" customFormat="1" ht="81.75" customHeight="1" x14ac:dyDescent="0.25">
      <c r="A17" s="364" t="s">
        <v>1153</v>
      </c>
      <c r="B17" s="369" t="s">
        <v>1154</v>
      </c>
      <c r="C17" s="370">
        <f>SUM(E17:F17)</f>
        <v>24668.7</v>
      </c>
      <c r="D17" s="371">
        <v>0</v>
      </c>
      <c r="E17" s="368">
        <v>0</v>
      </c>
      <c r="F17" s="371">
        <v>24668.7</v>
      </c>
      <c r="G17" s="370">
        <f>SUM(I17:J17)</f>
        <v>25466.2</v>
      </c>
      <c r="H17" s="371">
        <v>0</v>
      </c>
      <c r="I17" s="368">
        <v>0</v>
      </c>
      <c r="J17" s="371">
        <v>25466.2</v>
      </c>
      <c r="K17" s="366">
        <f>SUM(L17:M17)</f>
        <v>25923.4</v>
      </c>
      <c r="L17" s="372">
        <f>I17-E17</f>
        <v>0</v>
      </c>
      <c r="M17" s="372">
        <v>25923.4</v>
      </c>
    </row>
    <row r="18" spans="1:18" s="1" customFormat="1" ht="73.5" customHeight="1" x14ac:dyDescent="0.25">
      <c r="A18" s="364" t="s">
        <v>1155</v>
      </c>
      <c r="B18" s="369" t="s">
        <v>1156</v>
      </c>
      <c r="C18" s="370">
        <f>SUM(E18:F18)</f>
        <v>26127.1</v>
      </c>
      <c r="D18" s="371">
        <v>0</v>
      </c>
      <c r="E18" s="371">
        <v>26127.1</v>
      </c>
      <c r="F18" s="371">
        <v>0</v>
      </c>
      <c r="G18" s="370">
        <f>SUM(I18:J18)</f>
        <v>24383</v>
      </c>
      <c r="H18" s="371">
        <v>0</v>
      </c>
      <c r="I18" s="368">
        <v>24383</v>
      </c>
      <c r="J18" s="368">
        <v>0</v>
      </c>
      <c r="K18" s="366">
        <f>SUM(L18:M18)</f>
        <v>24383</v>
      </c>
      <c r="L18" s="368">
        <v>24383</v>
      </c>
      <c r="M18" s="372">
        <f>J18-F18</f>
        <v>0</v>
      </c>
      <c r="P18" s="466"/>
      <c r="Q18" s="466"/>
      <c r="R18" s="466"/>
    </row>
    <row r="19" spans="1:18" s="1" customFormat="1" ht="55.5" customHeight="1" x14ac:dyDescent="0.25">
      <c r="A19" s="364" t="s">
        <v>1157</v>
      </c>
      <c r="B19" s="369" t="s">
        <v>868</v>
      </c>
      <c r="C19" s="370">
        <f>SUM(D19:F19)</f>
        <v>49898.901750000005</v>
      </c>
      <c r="D19" s="371">
        <v>47403.956680000003</v>
      </c>
      <c r="E19" s="371">
        <v>2494.9450700000002</v>
      </c>
      <c r="F19" s="371">
        <v>0</v>
      </c>
      <c r="G19" s="370">
        <f>SUM(H19:J19)</f>
        <v>0</v>
      </c>
      <c r="H19" s="371">
        <v>0</v>
      </c>
      <c r="I19" s="371">
        <v>0</v>
      </c>
      <c r="J19" s="371">
        <v>0</v>
      </c>
      <c r="K19" s="366">
        <f>SUM(L19:M19)</f>
        <v>0</v>
      </c>
      <c r="L19" s="372">
        <v>0</v>
      </c>
      <c r="M19" s="372">
        <v>0</v>
      </c>
    </row>
    <row r="20" spans="1:18" s="1" customFormat="1" ht="24" customHeight="1" x14ac:dyDescent="0.25">
      <c r="A20" s="364" t="s">
        <v>1158</v>
      </c>
      <c r="B20" s="369" t="s">
        <v>1159</v>
      </c>
      <c r="C20" s="370">
        <f>F20</f>
        <v>24610.261169999994</v>
      </c>
      <c r="D20" s="370">
        <v>0</v>
      </c>
      <c r="E20" s="371">
        <v>0</v>
      </c>
      <c r="F20" s="371">
        <f>F28-F17</f>
        <v>24610.261169999994</v>
      </c>
      <c r="G20" s="370">
        <f>SUM(I20:J20)</f>
        <v>11097.480500000001</v>
      </c>
      <c r="H20" s="370">
        <v>0</v>
      </c>
      <c r="I20" s="371">
        <v>0</v>
      </c>
      <c r="J20" s="371">
        <f>J28-J17</f>
        <v>11097.480500000001</v>
      </c>
      <c r="K20" s="366">
        <f>SUM(L20:M20)</f>
        <v>9312.5</v>
      </c>
      <c r="L20" s="372">
        <f>I20-E20</f>
        <v>0</v>
      </c>
      <c r="M20" s="371">
        <f>M28-M17</f>
        <v>9312.5</v>
      </c>
    </row>
    <row r="21" spans="1:18" s="1" customFormat="1" ht="15.75" x14ac:dyDescent="0.25">
      <c r="A21" s="373"/>
      <c r="B21" s="374"/>
      <c r="C21" s="375"/>
      <c r="D21" s="375"/>
      <c r="E21" s="376"/>
      <c r="F21" s="376"/>
      <c r="G21" s="375"/>
      <c r="H21" s="375"/>
      <c r="I21" s="376"/>
      <c r="J21" s="376"/>
      <c r="K21" s="377"/>
      <c r="L21" s="378"/>
      <c r="M21" s="378"/>
    </row>
    <row r="22" spans="1:18" s="1" customFormat="1" ht="15.75" x14ac:dyDescent="0.25">
      <c r="A22" s="582" t="s">
        <v>1160</v>
      </c>
      <c r="B22" s="582"/>
      <c r="C22" s="582"/>
      <c r="D22" s="582"/>
      <c r="E22" s="582"/>
      <c r="F22" s="582"/>
      <c r="G22" s="582"/>
      <c r="H22" s="582"/>
      <c r="I22" s="582"/>
      <c r="J22" s="582"/>
      <c r="K22" s="582"/>
      <c r="L22" s="582"/>
      <c r="M22" s="582"/>
    </row>
    <row r="23" spans="1:18" ht="16.5" x14ac:dyDescent="0.25">
      <c r="A23" s="379"/>
      <c r="B23" s="379"/>
      <c r="C23" s="362"/>
      <c r="D23" s="362"/>
      <c r="E23" s="362"/>
      <c r="F23" s="362"/>
      <c r="G23" s="362"/>
      <c r="H23" s="362"/>
      <c r="I23" s="362"/>
      <c r="J23" s="362"/>
    </row>
    <row r="24" spans="1:18" x14ac:dyDescent="0.25">
      <c r="A24" s="580" t="s">
        <v>1138</v>
      </c>
      <c r="B24" s="580" t="s">
        <v>1161</v>
      </c>
      <c r="C24" s="580" t="s">
        <v>1148</v>
      </c>
      <c r="D24" s="580"/>
      <c r="E24" s="580"/>
      <c r="F24" s="580"/>
      <c r="G24" s="580"/>
      <c r="H24" s="580"/>
      <c r="I24" s="580"/>
      <c r="J24" s="580"/>
      <c r="K24" s="580"/>
      <c r="L24" s="580"/>
      <c r="M24" s="580"/>
    </row>
    <row r="25" spans="1:18" x14ac:dyDescent="0.25">
      <c r="A25" s="580"/>
      <c r="B25" s="580"/>
      <c r="C25" s="580"/>
      <c r="D25" s="580"/>
      <c r="E25" s="580"/>
      <c r="F25" s="580"/>
      <c r="G25" s="580"/>
      <c r="H25" s="580"/>
      <c r="I25" s="580"/>
      <c r="J25" s="580"/>
      <c r="K25" s="580"/>
      <c r="L25" s="580"/>
      <c r="M25" s="580"/>
    </row>
    <row r="26" spans="1:18" ht="15.75" x14ac:dyDescent="0.25">
      <c r="A26" s="580"/>
      <c r="B26" s="580"/>
      <c r="C26" s="583" t="s">
        <v>701</v>
      </c>
      <c r="D26" s="585" t="s">
        <v>116</v>
      </c>
      <c r="E26" s="586"/>
      <c r="F26" s="587"/>
      <c r="G26" s="583" t="s">
        <v>607</v>
      </c>
      <c r="H26" s="585" t="s">
        <v>116</v>
      </c>
      <c r="I26" s="586"/>
      <c r="J26" s="587"/>
      <c r="K26" s="583" t="s">
        <v>702</v>
      </c>
      <c r="L26" s="586" t="s">
        <v>116</v>
      </c>
      <c r="M26" s="587"/>
    </row>
    <row r="27" spans="1:18" ht="47.25" x14ac:dyDescent="0.25">
      <c r="A27" s="580"/>
      <c r="B27" s="580"/>
      <c r="C27" s="584"/>
      <c r="D27" s="355" t="s">
        <v>1149</v>
      </c>
      <c r="E27" s="363" t="s">
        <v>1141</v>
      </c>
      <c r="F27" s="363" t="s">
        <v>1142</v>
      </c>
      <c r="G27" s="584"/>
      <c r="H27" s="355" t="s">
        <v>1149</v>
      </c>
      <c r="I27" s="363" t="s">
        <v>1141</v>
      </c>
      <c r="J27" s="363" t="s">
        <v>1142</v>
      </c>
      <c r="K27" s="584"/>
      <c r="L27" s="363" t="s">
        <v>1141</v>
      </c>
      <c r="M27" s="363" t="s">
        <v>1142</v>
      </c>
    </row>
    <row r="28" spans="1:18" ht="48" customHeight="1" x14ac:dyDescent="0.25">
      <c r="A28" s="556" t="s">
        <v>1150</v>
      </c>
      <c r="B28" s="557" t="s">
        <v>1162</v>
      </c>
      <c r="C28" s="558">
        <f t="shared" ref="C28:M28" si="1">C29+C83</f>
        <v>125304.96292000001</v>
      </c>
      <c r="D28" s="558">
        <f t="shared" si="1"/>
        <v>47403.956680000003</v>
      </c>
      <c r="E28" s="558">
        <f t="shared" si="1"/>
        <v>28622.04507</v>
      </c>
      <c r="F28" s="558">
        <f t="shared" si="1"/>
        <v>49278.961169999995</v>
      </c>
      <c r="G28" s="558">
        <f t="shared" si="1"/>
        <v>60946.680500000002</v>
      </c>
      <c r="H28" s="558">
        <f t="shared" si="1"/>
        <v>0</v>
      </c>
      <c r="I28" s="558">
        <f t="shared" si="1"/>
        <v>24383</v>
      </c>
      <c r="J28" s="558">
        <f t="shared" si="1"/>
        <v>36563.680500000002</v>
      </c>
      <c r="K28" s="558">
        <f t="shared" si="1"/>
        <v>59618.9</v>
      </c>
      <c r="L28" s="558">
        <f t="shared" si="1"/>
        <v>24383</v>
      </c>
      <c r="M28" s="558">
        <f t="shared" si="1"/>
        <v>35235.9</v>
      </c>
    </row>
    <row r="29" spans="1:18" s="380" customFormat="1" ht="31.5" x14ac:dyDescent="0.25">
      <c r="A29" s="559" t="s">
        <v>1153</v>
      </c>
      <c r="B29" s="560" t="s">
        <v>1163</v>
      </c>
      <c r="C29" s="561">
        <f>C30+C34+C79+C81+C32</f>
        <v>124406.76292000001</v>
      </c>
      <c r="D29" s="561">
        <f t="shared" ref="D29:M29" si="2">D30+D34+D79+D81</f>
        <v>47403.956680000003</v>
      </c>
      <c r="E29" s="561">
        <f t="shared" si="2"/>
        <v>28622.04507</v>
      </c>
      <c r="F29" s="561">
        <f>F30+F34+F79+F81+F32</f>
        <v>48380.761169999998</v>
      </c>
      <c r="G29" s="561">
        <f t="shared" si="2"/>
        <v>60946.680500000002</v>
      </c>
      <c r="H29" s="561">
        <f t="shared" si="2"/>
        <v>0</v>
      </c>
      <c r="I29" s="561">
        <f t="shared" si="2"/>
        <v>24383</v>
      </c>
      <c r="J29" s="561">
        <f t="shared" si="2"/>
        <v>36563.680500000002</v>
      </c>
      <c r="K29" s="561">
        <f t="shared" si="2"/>
        <v>59618.9</v>
      </c>
      <c r="L29" s="561">
        <f t="shared" si="2"/>
        <v>24383</v>
      </c>
      <c r="M29" s="561">
        <f t="shared" si="2"/>
        <v>35235.9</v>
      </c>
    </row>
    <row r="30" spans="1:18" s="381" customFormat="1" ht="15.75" x14ac:dyDescent="0.25">
      <c r="A30" s="563" t="s">
        <v>1164</v>
      </c>
      <c r="B30" s="564" t="s">
        <v>1165</v>
      </c>
      <c r="C30" s="565">
        <f>C31</f>
        <v>542.79999999999995</v>
      </c>
      <c r="D30" s="565">
        <v>0</v>
      </c>
      <c r="E30" s="565">
        <v>0</v>
      </c>
      <c r="F30" s="565">
        <f>F31</f>
        <v>542.79999999999995</v>
      </c>
      <c r="G30" s="565">
        <f>G31</f>
        <v>542.79999999999995</v>
      </c>
      <c r="H30" s="565">
        <v>0</v>
      </c>
      <c r="I30" s="565">
        <v>0</v>
      </c>
      <c r="J30" s="565">
        <f>J31</f>
        <v>542.79999999999995</v>
      </c>
      <c r="K30" s="565">
        <f>K31</f>
        <v>542.79999999999995</v>
      </c>
      <c r="L30" s="565">
        <v>0</v>
      </c>
      <c r="M30" s="565">
        <f>M31</f>
        <v>542.79999999999995</v>
      </c>
    </row>
    <row r="31" spans="1:18" s="385" customFormat="1" ht="47.25" x14ac:dyDescent="0.25">
      <c r="A31" s="382"/>
      <c r="B31" s="383" t="s">
        <v>1166</v>
      </c>
      <c r="C31" s="384">
        <f>F31</f>
        <v>542.79999999999995</v>
      </c>
      <c r="D31" s="384">
        <v>0</v>
      </c>
      <c r="E31" s="384">
        <v>0</v>
      </c>
      <c r="F31" s="384">
        <v>542.79999999999995</v>
      </c>
      <c r="G31" s="384">
        <f>J31</f>
        <v>542.79999999999995</v>
      </c>
      <c r="H31" s="384">
        <v>0</v>
      </c>
      <c r="I31" s="384">
        <v>0</v>
      </c>
      <c r="J31" s="384">
        <v>542.79999999999995</v>
      </c>
      <c r="K31" s="384">
        <f>M31</f>
        <v>542.79999999999995</v>
      </c>
      <c r="L31" s="384">
        <v>0</v>
      </c>
      <c r="M31" s="384">
        <v>542.79999999999995</v>
      </c>
    </row>
    <row r="32" spans="1:18" s="385" customFormat="1" ht="35.25" customHeight="1" x14ac:dyDescent="0.25">
      <c r="A32" s="563" t="s">
        <v>1167</v>
      </c>
      <c r="B32" s="564" t="s">
        <v>1281</v>
      </c>
      <c r="C32" s="565">
        <f>C33</f>
        <v>285</v>
      </c>
      <c r="D32" s="565">
        <v>0</v>
      </c>
      <c r="E32" s="565">
        <v>0</v>
      </c>
      <c r="F32" s="565">
        <f>F33</f>
        <v>285</v>
      </c>
      <c r="G32" s="565">
        <v>0</v>
      </c>
      <c r="H32" s="565">
        <v>0</v>
      </c>
      <c r="I32" s="565">
        <v>0</v>
      </c>
      <c r="J32" s="565">
        <v>0</v>
      </c>
      <c r="K32" s="565">
        <v>0</v>
      </c>
      <c r="L32" s="565">
        <v>0</v>
      </c>
      <c r="M32" s="565">
        <v>0</v>
      </c>
    </row>
    <row r="33" spans="1:13" s="385" customFormat="1" ht="47.25" x14ac:dyDescent="0.25">
      <c r="A33" s="382"/>
      <c r="B33" s="383" t="s">
        <v>1282</v>
      </c>
      <c r="C33" s="384">
        <f>F33</f>
        <v>285</v>
      </c>
      <c r="D33" s="384">
        <v>0</v>
      </c>
      <c r="E33" s="384">
        <v>0</v>
      </c>
      <c r="F33" s="384">
        <v>285</v>
      </c>
      <c r="G33" s="384">
        <v>0</v>
      </c>
      <c r="H33" s="384">
        <v>0</v>
      </c>
      <c r="I33" s="384">
        <v>0</v>
      </c>
      <c r="J33" s="384">
        <v>0</v>
      </c>
      <c r="K33" s="384">
        <v>0</v>
      </c>
      <c r="L33" s="384">
        <v>0</v>
      </c>
      <c r="M33" s="384">
        <v>0</v>
      </c>
    </row>
    <row r="34" spans="1:13" s="381" customFormat="1" ht="31.5" x14ac:dyDescent="0.25">
      <c r="A34" s="563" t="s">
        <v>1172</v>
      </c>
      <c r="B34" s="566" t="s">
        <v>1168</v>
      </c>
      <c r="C34" s="565">
        <f>C35+C64+C50</f>
        <v>41445.411169999999</v>
      </c>
      <c r="D34" s="565">
        <v>0</v>
      </c>
      <c r="E34" s="565">
        <f>E35+E64+E50</f>
        <v>26127.1</v>
      </c>
      <c r="F34" s="565">
        <f>F35+F64+F50</f>
        <v>15318.311169999999</v>
      </c>
      <c r="G34" s="565">
        <f>G35+G64+G50</f>
        <v>27092.2</v>
      </c>
      <c r="H34" s="565">
        <v>0</v>
      </c>
      <c r="I34" s="565">
        <f>I35+I64+I50</f>
        <v>24383</v>
      </c>
      <c r="J34" s="565">
        <f>J35+J64+J50</f>
        <v>2709.2</v>
      </c>
      <c r="K34" s="565">
        <f>K35+K64+K50</f>
        <v>27092.2</v>
      </c>
      <c r="L34" s="565">
        <f>L35+L64+L50</f>
        <v>24383</v>
      </c>
      <c r="M34" s="565">
        <f>M35+M64+M50</f>
        <v>2709.2</v>
      </c>
    </row>
    <row r="35" spans="1:13" s="478" customFormat="1" ht="31.5" x14ac:dyDescent="0.25">
      <c r="A35" s="475"/>
      <c r="B35" s="476" t="s">
        <v>1169</v>
      </c>
      <c r="C35" s="477">
        <f>E35+F35</f>
        <v>29030.11117</v>
      </c>
      <c r="D35" s="477">
        <v>0</v>
      </c>
      <c r="E35" s="477">
        <v>26127.1</v>
      </c>
      <c r="F35" s="477">
        <v>2903.0111700000002</v>
      </c>
      <c r="G35" s="477">
        <f>SUM(I35+J35)</f>
        <v>27092.2</v>
      </c>
      <c r="H35" s="477">
        <v>0</v>
      </c>
      <c r="I35" s="477">
        <v>24383</v>
      </c>
      <c r="J35" s="477">
        <v>2709.2</v>
      </c>
      <c r="K35" s="477">
        <f>SUM(L35+M35)</f>
        <v>27092.2</v>
      </c>
      <c r="L35" s="477">
        <v>24383</v>
      </c>
      <c r="M35" s="477">
        <v>2709.2</v>
      </c>
    </row>
    <row r="36" spans="1:13" s="478" customFormat="1" ht="15.75" x14ac:dyDescent="0.25">
      <c r="A36" s="475"/>
      <c r="B36" s="480" t="s">
        <v>1330</v>
      </c>
      <c r="C36" s="471">
        <v>0</v>
      </c>
      <c r="D36" s="471">
        <v>0</v>
      </c>
      <c r="E36" s="481">
        <v>0</v>
      </c>
      <c r="F36" s="471">
        <v>0</v>
      </c>
      <c r="G36" s="471">
        <f>SUM(I36+J36)</f>
        <v>27092.2</v>
      </c>
      <c r="H36" s="471">
        <v>0</v>
      </c>
      <c r="I36" s="471">
        <v>24383</v>
      </c>
      <c r="J36" s="471">
        <v>2709.2</v>
      </c>
      <c r="K36" s="471">
        <f>SUM(L36+M36)</f>
        <v>27092.2</v>
      </c>
      <c r="L36" s="471">
        <v>24383</v>
      </c>
      <c r="M36" s="471">
        <v>2709.2</v>
      </c>
    </row>
    <row r="37" spans="1:13" s="385" customFormat="1" ht="31.5" x14ac:dyDescent="0.25">
      <c r="A37" s="382"/>
      <c r="B37" s="470" t="s">
        <v>1290</v>
      </c>
      <c r="C37" s="471">
        <f>D37+E37+F37</f>
        <v>3710.7764000000002</v>
      </c>
      <c r="D37" s="471">
        <v>0</v>
      </c>
      <c r="E37" s="474">
        <v>3339.6987600000002</v>
      </c>
      <c r="F37" s="474">
        <v>371.07763999999997</v>
      </c>
      <c r="G37" s="384">
        <v>0</v>
      </c>
      <c r="H37" s="384">
        <v>0</v>
      </c>
      <c r="I37" s="384">
        <v>0</v>
      </c>
      <c r="J37" s="384">
        <v>0</v>
      </c>
      <c r="K37" s="384">
        <v>0</v>
      </c>
      <c r="L37" s="384">
        <v>0</v>
      </c>
      <c r="M37" s="384">
        <v>0</v>
      </c>
    </row>
    <row r="38" spans="1:13" s="385" customFormat="1" ht="31.5" x14ac:dyDescent="0.25">
      <c r="A38" s="382"/>
      <c r="B38" s="472" t="s">
        <v>1291</v>
      </c>
      <c r="C38" s="471">
        <f t="shared" ref="C38:C49" si="3">D38+E38+F38</f>
        <v>6989.3533900000002</v>
      </c>
      <c r="D38" s="471">
        <v>0</v>
      </c>
      <c r="E38" s="471">
        <v>6290.4180500000002</v>
      </c>
      <c r="F38" s="471">
        <v>698.93534</v>
      </c>
      <c r="G38" s="384">
        <v>0</v>
      </c>
      <c r="H38" s="384">
        <v>0</v>
      </c>
      <c r="I38" s="384">
        <v>0</v>
      </c>
      <c r="J38" s="384">
        <v>0</v>
      </c>
      <c r="K38" s="384">
        <v>0</v>
      </c>
      <c r="L38" s="384">
        <v>0</v>
      </c>
      <c r="M38" s="384">
        <v>0</v>
      </c>
    </row>
    <row r="39" spans="1:13" s="385" customFormat="1" ht="15.75" x14ac:dyDescent="0.25">
      <c r="A39" s="382"/>
      <c r="B39" s="472" t="s">
        <v>1292</v>
      </c>
      <c r="C39" s="471">
        <f t="shared" si="3"/>
        <v>4928.31466</v>
      </c>
      <c r="D39" s="471">
        <v>0</v>
      </c>
      <c r="E39" s="471">
        <v>4435.4831899999999</v>
      </c>
      <c r="F39" s="471">
        <v>492.83147000000002</v>
      </c>
      <c r="G39" s="384">
        <v>0</v>
      </c>
      <c r="H39" s="384">
        <v>0</v>
      </c>
      <c r="I39" s="384">
        <v>0</v>
      </c>
      <c r="J39" s="384">
        <v>0</v>
      </c>
      <c r="K39" s="384">
        <v>0</v>
      </c>
      <c r="L39" s="384">
        <v>0</v>
      </c>
      <c r="M39" s="384">
        <v>0</v>
      </c>
    </row>
    <row r="40" spans="1:13" s="385" customFormat="1" ht="34.5" x14ac:dyDescent="0.25">
      <c r="A40" s="382"/>
      <c r="B40" s="473" t="s">
        <v>1293</v>
      </c>
      <c r="C40" s="471">
        <f t="shared" si="3"/>
        <v>600</v>
      </c>
      <c r="D40" s="471">
        <v>0</v>
      </c>
      <c r="E40" s="471">
        <v>540</v>
      </c>
      <c r="F40" s="471">
        <v>60</v>
      </c>
      <c r="G40" s="384">
        <v>0</v>
      </c>
      <c r="H40" s="384">
        <v>0</v>
      </c>
      <c r="I40" s="384">
        <v>0</v>
      </c>
      <c r="J40" s="384">
        <v>0</v>
      </c>
      <c r="K40" s="384">
        <v>0</v>
      </c>
      <c r="L40" s="384">
        <v>0</v>
      </c>
      <c r="M40" s="384">
        <v>0</v>
      </c>
    </row>
    <row r="41" spans="1:13" s="385" customFormat="1" ht="15.75" x14ac:dyDescent="0.25">
      <c r="A41" s="382"/>
      <c r="B41" s="472" t="s">
        <v>1294</v>
      </c>
      <c r="C41" s="471">
        <f t="shared" si="3"/>
        <v>878.83150999999998</v>
      </c>
      <c r="D41" s="471">
        <v>0</v>
      </c>
      <c r="E41" s="471">
        <v>790.94835</v>
      </c>
      <c r="F41" s="471">
        <v>87.883160000000004</v>
      </c>
      <c r="G41" s="384">
        <v>0</v>
      </c>
      <c r="H41" s="384">
        <v>0</v>
      </c>
      <c r="I41" s="384">
        <v>0</v>
      </c>
      <c r="J41" s="384">
        <v>0</v>
      </c>
      <c r="K41" s="384">
        <v>0</v>
      </c>
      <c r="L41" s="384">
        <v>0</v>
      </c>
      <c r="M41" s="384">
        <v>0</v>
      </c>
    </row>
    <row r="42" spans="1:13" s="385" customFormat="1" ht="15.75" x14ac:dyDescent="0.25">
      <c r="A42" s="382"/>
      <c r="B42" s="472" t="s">
        <v>1295</v>
      </c>
      <c r="C42" s="471">
        <f t="shared" si="3"/>
        <v>792.48118999999997</v>
      </c>
      <c r="D42" s="471">
        <v>0</v>
      </c>
      <c r="E42" s="471">
        <v>713.23307</v>
      </c>
      <c r="F42" s="471">
        <v>79.24812</v>
      </c>
      <c r="G42" s="384">
        <v>0</v>
      </c>
      <c r="H42" s="384">
        <v>0</v>
      </c>
      <c r="I42" s="384">
        <v>0</v>
      </c>
      <c r="J42" s="384">
        <v>0</v>
      </c>
      <c r="K42" s="384">
        <v>0</v>
      </c>
      <c r="L42" s="384">
        <v>0</v>
      </c>
      <c r="M42" s="384">
        <v>0</v>
      </c>
    </row>
    <row r="43" spans="1:13" s="385" customFormat="1" ht="31.5" x14ac:dyDescent="0.25">
      <c r="A43" s="382"/>
      <c r="B43" s="472" t="s">
        <v>1296</v>
      </c>
      <c r="C43" s="471">
        <f t="shared" si="3"/>
        <v>950.31331</v>
      </c>
      <c r="D43" s="471">
        <v>0</v>
      </c>
      <c r="E43" s="471">
        <v>855.28197</v>
      </c>
      <c r="F43" s="471">
        <v>95.03134</v>
      </c>
      <c r="G43" s="384">
        <v>0</v>
      </c>
      <c r="H43" s="384">
        <v>0</v>
      </c>
      <c r="I43" s="384">
        <v>0</v>
      </c>
      <c r="J43" s="384">
        <v>0</v>
      </c>
      <c r="K43" s="384">
        <v>0</v>
      </c>
      <c r="L43" s="384">
        <v>0</v>
      </c>
      <c r="M43" s="384">
        <v>0</v>
      </c>
    </row>
    <row r="44" spans="1:13" s="385" customFormat="1" ht="15.75" x14ac:dyDescent="0.25">
      <c r="A44" s="382"/>
      <c r="B44" s="472" t="s">
        <v>1297</v>
      </c>
      <c r="C44" s="471">
        <f t="shared" si="3"/>
        <v>1749.8029199999999</v>
      </c>
      <c r="D44" s="471">
        <v>0</v>
      </c>
      <c r="E44" s="471">
        <v>1574.8226199999999</v>
      </c>
      <c r="F44" s="471">
        <v>174.9803</v>
      </c>
      <c r="G44" s="384">
        <v>0</v>
      </c>
      <c r="H44" s="384">
        <v>0</v>
      </c>
      <c r="I44" s="384">
        <v>0</v>
      </c>
      <c r="J44" s="384">
        <v>0</v>
      </c>
      <c r="K44" s="384">
        <v>0</v>
      </c>
      <c r="L44" s="384">
        <v>0</v>
      </c>
      <c r="M44" s="384">
        <v>0</v>
      </c>
    </row>
    <row r="45" spans="1:13" s="385" customFormat="1" ht="31.5" x14ac:dyDescent="0.25">
      <c r="A45" s="382"/>
      <c r="B45" s="472" t="s">
        <v>1298</v>
      </c>
      <c r="C45" s="471">
        <f t="shared" si="3"/>
        <v>3779.9084600000001</v>
      </c>
      <c r="D45" s="471">
        <v>0</v>
      </c>
      <c r="E45" s="471">
        <v>3401.91761</v>
      </c>
      <c r="F45" s="471">
        <v>377.99085000000002</v>
      </c>
      <c r="G45" s="384">
        <v>0</v>
      </c>
      <c r="H45" s="384">
        <v>0</v>
      </c>
      <c r="I45" s="384">
        <v>0</v>
      </c>
      <c r="J45" s="384">
        <v>0</v>
      </c>
      <c r="K45" s="384">
        <v>0</v>
      </c>
      <c r="L45" s="384">
        <v>0</v>
      </c>
      <c r="M45" s="384">
        <v>0</v>
      </c>
    </row>
    <row r="46" spans="1:13" s="385" customFormat="1" ht="15.75" x14ac:dyDescent="0.25">
      <c r="A46" s="382"/>
      <c r="B46" s="472" t="s">
        <v>1299</v>
      </c>
      <c r="C46" s="471">
        <f t="shared" si="3"/>
        <v>1543.22019</v>
      </c>
      <c r="D46" s="471">
        <v>0</v>
      </c>
      <c r="E46" s="471">
        <v>1388.8981699999999</v>
      </c>
      <c r="F46" s="471">
        <v>154.32202000000001</v>
      </c>
      <c r="G46" s="384">
        <v>0</v>
      </c>
      <c r="H46" s="384">
        <v>0</v>
      </c>
      <c r="I46" s="384">
        <v>0</v>
      </c>
      <c r="J46" s="384">
        <v>0</v>
      </c>
      <c r="K46" s="384">
        <v>0</v>
      </c>
      <c r="L46" s="384">
        <v>0</v>
      </c>
      <c r="M46" s="384">
        <v>0</v>
      </c>
    </row>
    <row r="47" spans="1:13" s="385" customFormat="1" ht="31.5" x14ac:dyDescent="0.25">
      <c r="A47" s="382"/>
      <c r="B47" s="472" t="s">
        <v>1300</v>
      </c>
      <c r="C47" s="471">
        <f t="shared" si="3"/>
        <v>1146.4693100000002</v>
      </c>
      <c r="D47" s="471">
        <v>0</v>
      </c>
      <c r="E47" s="471">
        <v>1031.8223700000001</v>
      </c>
      <c r="F47" s="471">
        <v>114.64694</v>
      </c>
      <c r="G47" s="384">
        <v>0</v>
      </c>
      <c r="H47" s="384">
        <v>0</v>
      </c>
      <c r="I47" s="384">
        <v>0</v>
      </c>
      <c r="J47" s="384">
        <v>0</v>
      </c>
      <c r="K47" s="384">
        <v>0</v>
      </c>
      <c r="L47" s="384">
        <v>0</v>
      </c>
      <c r="M47" s="384">
        <v>0</v>
      </c>
    </row>
    <row r="48" spans="1:13" s="385" customFormat="1" ht="31.5" x14ac:dyDescent="0.25">
      <c r="A48" s="382"/>
      <c r="B48" s="472" t="s">
        <v>1301</v>
      </c>
      <c r="C48" s="471">
        <f t="shared" si="3"/>
        <v>1115.93164</v>
      </c>
      <c r="D48" s="471">
        <v>0</v>
      </c>
      <c r="E48" s="471">
        <v>1004.33847</v>
      </c>
      <c r="F48" s="471">
        <v>111.59317</v>
      </c>
      <c r="G48" s="384">
        <v>0</v>
      </c>
      <c r="H48" s="384">
        <v>0</v>
      </c>
      <c r="I48" s="384">
        <v>0</v>
      </c>
      <c r="J48" s="384">
        <v>0</v>
      </c>
      <c r="K48" s="384">
        <v>0</v>
      </c>
      <c r="L48" s="384">
        <v>0</v>
      </c>
      <c r="M48" s="384">
        <v>0</v>
      </c>
    </row>
    <row r="49" spans="1:16" s="385" customFormat="1" ht="31.5" x14ac:dyDescent="0.25">
      <c r="A49" s="382"/>
      <c r="B49" s="472" t="s">
        <v>1302</v>
      </c>
      <c r="C49" s="471">
        <f t="shared" si="3"/>
        <v>844.70819000000006</v>
      </c>
      <c r="D49" s="471">
        <v>0</v>
      </c>
      <c r="E49" s="471">
        <v>760.23737000000006</v>
      </c>
      <c r="F49" s="471">
        <v>84.470820000000003</v>
      </c>
      <c r="G49" s="384">
        <v>0</v>
      </c>
      <c r="H49" s="384">
        <v>0</v>
      </c>
      <c r="I49" s="384">
        <v>0</v>
      </c>
      <c r="J49" s="384">
        <v>0</v>
      </c>
      <c r="K49" s="384">
        <v>0</v>
      </c>
      <c r="L49" s="384">
        <v>0</v>
      </c>
      <c r="M49" s="384">
        <v>0</v>
      </c>
    </row>
    <row r="50" spans="1:16" s="478" customFormat="1" ht="31.5" x14ac:dyDescent="0.25">
      <c r="A50" s="475"/>
      <c r="B50" s="476" t="s">
        <v>1170</v>
      </c>
      <c r="C50" s="477">
        <f>E50+F50</f>
        <v>4060.9</v>
      </c>
      <c r="D50" s="477">
        <v>0</v>
      </c>
      <c r="E50" s="477">
        <v>0</v>
      </c>
      <c r="F50" s="477">
        <v>4060.9</v>
      </c>
      <c r="G50" s="477">
        <v>0</v>
      </c>
      <c r="H50" s="477">
        <v>0</v>
      </c>
      <c r="I50" s="477">
        <v>0</v>
      </c>
      <c r="J50" s="477">
        <v>0</v>
      </c>
      <c r="K50" s="477">
        <v>0</v>
      </c>
      <c r="L50" s="477">
        <v>0</v>
      </c>
      <c r="M50" s="477">
        <v>0</v>
      </c>
      <c r="N50" s="479"/>
      <c r="O50" s="479"/>
      <c r="P50" s="479"/>
    </row>
    <row r="51" spans="1:16" s="385" customFormat="1" ht="31.5" x14ac:dyDescent="0.25">
      <c r="A51" s="382"/>
      <c r="B51" s="472" t="s">
        <v>1303</v>
      </c>
      <c r="C51" s="471">
        <f>E51+F51</f>
        <v>387.4</v>
      </c>
      <c r="D51" s="471">
        <v>0</v>
      </c>
      <c r="E51" s="471">
        <v>0</v>
      </c>
      <c r="F51" s="471">
        <v>387.4</v>
      </c>
      <c r="G51" s="384">
        <v>0</v>
      </c>
      <c r="H51" s="384">
        <v>0</v>
      </c>
      <c r="I51" s="384">
        <v>0</v>
      </c>
      <c r="J51" s="384">
        <v>0</v>
      </c>
      <c r="K51" s="384">
        <v>0</v>
      </c>
      <c r="L51" s="384">
        <v>0</v>
      </c>
      <c r="M51" s="384">
        <v>0</v>
      </c>
    </row>
    <row r="52" spans="1:16" s="385" customFormat="1" ht="31.5" x14ac:dyDescent="0.25">
      <c r="A52" s="382"/>
      <c r="B52" s="472" t="s">
        <v>1304</v>
      </c>
      <c r="C52" s="471">
        <f t="shared" ref="C52:C63" si="4">E52+F52</f>
        <v>435.6</v>
      </c>
      <c r="D52" s="471">
        <v>0</v>
      </c>
      <c r="E52" s="471">
        <v>0</v>
      </c>
      <c r="F52" s="471">
        <v>435.6</v>
      </c>
      <c r="G52" s="384">
        <v>0</v>
      </c>
      <c r="H52" s="384">
        <v>0</v>
      </c>
      <c r="I52" s="384">
        <v>0</v>
      </c>
      <c r="J52" s="384">
        <v>0</v>
      </c>
      <c r="K52" s="384">
        <v>0</v>
      </c>
      <c r="L52" s="384">
        <v>0</v>
      </c>
      <c r="M52" s="384">
        <v>0</v>
      </c>
    </row>
    <row r="53" spans="1:16" s="385" customFormat="1" ht="31.5" x14ac:dyDescent="0.25">
      <c r="A53" s="382"/>
      <c r="B53" s="472" t="s">
        <v>1305</v>
      </c>
      <c r="C53" s="471">
        <f t="shared" si="4"/>
        <v>387.5</v>
      </c>
      <c r="D53" s="471">
        <v>0</v>
      </c>
      <c r="E53" s="471">
        <v>0</v>
      </c>
      <c r="F53" s="471">
        <v>387.5</v>
      </c>
      <c r="G53" s="384">
        <v>0</v>
      </c>
      <c r="H53" s="384">
        <v>0</v>
      </c>
      <c r="I53" s="384">
        <v>0</v>
      </c>
      <c r="J53" s="384">
        <v>0</v>
      </c>
      <c r="K53" s="384">
        <v>0</v>
      </c>
      <c r="L53" s="384">
        <v>0</v>
      </c>
      <c r="M53" s="384">
        <v>0</v>
      </c>
    </row>
    <row r="54" spans="1:16" s="385" customFormat="1" ht="31.5" x14ac:dyDescent="0.25">
      <c r="A54" s="382"/>
      <c r="B54" s="472" t="s">
        <v>1306</v>
      </c>
      <c r="C54" s="471">
        <f t="shared" si="4"/>
        <v>599.5</v>
      </c>
      <c r="D54" s="471">
        <v>0</v>
      </c>
      <c r="E54" s="471">
        <v>0</v>
      </c>
      <c r="F54" s="471">
        <v>599.5</v>
      </c>
      <c r="G54" s="384">
        <v>0</v>
      </c>
      <c r="H54" s="384">
        <v>0</v>
      </c>
      <c r="I54" s="384">
        <v>0</v>
      </c>
      <c r="J54" s="384">
        <v>0</v>
      </c>
      <c r="K54" s="384">
        <v>0</v>
      </c>
      <c r="L54" s="384">
        <v>0</v>
      </c>
      <c r="M54" s="384">
        <v>0</v>
      </c>
    </row>
    <row r="55" spans="1:16" s="385" customFormat="1" ht="31.5" x14ac:dyDescent="0.25">
      <c r="A55" s="382"/>
      <c r="B55" s="472" t="s">
        <v>1307</v>
      </c>
      <c r="C55" s="471">
        <f t="shared" si="4"/>
        <v>113.4</v>
      </c>
      <c r="D55" s="471">
        <v>0</v>
      </c>
      <c r="E55" s="471">
        <v>0</v>
      </c>
      <c r="F55" s="471">
        <v>113.4</v>
      </c>
      <c r="G55" s="384">
        <v>0</v>
      </c>
      <c r="H55" s="384">
        <v>0</v>
      </c>
      <c r="I55" s="384">
        <v>0</v>
      </c>
      <c r="J55" s="384">
        <v>0</v>
      </c>
      <c r="K55" s="384">
        <v>0</v>
      </c>
      <c r="L55" s="384">
        <v>0</v>
      </c>
      <c r="M55" s="384">
        <v>0</v>
      </c>
    </row>
    <row r="56" spans="1:16" s="385" customFormat="1" ht="31.5" x14ac:dyDescent="0.25">
      <c r="A56" s="382"/>
      <c r="B56" s="472" t="s">
        <v>1308</v>
      </c>
      <c r="C56" s="471">
        <f t="shared" si="4"/>
        <v>125.8</v>
      </c>
      <c r="D56" s="471">
        <v>0</v>
      </c>
      <c r="E56" s="471">
        <v>0</v>
      </c>
      <c r="F56" s="471">
        <v>125.8</v>
      </c>
      <c r="G56" s="384">
        <v>0</v>
      </c>
      <c r="H56" s="384">
        <v>0</v>
      </c>
      <c r="I56" s="384">
        <v>0</v>
      </c>
      <c r="J56" s="384">
        <v>0</v>
      </c>
      <c r="K56" s="384">
        <v>0</v>
      </c>
      <c r="L56" s="384">
        <v>0</v>
      </c>
      <c r="M56" s="384">
        <v>0</v>
      </c>
    </row>
    <row r="57" spans="1:16" s="385" customFormat="1" ht="31.5" x14ac:dyDescent="0.25">
      <c r="A57" s="382"/>
      <c r="B57" s="472" t="s">
        <v>1309</v>
      </c>
      <c r="C57" s="471">
        <f t="shared" si="4"/>
        <v>115.8</v>
      </c>
      <c r="D57" s="471">
        <v>0</v>
      </c>
      <c r="E57" s="471">
        <v>0</v>
      </c>
      <c r="F57" s="471">
        <v>115.8</v>
      </c>
      <c r="G57" s="384">
        <v>0</v>
      </c>
      <c r="H57" s="384">
        <v>0</v>
      </c>
      <c r="I57" s="384">
        <v>0</v>
      </c>
      <c r="J57" s="384">
        <v>0</v>
      </c>
      <c r="K57" s="384">
        <v>0</v>
      </c>
      <c r="L57" s="384">
        <v>0</v>
      </c>
      <c r="M57" s="384">
        <v>0</v>
      </c>
    </row>
    <row r="58" spans="1:16" s="385" customFormat="1" ht="47.25" x14ac:dyDescent="0.25">
      <c r="A58" s="382"/>
      <c r="B58" s="472" t="s">
        <v>1310</v>
      </c>
      <c r="C58" s="471">
        <f t="shared" si="4"/>
        <v>326.7</v>
      </c>
      <c r="D58" s="471">
        <v>0</v>
      </c>
      <c r="E58" s="471">
        <v>0</v>
      </c>
      <c r="F58" s="471">
        <v>326.7</v>
      </c>
      <c r="G58" s="384">
        <v>0</v>
      </c>
      <c r="H58" s="384">
        <v>0</v>
      </c>
      <c r="I58" s="384">
        <v>0</v>
      </c>
      <c r="J58" s="384">
        <v>0</v>
      </c>
      <c r="K58" s="384">
        <v>0</v>
      </c>
      <c r="L58" s="384">
        <v>0</v>
      </c>
      <c r="M58" s="384">
        <v>0</v>
      </c>
    </row>
    <row r="59" spans="1:16" s="385" customFormat="1" ht="15.75" x14ac:dyDescent="0.25">
      <c r="A59" s="382"/>
      <c r="B59" s="472" t="s">
        <v>1311</v>
      </c>
      <c r="C59" s="471">
        <f t="shared" si="4"/>
        <v>89.2</v>
      </c>
      <c r="D59" s="471">
        <v>0</v>
      </c>
      <c r="E59" s="471">
        <v>0</v>
      </c>
      <c r="F59" s="471">
        <v>89.2</v>
      </c>
      <c r="G59" s="384">
        <v>0</v>
      </c>
      <c r="H59" s="384">
        <v>0</v>
      </c>
      <c r="I59" s="384">
        <v>0</v>
      </c>
      <c r="J59" s="384">
        <v>0</v>
      </c>
      <c r="K59" s="384">
        <v>0</v>
      </c>
      <c r="L59" s="384">
        <v>0</v>
      </c>
      <c r="M59" s="384">
        <v>0</v>
      </c>
    </row>
    <row r="60" spans="1:16" s="385" customFormat="1" ht="31.5" x14ac:dyDescent="0.25">
      <c r="A60" s="382"/>
      <c r="B60" s="472" t="s">
        <v>1312</v>
      </c>
      <c r="C60" s="471">
        <f t="shared" si="4"/>
        <v>158.6</v>
      </c>
      <c r="D60" s="471">
        <v>0</v>
      </c>
      <c r="E60" s="471">
        <v>0</v>
      </c>
      <c r="F60" s="471">
        <v>158.6</v>
      </c>
      <c r="G60" s="384">
        <v>0</v>
      </c>
      <c r="H60" s="384">
        <v>0</v>
      </c>
      <c r="I60" s="384">
        <v>0</v>
      </c>
      <c r="J60" s="384">
        <v>0</v>
      </c>
      <c r="K60" s="384">
        <v>0</v>
      </c>
      <c r="L60" s="384">
        <v>0</v>
      </c>
      <c r="M60" s="384">
        <v>0</v>
      </c>
    </row>
    <row r="61" spans="1:16" s="385" customFormat="1" ht="31.5" x14ac:dyDescent="0.25">
      <c r="A61" s="382"/>
      <c r="B61" s="472" t="s">
        <v>1313</v>
      </c>
      <c r="C61" s="471">
        <f t="shared" si="4"/>
        <v>121.4</v>
      </c>
      <c r="D61" s="471">
        <v>0</v>
      </c>
      <c r="E61" s="471">
        <v>0</v>
      </c>
      <c r="F61" s="471">
        <v>121.4</v>
      </c>
      <c r="G61" s="384">
        <v>0</v>
      </c>
      <c r="H61" s="384">
        <v>0</v>
      </c>
      <c r="I61" s="384">
        <v>0</v>
      </c>
      <c r="J61" s="384">
        <v>0</v>
      </c>
      <c r="K61" s="384">
        <v>0</v>
      </c>
      <c r="L61" s="384">
        <v>0</v>
      </c>
      <c r="M61" s="384">
        <v>0</v>
      </c>
    </row>
    <row r="62" spans="1:16" s="385" customFormat="1" ht="31.5" x14ac:dyDescent="0.25">
      <c r="A62" s="382"/>
      <c r="B62" s="472" t="s">
        <v>1314</v>
      </c>
      <c r="C62" s="471">
        <f t="shared" si="4"/>
        <v>600</v>
      </c>
      <c r="D62" s="471">
        <v>0</v>
      </c>
      <c r="E62" s="471">
        <v>0</v>
      </c>
      <c r="F62" s="471">
        <v>600</v>
      </c>
      <c r="G62" s="384">
        <v>0</v>
      </c>
      <c r="H62" s="384">
        <v>0</v>
      </c>
      <c r="I62" s="384">
        <v>0</v>
      </c>
      <c r="J62" s="384">
        <v>0</v>
      </c>
      <c r="K62" s="384">
        <v>0</v>
      </c>
      <c r="L62" s="384">
        <v>0</v>
      </c>
      <c r="M62" s="384">
        <v>0</v>
      </c>
    </row>
    <row r="63" spans="1:16" s="385" customFormat="1" ht="31.5" x14ac:dyDescent="0.25">
      <c r="A63" s="382"/>
      <c r="B63" s="472" t="s">
        <v>1315</v>
      </c>
      <c r="C63" s="471">
        <f t="shared" si="4"/>
        <v>600</v>
      </c>
      <c r="D63" s="471">
        <v>0</v>
      </c>
      <c r="E63" s="471">
        <v>0</v>
      </c>
      <c r="F63" s="471">
        <v>600</v>
      </c>
      <c r="G63" s="384">
        <v>0</v>
      </c>
      <c r="H63" s="384">
        <v>0</v>
      </c>
      <c r="I63" s="384">
        <v>0</v>
      </c>
      <c r="J63" s="384">
        <v>0</v>
      </c>
      <c r="K63" s="384">
        <v>0</v>
      </c>
      <c r="L63" s="384">
        <v>0</v>
      </c>
      <c r="M63" s="384">
        <v>0</v>
      </c>
    </row>
    <row r="64" spans="1:16" s="478" customFormat="1" ht="31.5" x14ac:dyDescent="0.25">
      <c r="A64" s="475"/>
      <c r="B64" s="476" t="s">
        <v>1171</v>
      </c>
      <c r="C64" s="477">
        <f>F64</f>
        <v>8354.4</v>
      </c>
      <c r="D64" s="477">
        <v>0</v>
      </c>
      <c r="E64" s="477">
        <v>0</v>
      </c>
      <c r="F64" s="477">
        <v>8354.4</v>
      </c>
      <c r="G64" s="477">
        <f>J64</f>
        <v>0</v>
      </c>
      <c r="H64" s="477">
        <v>0</v>
      </c>
      <c r="I64" s="477">
        <v>0</v>
      </c>
      <c r="J64" s="477">
        <v>0</v>
      </c>
      <c r="K64" s="477">
        <v>0</v>
      </c>
      <c r="L64" s="477">
        <v>0</v>
      </c>
      <c r="M64" s="477">
        <v>0</v>
      </c>
      <c r="N64" s="479"/>
      <c r="O64" s="479"/>
      <c r="P64" s="479"/>
    </row>
    <row r="65" spans="1:16" s="385" customFormat="1" ht="31.5" x14ac:dyDescent="0.25">
      <c r="A65" s="382"/>
      <c r="B65" s="472" t="s">
        <v>1316</v>
      </c>
      <c r="C65" s="471">
        <f>F65</f>
        <v>1786.6</v>
      </c>
      <c r="D65" s="471">
        <v>0</v>
      </c>
      <c r="E65" s="471">
        <v>0</v>
      </c>
      <c r="F65" s="471">
        <v>1786.6</v>
      </c>
      <c r="G65" s="384">
        <v>0</v>
      </c>
      <c r="H65" s="384">
        <v>0</v>
      </c>
      <c r="I65" s="384">
        <v>0</v>
      </c>
      <c r="J65" s="384">
        <v>0</v>
      </c>
      <c r="K65" s="384">
        <v>0</v>
      </c>
      <c r="L65" s="384">
        <v>0</v>
      </c>
      <c r="M65" s="384">
        <v>0</v>
      </c>
    </row>
    <row r="66" spans="1:16" s="385" customFormat="1" ht="31.5" x14ac:dyDescent="0.25">
      <c r="A66" s="382"/>
      <c r="B66" s="472" t="s">
        <v>1317</v>
      </c>
      <c r="C66" s="471">
        <f t="shared" ref="C66:C78" si="5">F66</f>
        <v>577.70000000000005</v>
      </c>
      <c r="D66" s="471">
        <v>0</v>
      </c>
      <c r="E66" s="471">
        <v>0</v>
      </c>
      <c r="F66" s="471">
        <v>577.70000000000005</v>
      </c>
      <c r="G66" s="384">
        <v>0</v>
      </c>
      <c r="H66" s="384">
        <v>0</v>
      </c>
      <c r="I66" s="384">
        <v>0</v>
      </c>
      <c r="J66" s="384">
        <v>0</v>
      </c>
      <c r="K66" s="384">
        <v>0</v>
      </c>
      <c r="L66" s="384">
        <v>0</v>
      </c>
      <c r="M66" s="384">
        <v>0</v>
      </c>
    </row>
    <row r="67" spans="1:16" s="385" customFormat="1" ht="31.5" x14ac:dyDescent="0.25">
      <c r="A67" s="382"/>
      <c r="B67" s="472" t="s">
        <v>1318</v>
      </c>
      <c r="C67" s="471">
        <f t="shared" si="5"/>
        <v>204.4</v>
      </c>
      <c r="D67" s="471">
        <v>0</v>
      </c>
      <c r="E67" s="471">
        <v>0</v>
      </c>
      <c r="F67" s="471">
        <v>204.4</v>
      </c>
      <c r="G67" s="384">
        <v>0</v>
      </c>
      <c r="H67" s="384">
        <v>0</v>
      </c>
      <c r="I67" s="384">
        <v>0</v>
      </c>
      <c r="J67" s="384">
        <v>0</v>
      </c>
      <c r="K67" s="384">
        <v>0</v>
      </c>
      <c r="L67" s="384">
        <v>0</v>
      </c>
      <c r="M67" s="384">
        <v>0</v>
      </c>
    </row>
    <row r="68" spans="1:16" s="385" customFormat="1" ht="31.5" x14ac:dyDescent="0.25">
      <c r="A68" s="382"/>
      <c r="B68" s="472" t="s">
        <v>1319</v>
      </c>
      <c r="C68" s="471">
        <f t="shared" si="5"/>
        <v>75.900000000000006</v>
      </c>
      <c r="D68" s="471">
        <v>0</v>
      </c>
      <c r="E68" s="471">
        <v>0</v>
      </c>
      <c r="F68" s="471">
        <v>75.900000000000006</v>
      </c>
      <c r="G68" s="384">
        <v>0</v>
      </c>
      <c r="H68" s="384">
        <v>0</v>
      </c>
      <c r="I68" s="384">
        <v>0</v>
      </c>
      <c r="J68" s="384">
        <v>0</v>
      </c>
      <c r="K68" s="384">
        <v>0</v>
      </c>
      <c r="L68" s="384">
        <v>0</v>
      </c>
      <c r="M68" s="384">
        <v>0</v>
      </c>
    </row>
    <row r="69" spans="1:16" s="385" customFormat="1" ht="47.25" x14ac:dyDescent="0.25">
      <c r="A69" s="382"/>
      <c r="B69" s="472" t="s">
        <v>1320</v>
      </c>
      <c r="C69" s="471">
        <f t="shared" si="5"/>
        <v>424.3</v>
      </c>
      <c r="D69" s="471">
        <v>0</v>
      </c>
      <c r="E69" s="471">
        <v>0</v>
      </c>
      <c r="F69" s="471">
        <v>424.3</v>
      </c>
      <c r="G69" s="384">
        <v>0</v>
      </c>
      <c r="H69" s="384">
        <v>0</v>
      </c>
      <c r="I69" s="384">
        <v>0</v>
      </c>
      <c r="J69" s="384">
        <v>0</v>
      </c>
      <c r="K69" s="384">
        <v>0</v>
      </c>
      <c r="L69" s="384">
        <v>0</v>
      </c>
      <c r="M69" s="384">
        <v>0</v>
      </c>
    </row>
    <row r="70" spans="1:16" s="385" customFormat="1" ht="15.75" x14ac:dyDescent="0.25">
      <c r="A70" s="382"/>
      <c r="B70" s="472" t="s">
        <v>1321</v>
      </c>
      <c r="C70" s="471">
        <f t="shared" si="5"/>
        <v>374.6</v>
      </c>
      <c r="D70" s="471">
        <v>0</v>
      </c>
      <c r="E70" s="471">
        <v>0</v>
      </c>
      <c r="F70" s="471">
        <v>374.6</v>
      </c>
      <c r="G70" s="384">
        <v>0</v>
      </c>
      <c r="H70" s="384">
        <v>0</v>
      </c>
      <c r="I70" s="384">
        <v>0</v>
      </c>
      <c r="J70" s="384">
        <v>0</v>
      </c>
      <c r="K70" s="384">
        <v>0</v>
      </c>
      <c r="L70" s="384">
        <v>0</v>
      </c>
      <c r="M70" s="384">
        <v>0</v>
      </c>
    </row>
    <row r="71" spans="1:16" s="385" customFormat="1" ht="31.5" x14ac:dyDescent="0.25">
      <c r="A71" s="382"/>
      <c r="B71" s="472" t="s">
        <v>1322</v>
      </c>
      <c r="C71" s="471">
        <f t="shared" si="5"/>
        <v>806.6</v>
      </c>
      <c r="D71" s="471">
        <v>0</v>
      </c>
      <c r="E71" s="471">
        <v>0</v>
      </c>
      <c r="F71" s="471">
        <v>806.6</v>
      </c>
      <c r="G71" s="384">
        <v>0</v>
      </c>
      <c r="H71" s="384">
        <v>0</v>
      </c>
      <c r="I71" s="384">
        <v>0</v>
      </c>
      <c r="J71" s="384">
        <v>0</v>
      </c>
      <c r="K71" s="384">
        <v>0</v>
      </c>
      <c r="L71" s="384">
        <v>0</v>
      </c>
      <c r="M71" s="384">
        <v>0</v>
      </c>
    </row>
    <row r="72" spans="1:16" s="385" customFormat="1" ht="31.5" x14ac:dyDescent="0.25">
      <c r="A72" s="382"/>
      <c r="B72" s="472" t="s">
        <v>1323</v>
      </c>
      <c r="C72" s="471">
        <f t="shared" si="5"/>
        <v>879.4</v>
      </c>
      <c r="D72" s="471">
        <v>0</v>
      </c>
      <c r="E72" s="471">
        <v>0</v>
      </c>
      <c r="F72" s="471">
        <v>879.4</v>
      </c>
      <c r="G72" s="384">
        <v>0</v>
      </c>
      <c r="H72" s="384">
        <v>0</v>
      </c>
      <c r="I72" s="384">
        <v>0</v>
      </c>
      <c r="J72" s="384">
        <v>0</v>
      </c>
      <c r="K72" s="384">
        <v>0</v>
      </c>
      <c r="L72" s="384">
        <v>0</v>
      </c>
      <c r="M72" s="384">
        <v>0</v>
      </c>
    </row>
    <row r="73" spans="1:16" s="385" customFormat="1" ht="31.5" x14ac:dyDescent="0.25">
      <c r="A73" s="382"/>
      <c r="B73" s="472" t="s">
        <v>1324</v>
      </c>
      <c r="C73" s="471">
        <f t="shared" si="5"/>
        <v>526.29999999999995</v>
      </c>
      <c r="D73" s="471">
        <v>0</v>
      </c>
      <c r="E73" s="471">
        <v>0</v>
      </c>
      <c r="F73" s="471">
        <v>526.29999999999995</v>
      </c>
      <c r="G73" s="384">
        <v>0</v>
      </c>
      <c r="H73" s="384">
        <v>0</v>
      </c>
      <c r="I73" s="384">
        <v>0</v>
      </c>
      <c r="J73" s="384">
        <v>0</v>
      </c>
      <c r="K73" s="384">
        <v>0</v>
      </c>
      <c r="L73" s="384">
        <v>0</v>
      </c>
      <c r="M73" s="384">
        <v>0</v>
      </c>
    </row>
    <row r="74" spans="1:16" s="385" customFormat="1" ht="15.75" x14ac:dyDescent="0.25">
      <c r="A74" s="382"/>
      <c r="B74" s="472" t="s">
        <v>1325</v>
      </c>
      <c r="C74" s="471">
        <f t="shared" si="5"/>
        <v>493.7</v>
      </c>
      <c r="D74" s="471">
        <v>0</v>
      </c>
      <c r="E74" s="471">
        <v>0</v>
      </c>
      <c r="F74" s="471">
        <v>493.7</v>
      </c>
      <c r="G74" s="384">
        <v>0</v>
      </c>
      <c r="H74" s="384">
        <v>0</v>
      </c>
      <c r="I74" s="384">
        <v>0</v>
      </c>
      <c r="J74" s="384">
        <v>0</v>
      </c>
      <c r="K74" s="384">
        <v>0</v>
      </c>
      <c r="L74" s="384">
        <v>0</v>
      </c>
      <c r="M74" s="384">
        <v>0</v>
      </c>
    </row>
    <row r="75" spans="1:16" s="385" customFormat="1" ht="31.5" x14ac:dyDescent="0.25">
      <c r="A75" s="382"/>
      <c r="B75" s="472" t="s">
        <v>1326</v>
      </c>
      <c r="C75" s="471">
        <f t="shared" si="5"/>
        <v>167</v>
      </c>
      <c r="D75" s="471">
        <v>0</v>
      </c>
      <c r="E75" s="471">
        <v>0</v>
      </c>
      <c r="F75" s="471">
        <v>167</v>
      </c>
      <c r="G75" s="384">
        <v>0</v>
      </c>
      <c r="H75" s="384">
        <v>0</v>
      </c>
      <c r="I75" s="384">
        <v>0</v>
      </c>
      <c r="J75" s="384">
        <v>0</v>
      </c>
      <c r="K75" s="384">
        <v>0</v>
      </c>
      <c r="L75" s="384">
        <v>0</v>
      </c>
      <c r="M75" s="384">
        <v>0</v>
      </c>
    </row>
    <row r="76" spans="1:16" s="385" customFormat="1" ht="31.5" x14ac:dyDescent="0.25">
      <c r="A76" s="382"/>
      <c r="B76" s="472" t="s">
        <v>1327</v>
      </c>
      <c r="C76" s="471">
        <f t="shared" si="5"/>
        <v>493.7</v>
      </c>
      <c r="D76" s="471">
        <v>0</v>
      </c>
      <c r="E76" s="471">
        <v>0</v>
      </c>
      <c r="F76" s="471">
        <v>493.7</v>
      </c>
      <c r="G76" s="384">
        <v>0</v>
      </c>
      <c r="H76" s="384">
        <v>0</v>
      </c>
      <c r="I76" s="384">
        <v>0</v>
      </c>
      <c r="J76" s="384">
        <v>0</v>
      </c>
      <c r="K76" s="384">
        <v>0</v>
      </c>
      <c r="L76" s="384">
        <v>0</v>
      </c>
      <c r="M76" s="384">
        <v>0</v>
      </c>
    </row>
    <row r="77" spans="1:16" s="385" customFormat="1" ht="31.5" x14ac:dyDescent="0.25">
      <c r="A77" s="382"/>
      <c r="B77" s="472" t="s">
        <v>1328</v>
      </c>
      <c r="C77" s="471">
        <f t="shared" si="5"/>
        <v>1441.5</v>
      </c>
      <c r="D77" s="471">
        <v>0</v>
      </c>
      <c r="E77" s="471">
        <v>0</v>
      </c>
      <c r="F77" s="471">
        <v>1441.5</v>
      </c>
      <c r="G77" s="384">
        <v>0</v>
      </c>
      <c r="H77" s="384">
        <v>0</v>
      </c>
      <c r="I77" s="384">
        <v>0</v>
      </c>
      <c r="J77" s="384">
        <v>0</v>
      </c>
      <c r="K77" s="384">
        <v>0</v>
      </c>
      <c r="L77" s="384">
        <v>0</v>
      </c>
      <c r="M77" s="384">
        <v>0</v>
      </c>
    </row>
    <row r="78" spans="1:16" s="385" customFormat="1" ht="31.5" x14ac:dyDescent="0.25">
      <c r="A78" s="382"/>
      <c r="B78" s="472" t="s">
        <v>1329</v>
      </c>
      <c r="C78" s="471">
        <f t="shared" si="5"/>
        <v>102.7</v>
      </c>
      <c r="D78" s="471">
        <v>0</v>
      </c>
      <c r="E78" s="471">
        <v>0</v>
      </c>
      <c r="F78" s="471">
        <v>102.7</v>
      </c>
      <c r="G78" s="384">
        <v>0</v>
      </c>
      <c r="H78" s="384">
        <v>0</v>
      </c>
      <c r="I78" s="384">
        <v>0</v>
      </c>
      <c r="J78" s="384">
        <v>0</v>
      </c>
      <c r="K78" s="384">
        <v>0</v>
      </c>
      <c r="L78" s="384">
        <v>0</v>
      </c>
      <c r="M78" s="384">
        <v>0</v>
      </c>
    </row>
    <row r="79" spans="1:16" s="381" customFormat="1" ht="15.75" x14ac:dyDescent="0.25">
      <c r="A79" s="563" t="s">
        <v>1175</v>
      </c>
      <c r="B79" s="566" t="s">
        <v>1173</v>
      </c>
      <c r="C79" s="565">
        <f>E79+F79</f>
        <v>31983.9</v>
      </c>
      <c r="D79" s="565">
        <v>0</v>
      </c>
      <c r="E79" s="565">
        <v>0</v>
      </c>
      <c r="F79" s="565">
        <f>F80</f>
        <v>31983.9</v>
      </c>
      <c r="G79" s="565">
        <f>I79+J79</f>
        <v>31983.9</v>
      </c>
      <c r="H79" s="565">
        <v>0</v>
      </c>
      <c r="I79" s="565">
        <v>0</v>
      </c>
      <c r="J79" s="565">
        <f>J80</f>
        <v>31983.9</v>
      </c>
      <c r="K79" s="565">
        <f>L79+M79</f>
        <v>31983.9</v>
      </c>
      <c r="L79" s="567">
        <v>0</v>
      </c>
      <c r="M79" s="565">
        <f>M80</f>
        <v>31983.9</v>
      </c>
      <c r="N79" s="468"/>
      <c r="O79" s="468"/>
      <c r="P79" s="468"/>
    </row>
    <row r="80" spans="1:16" s="385" customFormat="1" ht="48.75" customHeight="1" x14ac:dyDescent="0.25">
      <c r="A80" s="382"/>
      <c r="B80" s="386" t="s">
        <v>1174</v>
      </c>
      <c r="C80" s="384">
        <f>E80+F80</f>
        <v>31983.9</v>
      </c>
      <c r="D80" s="384">
        <v>0</v>
      </c>
      <c r="E80" s="384">
        <v>0</v>
      </c>
      <c r="F80" s="384">
        <v>31983.9</v>
      </c>
      <c r="G80" s="384">
        <f>I80+J80</f>
        <v>31983.9</v>
      </c>
      <c r="H80" s="384">
        <v>0</v>
      </c>
      <c r="I80" s="384">
        <v>0</v>
      </c>
      <c r="J80" s="384">
        <v>31983.9</v>
      </c>
      <c r="K80" s="384">
        <f>L80+M80</f>
        <v>31983.9</v>
      </c>
      <c r="L80" s="387">
        <v>0</v>
      </c>
      <c r="M80" s="384">
        <v>31983.9</v>
      </c>
      <c r="N80" s="467"/>
      <c r="O80" s="467"/>
      <c r="P80" s="467"/>
    </row>
    <row r="81" spans="1:16" s="381" customFormat="1" ht="31.5" x14ac:dyDescent="0.25">
      <c r="A81" s="563" t="s">
        <v>1289</v>
      </c>
      <c r="B81" s="566" t="s">
        <v>437</v>
      </c>
      <c r="C81" s="565">
        <f>E81+F81+D81</f>
        <v>50149.651750000005</v>
      </c>
      <c r="D81" s="565">
        <f>D82</f>
        <v>47403.956680000003</v>
      </c>
      <c r="E81" s="565">
        <f>E82</f>
        <v>2494.9450700000002</v>
      </c>
      <c r="F81" s="565">
        <f>F82</f>
        <v>250.75</v>
      </c>
      <c r="G81" s="565">
        <f>I81+J81+H81</f>
        <v>1327.7805000000001</v>
      </c>
      <c r="H81" s="565">
        <f>H82</f>
        <v>0</v>
      </c>
      <c r="I81" s="565">
        <f>I82</f>
        <v>0</v>
      </c>
      <c r="J81" s="565">
        <f>J82</f>
        <v>1327.7805000000001</v>
      </c>
      <c r="K81" s="565">
        <f>L81+M81</f>
        <v>0</v>
      </c>
      <c r="L81" s="567">
        <v>0</v>
      </c>
      <c r="M81" s="565">
        <f>M82</f>
        <v>0</v>
      </c>
      <c r="N81" s="468"/>
      <c r="O81" s="468"/>
      <c r="P81" s="468"/>
    </row>
    <row r="82" spans="1:16" s="385" customFormat="1" ht="31.5" x14ac:dyDescent="0.25">
      <c r="A82" s="382"/>
      <c r="B82" s="386" t="s">
        <v>1176</v>
      </c>
      <c r="C82" s="384">
        <f>E82+F82+D82</f>
        <v>50149.651750000005</v>
      </c>
      <c r="D82" s="384">
        <v>47403.956680000003</v>
      </c>
      <c r="E82" s="384">
        <v>2494.9450700000002</v>
      </c>
      <c r="F82" s="384">
        <v>250.75</v>
      </c>
      <c r="G82" s="384">
        <f>I82+J82+H82</f>
        <v>1327.7805000000001</v>
      </c>
      <c r="H82" s="384">
        <v>0</v>
      </c>
      <c r="I82" s="384">
        <v>0</v>
      </c>
      <c r="J82" s="384">
        <v>1327.7805000000001</v>
      </c>
      <c r="K82" s="384">
        <f>L82+M82</f>
        <v>0</v>
      </c>
      <c r="L82" s="387">
        <v>0</v>
      </c>
      <c r="M82" s="384">
        <v>0</v>
      </c>
      <c r="N82" s="467"/>
      <c r="O82" s="467"/>
      <c r="P82" s="467"/>
    </row>
    <row r="83" spans="1:16" s="380" customFormat="1" ht="47.25" x14ac:dyDescent="0.25">
      <c r="A83" s="559" t="s">
        <v>1155</v>
      </c>
      <c r="B83" s="560" t="s">
        <v>1177</v>
      </c>
      <c r="C83" s="561">
        <f>C84</f>
        <v>898.2</v>
      </c>
      <c r="D83" s="561">
        <v>0</v>
      </c>
      <c r="E83" s="561">
        <v>0</v>
      </c>
      <c r="F83" s="561">
        <f>F84</f>
        <v>898.2</v>
      </c>
      <c r="G83" s="561">
        <f>J83</f>
        <v>0</v>
      </c>
      <c r="H83" s="561">
        <v>0</v>
      </c>
      <c r="I83" s="561">
        <v>0</v>
      </c>
      <c r="J83" s="561">
        <f>J85</f>
        <v>0</v>
      </c>
      <c r="K83" s="561">
        <f>K85</f>
        <v>0</v>
      </c>
      <c r="L83" s="562">
        <v>0</v>
      </c>
      <c r="M83" s="561">
        <f>M85</f>
        <v>0</v>
      </c>
      <c r="N83" s="469"/>
      <c r="O83" s="469"/>
      <c r="P83" s="469"/>
    </row>
    <row r="84" spans="1:16" s="385" customFormat="1" ht="31.5" x14ac:dyDescent="0.25">
      <c r="A84" s="563" t="s">
        <v>1178</v>
      </c>
      <c r="B84" s="564" t="s">
        <v>431</v>
      </c>
      <c r="C84" s="568">
        <f>C85</f>
        <v>898.2</v>
      </c>
      <c r="D84" s="568">
        <v>0</v>
      </c>
      <c r="E84" s="568">
        <v>0</v>
      </c>
      <c r="F84" s="568">
        <f>F85</f>
        <v>898.2</v>
      </c>
      <c r="G84" s="568">
        <v>0</v>
      </c>
      <c r="H84" s="568">
        <v>0</v>
      </c>
      <c r="I84" s="568">
        <v>0</v>
      </c>
      <c r="J84" s="568">
        <v>0</v>
      </c>
      <c r="K84" s="568">
        <v>0</v>
      </c>
      <c r="L84" s="569">
        <v>0</v>
      </c>
      <c r="M84" s="568">
        <v>0</v>
      </c>
      <c r="N84" s="467"/>
      <c r="O84" s="467"/>
      <c r="P84" s="467"/>
    </row>
    <row r="85" spans="1:16" ht="51.75" customHeight="1" x14ac:dyDescent="0.25">
      <c r="A85" s="388"/>
      <c r="B85" s="383" t="s">
        <v>1179</v>
      </c>
      <c r="C85" s="389">
        <v>898.2</v>
      </c>
      <c r="D85" s="389">
        <v>0</v>
      </c>
      <c r="E85" s="389">
        <v>0</v>
      </c>
      <c r="F85" s="389">
        <v>898.2</v>
      </c>
      <c r="G85" s="389">
        <f>J85</f>
        <v>0</v>
      </c>
      <c r="H85" s="389">
        <v>0</v>
      </c>
      <c r="I85" s="389">
        <v>0</v>
      </c>
      <c r="J85" s="389">
        <v>0</v>
      </c>
      <c r="K85" s="389">
        <v>0</v>
      </c>
      <c r="L85" s="390">
        <v>0</v>
      </c>
      <c r="M85" s="391">
        <v>0</v>
      </c>
    </row>
    <row r="86" spans="1:16" ht="15.75" x14ac:dyDescent="0.25">
      <c r="A86" s="392"/>
      <c r="B86" s="393"/>
      <c r="C86" s="394"/>
      <c r="D86" s="394"/>
      <c r="E86" s="394"/>
      <c r="F86" s="394"/>
      <c r="G86" s="394"/>
      <c r="H86" s="394"/>
      <c r="I86" s="394"/>
      <c r="J86" s="394"/>
      <c r="K86" s="394"/>
      <c r="L86" s="394"/>
      <c r="M86" s="394"/>
    </row>
  </sheetData>
  <mergeCells count="26">
    <mergeCell ref="A7:M7"/>
    <mergeCell ref="K1:M1"/>
    <mergeCell ref="K2:M2"/>
    <mergeCell ref="K3:M3"/>
    <mergeCell ref="K4:M4"/>
    <mergeCell ref="K5:M5"/>
    <mergeCell ref="A9:M9"/>
    <mergeCell ref="A11:A14"/>
    <mergeCell ref="B11:B14"/>
    <mergeCell ref="C11:M12"/>
    <mergeCell ref="C13:C14"/>
    <mergeCell ref="D13:F13"/>
    <mergeCell ref="G13:G14"/>
    <mergeCell ref="H13:J13"/>
    <mergeCell ref="K13:K14"/>
    <mergeCell ref="L13:M13"/>
    <mergeCell ref="A22:M22"/>
    <mergeCell ref="A24:A27"/>
    <mergeCell ref="B24:B27"/>
    <mergeCell ref="C24:M25"/>
    <mergeCell ref="C26:C27"/>
    <mergeCell ref="D26:F26"/>
    <mergeCell ref="G26:G27"/>
    <mergeCell ref="H26:J26"/>
    <mergeCell ref="K26:K27"/>
    <mergeCell ref="L26:M26"/>
  </mergeCells>
  <pageMargins left="0.31496062992125984" right="0.31496062992125984" top="1.1417322834645669" bottom="0.35433070866141736" header="0.31496062992125984" footer="0.31496062992125984"/>
  <pageSetup paperSize="9" scale="53" orientation="landscape" r:id="rId1"/>
  <rowBreaks count="1" manualBreakCount="1">
    <brk id="33" max="12" man="1"/>
  </rowBreaks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view="pageBreakPreview" zoomScale="60" workbookViewId="0">
      <selection activeCell="D8" sqref="D8"/>
    </sheetView>
  </sheetViews>
  <sheetFormatPr defaultRowHeight="15" x14ac:dyDescent="0.25"/>
  <cols>
    <col min="1" max="1" width="25" customWidth="1"/>
    <col min="2" max="2" width="39" customWidth="1"/>
    <col min="3" max="3" width="18.28515625" customWidth="1"/>
    <col min="4" max="4" width="16.28515625" customWidth="1"/>
    <col min="5" max="5" width="18.42578125" customWidth="1"/>
  </cols>
  <sheetData>
    <row r="1" spans="1:5" ht="15.75" x14ac:dyDescent="0.25">
      <c r="A1" s="346"/>
      <c r="B1" s="346"/>
      <c r="C1" s="633" t="s">
        <v>1125</v>
      </c>
      <c r="D1" s="633"/>
      <c r="E1" s="633"/>
    </row>
    <row r="2" spans="1:5" ht="15.75" customHeight="1" x14ac:dyDescent="0.25">
      <c r="A2" s="346"/>
      <c r="B2" s="395"/>
      <c r="C2" s="615" t="s">
        <v>618</v>
      </c>
      <c r="D2" s="615"/>
      <c r="E2" s="615"/>
    </row>
    <row r="3" spans="1:5" ht="15.75" x14ac:dyDescent="0.25">
      <c r="A3" s="346"/>
      <c r="B3" s="396"/>
      <c r="C3" s="633" t="s">
        <v>1180</v>
      </c>
      <c r="D3" s="633"/>
      <c r="E3" s="633"/>
    </row>
    <row r="4" spans="1:5" ht="15.75" x14ac:dyDescent="0.25">
      <c r="A4" s="346"/>
      <c r="B4" s="397"/>
      <c r="C4" s="633" t="s">
        <v>615</v>
      </c>
      <c r="D4" s="633"/>
      <c r="E4" s="633"/>
    </row>
    <row r="5" spans="1:5" ht="15.75" x14ac:dyDescent="0.25">
      <c r="A5" s="346"/>
      <c r="B5" s="397"/>
      <c r="C5" s="398"/>
      <c r="D5" s="398"/>
      <c r="E5" s="398"/>
    </row>
    <row r="6" spans="1:5" ht="46.9" customHeight="1" x14ac:dyDescent="0.25">
      <c r="A6" s="593" t="s">
        <v>1240</v>
      </c>
      <c r="B6" s="593"/>
      <c r="C6" s="593"/>
      <c r="D6" s="593"/>
      <c r="E6" s="593"/>
    </row>
    <row r="7" spans="1:5" x14ac:dyDescent="0.25">
      <c r="A7" s="346"/>
      <c r="B7" s="592" t="s">
        <v>614</v>
      </c>
      <c r="C7" s="592"/>
      <c r="D7" s="592"/>
      <c r="E7" s="592"/>
    </row>
    <row r="8" spans="1:5" ht="71.25" x14ac:dyDescent="0.25">
      <c r="A8" s="399" t="s">
        <v>1181</v>
      </c>
      <c r="B8" s="399" t="s">
        <v>1182</v>
      </c>
      <c r="C8" s="399" t="s">
        <v>701</v>
      </c>
      <c r="D8" s="399" t="s">
        <v>607</v>
      </c>
      <c r="E8" s="399" t="s">
        <v>702</v>
      </c>
    </row>
    <row r="9" spans="1:5" hidden="1" x14ac:dyDescent="0.25">
      <c r="A9" s="400"/>
      <c r="B9" s="400"/>
      <c r="C9" s="400"/>
      <c r="D9" s="400"/>
      <c r="E9" s="400"/>
    </row>
    <row r="10" spans="1:5" ht="45" x14ac:dyDescent="0.25">
      <c r="A10" s="401" t="s">
        <v>1183</v>
      </c>
      <c r="B10" s="402" t="s">
        <v>1184</v>
      </c>
      <c r="C10" s="403">
        <f>C11</f>
        <v>6092.364709999878</v>
      </c>
      <c r="D10" s="403">
        <f>D11</f>
        <v>0</v>
      </c>
      <c r="E10" s="403">
        <f>E11</f>
        <v>0</v>
      </c>
    </row>
    <row r="11" spans="1:5" ht="30" x14ac:dyDescent="0.25">
      <c r="A11" s="401" t="s">
        <v>1185</v>
      </c>
      <c r="B11" s="402" t="s">
        <v>1186</v>
      </c>
      <c r="C11" s="403">
        <f>(C15+C16)</f>
        <v>6092.364709999878</v>
      </c>
      <c r="D11" s="403">
        <f>(D15+D16)</f>
        <v>0</v>
      </c>
      <c r="E11" s="403">
        <f>(E15+E16)</f>
        <v>0</v>
      </c>
    </row>
    <row r="12" spans="1:5" x14ac:dyDescent="0.25">
      <c r="A12" s="400" t="s">
        <v>1187</v>
      </c>
      <c r="B12" s="404" t="s">
        <v>1188</v>
      </c>
      <c r="C12" s="405">
        <f t="shared" ref="C12:E14" si="0">C13</f>
        <v>-1159830.9065699999</v>
      </c>
      <c r="D12" s="405">
        <f t="shared" si="0"/>
        <v>-924515.23775999993</v>
      </c>
      <c r="E12" s="405">
        <f t="shared" si="0"/>
        <v>-945954.09999999986</v>
      </c>
    </row>
    <row r="13" spans="1:5" ht="30" x14ac:dyDescent="0.25">
      <c r="A13" s="400" t="s">
        <v>1189</v>
      </c>
      <c r="B13" s="404" t="s">
        <v>1190</v>
      </c>
      <c r="C13" s="405">
        <f t="shared" si="0"/>
        <v>-1159830.9065699999</v>
      </c>
      <c r="D13" s="405">
        <f t="shared" si="0"/>
        <v>-924515.23775999993</v>
      </c>
      <c r="E13" s="405">
        <f t="shared" si="0"/>
        <v>-945954.09999999986</v>
      </c>
    </row>
    <row r="14" spans="1:5" ht="30" x14ac:dyDescent="0.25">
      <c r="A14" s="400" t="s">
        <v>1191</v>
      </c>
      <c r="B14" s="404" t="s">
        <v>1192</v>
      </c>
      <c r="C14" s="405">
        <f t="shared" si="0"/>
        <v>-1159830.9065699999</v>
      </c>
      <c r="D14" s="405">
        <f t="shared" si="0"/>
        <v>-924515.23775999993</v>
      </c>
      <c r="E14" s="405">
        <f t="shared" si="0"/>
        <v>-945954.09999999986</v>
      </c>
    </row>
    <row r="15" spans="1:5" ht="45" x14ac:dyDescent="0.25">
      <c r="A15" s="400" t="s">
        <v>1193</v>
      </c>
      <c r="B15" s="404" t="s">
        <v>1194</v>
      </c>
      <c r="C15" s="405">
        <f>-1*'Приложение Доходы'!C156</f>
        <v>-1159830.9065699999</v>
      </c>
      <c r="D15" s="405">
        <f>-1*'Приложение Доходы'!D156</f>
        <v>-924515.23775999993</v>
      </c>
      <c r="E15" s="405">
        <f>-1*'Приложение Доходы'!E156</f>
        <v>-945954.09999999986</v>
      </c>
    </row>
    <row r="16" spans="1:5" ht="30" x14ac:dyDescent="0.25">
      <c r="A16" s="400" t="s">
        <v>1195</v>
      </c>
      <c r="B16" s="404" t="s">
        <v>1196</v>
      </c>
      <c r="C16" s="405">
        <f>C17</f>
        <v>1165923.2712799998</v>
      </c>
      <c r="D16" s="405">
        <f>D19</f>
        <v>924515.23775999993</v>
      </c>
      <c r="E16" s="405">
        <f>E19</f>
        <v>945954.09999999986</v>
      </c>
    </row>
    <row r="17" spans="1:5" ht="30" x14ac:dyDescent="0.25">
      <c r="A17" s="400" t="s">
        <v>1197</v>
      </c>
      <c r="B17" s="404" t="s">
        <v>1198</v>
      </c>
      <c r="C17" s="405">
        <f>C18</f>
        <v>1165923.2712799998</v>
      </c>
      <c r="D17" s="405">
        <f>D19</f>
        <v>924515.23775999993</v>
      </c>
      <c r="E17" s="405">
        <f>E19</f>
        <v>945954.09999999986</v>
      </c>
    </row>
    <row r="18" spans="1:5" ht="30" x14ac:dyDescent="0.25">
      <c r="A18" s="400" t="s">
        <v>1199</v>
      </c>
      <c r="B18" s="404" t="s">
        <v>1200</v>
      </c>
      <c r="C18" s="405">
        <f>C19</f>
        <v>1165923.2712799998</v>
      </c>
      <c r="D18" s="405">
        <f>D19</f>
        <v>924515.23775999993</v>
      </c>
      <c r="E18" s="405">
        <f>E19</f>
        <v>945954.09999999986</v>
      </c>
    </row>
    <row r="19" spans="1:5" ht="45" x14ac:dyDescent="0.25">
      <c r="A19" s="400" t="s">
        <v>1201</v>
      </c>
      <c r="B19" s="404" t="s">
        <v>1202</v>
      </c>
      <c r="C19" s="405">
        <f>'приложение 1'!D532</f>
        <v>1165923.2712799998</v>
      </c>
      <c r="D19" s="405">
        <f>'приложение 1'!E532+15230.28302</f>
        <v>924515.23775999993</v>
      </c>
      <c r="E19" s="405">
        <f>'приложение 1'!F532+32122.44438</f>
        <v>945954.09999999986</v>
      </c>
    </row>
    <row r="20" spans="1:5" x14ac:dyDescent="0.25">
      <c r="A20" s="406"/>
      <c r="B20" s="407" t="s">
        <v>1203</v>
      </c>
      <c r="C20" s="408">
        <f>C10</f>
        <v>6092.364709999878</v>
      </c>
      <c r="D20" s="408">
        <f>D10</f>
        <v>0</v>
      </c>
      <c r="E20" s="408">
        <f>E10</f>
        <v>0</v>
      </c>
    </row>
    <row r="22" spans="1:5" x14ac:dyDescent="0.25">
      <c r="C22" s="409"/>
    </row>
  </sheetData>
  <mergeCells count="6">
    <mergeCell ref="B7:E7"/>
    <mergeCell ref="C1:E1"/>
    <mergeCell ref="C2:E2"/>
    <mergeCell ref="C3:E3"/>
    <mergeCell ref="C4:E4"/>
    <mergeCell ref="A6:E6"/>
  </mergeCells>
  <pageMargins left="0.9055118110236221" right="0.51181102362204722" top="0.74803149606299213" bottom="0.74803149606299213" header="0.31496062992125984" footer="0.31496062992125984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="60" workbookViewId="0">
      <selection activeCell="J10" sqref="J10"/>
    </sheetView>
  </sheetViews>
  <sheetFormatPr defaultColWidth="9.140625" defaultRowHeight="12.75" x14ac:dyDescent="0.2"/>
  <cols>
    <col min="1" max="1" width="7" style="411" customWidth="1"/>
    <col min="2" max="2" width="62.5703125" style="411" customWidth="1"/>
    <col min="3" max="3" width="10.85546875" style="411" customWidth="1"/>
    <col min="4" max="4" width="11.140625" style="411" customWidth="1"/>
    <col min="5" max="5" width="10.85546875" style="411" customWidth="1"/>
    <col min="6" max="16384" width="9.140625" style="411"/>
  </cols>
  <sheetData>
    <row r="1" spans="1:5" ht="15.75" x14ac:dyDescent="0.25">
      <c r="A1" s="410" t="s">
        <v>1204</v>
      </c>
      <c r="B1" s="410"/>
      <c r="C1" s="635" t="s">
        <v>1126</v>
      </c>
      <c r="D1" s="635"/>
      <c r="E1" s="635"/>
    </row>
    <row r="2" spans="1:5" ht="15.75" x14ac:dyDescent="0.25">
      <c r="A2" s="410"/>
      <c r="B2" s="410"/>
      <c r="C2" s="635" t="s">
        <v>618</v>
      </c>
      <c r="D2" s="635"/>
      <c r="E2" s="635"/>
    </row>
    <row r="3" spans="1:5" ht="15.75" x14ac:dyDescent="0.25">
      <c r="A3" s="410"/>
      <c r="B3" s="410"/>
      <c r="C3" s="635" t="s">
        <v>617</v>
      </c>
      <c r="D3" s="635"/>
      <c r="E3" s="635"/>
    </row>
    <row r="4" spans="1:5" ht="15.75" x14ac:dyDescent="0.25">
      <c r="A4" s="412"/>
      <c r="B4" s="410"/>
      <c r="C4" s="635" t="s">
        <v>616</v>
      </c>
      <c r="D4" s="635"/>
      <c r="E4" s="635"/>
    </row>
    <row r="5" spans="1:5" ht="15.75" x14ac:dyDescent="0.25">
      <c r="A5" s="412"/>
      <c r="B5" s="410"/>
      <c r="C5" s="635" t="s">
        <v>615</v>
      </c>
      <c r="D5" s="635"/>
      <c r="E5" s="635"/>
    </row>
    <row r="6" spans="1:5" ht="15.75" x14ac:dyDescent="0.25">
      <c r="A6" s="412"/>
    </row>
    <row r="7" spans="1:5" ht="18.75" x14ac:dyDescent="0.3">
      <c r="A7" s="597" t="s">
        <v>1205</v>
      </c>
      <c r="B7" s="597"/>
      <c r="C7" s="597"/>
      <c r="D7" s="597"/>
      <c r="E7" s="597"/>
    </row>
    <row r="8" spans="1:5" ht="40.9" customHeight="1" x14ac:dyDescent="0.3">
      <c r="A8" s="594" t="s">
        <v>1239</v>
      </c>
      <c r="B8" s="594"/>
      <c r="C8" s="594"/>
      <c r="D8" s="594"/>
      <c r="E8" s="594"/>
    </row>
    <row r="9" spans="1:5" ht="18.75" x14ac:dyDescent="0.3">
      <c r="A9" s="413"/>
    </row>
    <row r="10" spans="1:5" ht="15.75" x14ac:dyDescent="0.25">
      <c r="A10" s="595"/>
      <c r="B10" s="595"/>
      <c r="C10" s="595"/>
      <c r="E10" s="414" t="s">
        <v>614</v>
      </c>
    </row>
    <row r="11" spans="1:5" ht="37.5" x14ac:dyDescent="0.2">
      <c r="A11" s="415" t="s">
        <v>1138</v>
      </c>
      <c r="B11" s="415" t="s">
        <v>1206</v>
      </c>
      <c r="C11" s="415" t="s">
        <v>701</v>
      </c>
      <c r="D11" s="415" t="s">
        <v>607</v>
      </c>
      <c r="E11" s="415" t="s">
        <v>702</v>
      </c>
    </row>
    <row r="12" spans="1:5" ht="75" x14ac:dyDescent="0.2">
      <c r="A12" s="596" t="s">
        <v>1150</v>
      </c>
      <c r="B12" s="416" t="s">
        <v>1207</v>
      </c>
      <c r="C12" s="417"/>
      <c r="D12" s="417"/>
      <c r="E12" s="417"/>
    </row>
    <row r="13" spans="1:5" ht="18.75" x14ac:dyDescent="0.2">
      <c r="A13" s="596"/>
      <c r="B13" s="416" t="s">
        <v>1208</v>
      </c>
      <c r="C13" s="417">
        <v>0</v>
      </c>
      <c r="D13" s="417">
        <v>0</v>
      </c>
      <c r="E13" s="417">
        <v>0</v>
      </c>
    </row>
    <row r="14" spans="1:5" ht="18.75" x14ac:dyDescent="0.2">
      <c r="A14" s="596"/>
      <c r="B14" s="416" t="s">
        <v>1209</v>
      </c>
      <c r="C14" s="417">
        <v>0</v>
      </c>
      <c r="D14" s="417">
        <v>0</v>
      </c>
      <c r="E14" s="417">
        <v>0</v>
      </c>
    </row>
    <row r="15" spans="1:5" ht="75" hidden="1" x14ac:dyDescent="0.2">
      <c r="A15" s="596"/>
      <c r="B15" s="416" t="s">
        <v>1210</v>
      </c>
      <c r="C15" s="417">
        <v>0</v>
      </c>
      <c r="D15" s="418"/>
      <c r="E15" s="418"/>
    </row>
    <row r="16" spans="1:5" ht="56.25" hidden="1" x14ac:dyDescent="0.2">
      <c r="A16" s="596"/>
      <c r="B16" s="416" t="s">
        <v>1211</v>
      </c>
      <c r="C16" s="417">
        <v>0</v>
      </c>
      <c r="D16" s="418"/>
      <c r="E16" s="418"/>
    </row>
  </sheetData>
  <mergeCells count="9">
    <mergeCell ref="A8:E8"/>
    <mergeCell ref="A10:C10"/>
    <mergeCell ref="A12:A16"/>
    <mergeCell ref="C1:E1"/>
    <mergeCell ref="C2:E2"/>
    <mergeCell ref="C3:E3"/>
    <mergeCell ref="C4:E4"/>
    <mergeCell ref="C5:E5"/>
    <mergeCell ref="A7:E7"/>
  </mergeCells>
  <pageMargins left="1.1023622047244095" right="0.31496062992125984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view="pageBreakPreview" zoomScale="60" workbookViewId="0">
      <selection activeCell="A8" sqref="A8:D8"/>
    </sheetView>
  </sheetViews>
  <sheetFormatPr defaultColWidth="9.140625" defaultRowHeight="12.75" x14ac:dyDescent="0.2"/>
  <cols>
    <col min="1" max="1" width="55.7109375" style="414" customWidth="1"/>
    <col min="2" max="4" width="13.140625" style="414" customWidth="1"/>
    <col min="5" max="16384" width="9.140625" style="414"/>
  </cols>
  <sheetData>
    <row r="1" spans="1:4" ht="15.75" x14ac:dyDescent="0.25">
      <c r="A1" s="410"/>
      <c r="B1" s="635" t="s">
        <v>1127</v>
      </c>
      <c r="C1" s="635"/>
      <c r="D1" s="635"/>
    </row>
    <row r="2" spans="1:4" ht="15.75" x14ac:dyDescent="0.25">
      <c r="A2" s="410"/>
      <c r="B2" s="635" t="s">
        <v>1212</v>
      </c>
      <c r="C2" s="635"/>
      <c r="D2" s="635"/>
    </row>
    <row r="3" spans="1:4" ht="15" customHeight="1" x14ac:dyDescent="0.25">
      <c r="A3" s="410"/>
      <c r="B3" s="635" t="s">
        <v>617</v>
      </c>
      <c r="C3" s="635"/>
      <c r="D3" s="635"/>
    </row>
    <row r="4" spans="1:4" ht="15" customHeight="1" x14ac:dyDescent="0.25">
      <c r="A4" s="410"/>
      <c r="B4" s="635" t="s">
        <v>616</v>
      </c>
      <c r="C4" s="635"/>
      <c r="D4" s="635"/>
    </row>
    <row r="5" spans="1:4" ht="15" customHeight="1" x14ac:dyDescent="0.25">
      <c r="B5" s="635" t="s">
        <v>615</v>
      </c>
      <c r="C5" s="635"/>
      <c r="D5" s="635"/>
    </row>
    <row r="7" spans="1:4" ht="18.75" x14ac:dyDescent="0.3">
      <c r="A7" s="597" t="s">
        <v>1213</v>
      </c>
      <c r="B7" s="597"/>
      <c r="C7" s="597"/>
      <c r="D7" s="597"/>
    </row>
    <row r="8" spans="1:4" ht="40.15" customHeight="1" x14ac:dyDescent="0.3">
      <c r="A8" s="594" t="s">
        <v>1238</v>
      </c>
      <c r="B8" s="594"/>
      <c r="C8" s="594"/>
      <c r="D8" s="594"/>
    </row>
    <row r="9" spans="1:4" x14ac:dyDescent="0.2">
      <c r="A9" s="419"/>
    </row>
    <row r="10" spans="1:4" x14ac:dyDescent="0.2">
      <c r="A10" s="420" t="s">
        <v>1204</v>
      </c>
      <c r="B10" s="598" t="s">
        <v>614</v>
      </c>
      <c r="C10" s="598"/>
      <c r="D10" s="598"/>
    </row>
    <row r="11" spans="1:4" ht="18.75" x14ac:dyDescent="0.2">
      <c r="A11" s="421" t="s">
        <v>1214</v>
      </c>
      <c r="B11" s="417" t="s">
        <v>701</v>
      </c>
      <c r="C11" s="417" t="s">
        <v>607</v>
      </c>
      <c r="D11" s="417" t="s">
        <v>702</v>
      </c>
    </row>
    <row r="12" spans="1:4" ht="56.25" x14ac:dyDescent="0.2">
      <c r="A12" s="421" t="s">
        <v>1215</v>
      </c>
      <c r="B12" s="421">
        <v>0</v>
      </c>
      <c r="C12" s="421">
        <v>0</v>
      </c>
      <c r="D12" s="421">
        <v>0</v>
      </c>
    </row>
    <row r="13" spans="1:4" ht="56.25" x14ac:dyDescent="0.2">
      <c r="A13" s="421" t="s">
        <v>1216</v>
      </c>
      <c r="B13" s="421">
        <v>0</v>
      </c>
      <c r="C13" s="421">
        <v>0</v>
      </c>
      <c r="D13" s="421">
        <v>0</v>
      </c>
    </row>
    <row r="14" spans="1:4" ht="56.25" x14ac:dyDescent="0.2">
      <c r="A14" s="421" t="s">
        <v>1217</v>
      </c>
      <c r="B14" s="421">
        <v>0</v>
      </c>
      <c r="C14" s="421">
        <v>0</v>
      </c>
      <c r="D14" s="421">
        <v>0</v>
      </c>
    </row>
    <row r="15" spans="1:4" x14ac:dyDescent="0.2">
      <c r="A15" s="419"/>
    </row>
  </sheetData>
  <mergeCells count="8">
    <mergeCell ref="A8:D8"/>
    <mergeCell ref="B10:D10"/>
    <mergeCell ref="B1:D1"/>
    <mergeCell ref="B2:D2"/>
    <mergeCell ref="B3:D3"/>
    <mergeCell ref="B4:D4"/>
    <mergeCell ref="B5:D5"/>
    <mergeCell ref="A7:D7"/>
  </mergeCells>
  <pageMargins left="1.1023622047244095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7</vt:i4>
      </vt:variant>
    </vt:vector>
  </HeadingPairs>
  <TitlesOfParts>
    <vt:vector size="20" baseType="lpstr">
      <vt:lpstr>Перечень приложений</vt:lpstr>
      <vt:lpstr>Приложение Доходы</vt:lpstr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Справочно 1</vt:lpstr>
      <vt:lpstr>Справочно 2</vt:lpstr>
      <vt:lpstr>Справочно 3</vt:lpstr>
      <vt:lpstr>реестр источников доходов</vt:lpstr>
      <vt:lpstr>'реестр источников доходов'!Заголовки_для_печати</vt:lpstr>
      <vt:lpstr>'приложение 1'!Область_печати</vt:lpstr>
      <vt:lpstr>'Приложение 2'!Область_печати</vt:lpstr>
      <vt:lpstr>'Приложение 4'!Область_печати</vt:lpstr>
      <vt:lpstr>'Приложение 5'!Область_печати</vt:lpstr>
      <vt:lpstr>'Приложение Доходы'!Область_печати</vt:lpstr>
      <vt:lpstr>'Справочно 2'!Область_печати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Селина</dc:creator>
  <cp:lastModifiedBy>user</cp:lastModifiedBy>
  <cp:lastPrinted>2024-11-05T04:39:49Z</cp:lastPrinted>
  <dcterms:created xsi:type="dcterms:W3CDTF">2024-10-23T06:02:00Z</dcterms:created>
  <dcterms:modified xsi:type="dcterms:W3CDTF">2024-11-05T05:52:37Z</dcterms:modified>
</cp:coreProperties>
</file>