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 activeTab="3"/>
  </bookViews>
  <sheets>
    <sheet name="ДОХОДЫ" sheetId="1" r:id="rId1"/>
    <sheet name="Расходы" sheetId="2" r:id="rId2"/>
    <sheet name="Источники" sheetId="3" r:id="rId3"/>
    <sheet name="Дорожный фонд" sheetId="4" r:id="rId4"/>
  </sheets>
  <definedNames>
    <definedName name="_xlnm._FilterDatabase" localSheetId="1" hidden="1">Расходы!$A$6:$G$858</definedName>
    <definedName name="_xlnm.Print_Area" localSheetId="3">'Дорожный фонд'!$A$1:$N$91</definedName>
    <definedName name="_xlnm.Print_Area" localSheetId="0">ДОХОДЫ!$A$1:$H$201</definedName>
    <definedName name="_xlnm.Print_Area" localSheetId="2">Источники!$A$1:$G$17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1" i="4" l="1"/>
  <c r="K91" i="4" s="1"/>
  <c r="M91" i="4"/>
  <c r="L91" i="4"/>
  <c r="G91" i="4"/>
  <c r="F90" i="4"/>
  <c r="F89" i="4" s="1"/>
  <c r="C90" i="4"/>
  <c r="J89" i="4"/>
  <c r="G89" i="4"/>
  <c r="C89" i="4"/>
  <c r="N88" i="4"/>
  <c r="M88" i="4"/>
  <c r="L88" i="4"/>
  <c r="L87" i="4" s="1"/>
  <c r="L28" i="4" s="1"/>
  <c r="K88" i="4"/>
  <c r="G88" i="4"/>
  <c r="C88" i="4"/>
  <c r="N87" i="4"/>
  <c r="M87" i="4"/>
  <c r="J87" i="4"/>
  <c r="I87" i="4"/>
  <c r="H87" i="4"/>
  <c r="F87" i="4"/>
  <c r="C87" i="4" s="1"/>
  <c r="E87" i="4"/>
  <c r="D87" i="4"/>
  <c r="N86" i="4"/>
  <c r="N85" i="4" s="1"/>
  <c r="K85" i="4" s="1"/>
  <c r="K86" i="4"/>
  <c r="G86" i="4"/>
  <c r="C86" i="4"/>
  <c r="J85" i="4"/>
  <c r="G85" i="4" s="1"/>
  <c r="F85" i="4"/>
  <c r="C85" i="4" s="1"/>
  <c r="N84" i="4"/>
  <c r="K84" i="4" s="1"/>
  <c r="M84" i="4"/>
  <c r="L84" i="4"/>
  <c r="C84" i="4"/>
  <c r="N83" i="4"/>
  <c r="M83" i="4"/>
  <c r="L83" i="4"/>
  <c r="K83" i="4"/>
  <c r="C83" i="4"/>
  <c r="N82" i="4"/>
  <c r="K82" i="4" s="1"/>
  <c r="M82" i="4"/>
  <c r="L82" i="4"/>
  <c r="C82" i="4"/>
  <c r="N81" i="4"/>
  <c r="K81" i="4" s="1"/>
  <c r="M81" i="4"/>
  <c r="L81" i="4"/>
  <c r="C81" i="4"/>
  <c r="N80" i="4"/>
  <c r="K80" i="4" s="1"/>
  <c r="M80" i="4"/>
  <c r="L80" i="4"/>
  <c r="G80" i="4"/>
  <c r="C80" i="4"/>
  <c r="N79" i="4"/>
  <c r="K79" i="4" s="1"/>
  <c r="M79" i="4"/>
  <c r="L79" i="4"/>
  <c r="C79" i="4"/>
  <c r="N78" i="4"/>
  <c r="K78" i="4" s="1"/>
  <c r="M78" i="4"/>
  <c r="L78" i="4"/>
  <c r="C78" i="4"/>
  <c r="N77" i="4"/>
  <c r="K77" i="4" s="1"/>
  <c r="M77" i="4"/>
  <c r="L77" i="4"/>
  <c r="C77" i="4"/>
  <c r="N76" i="4"/>
  <c r="K76" i="4" s="1"/>
  <c r="M76" i="4"/>
  <c r="L76" i="4"/>
  <c r="C76" i="4"/>
  <c r="N75" i="4"/>
  <c r="K75" i="4" s="1"/>
  <c r="M75" i="4"/>
  <c r="L75" i="4"/>
  <c r="C75" i="4"/>
  <c r="N74" i="4"/>
  <c r="M74" i="4"/>
  <c r="L74" i="4"/>
  <c r="K74" i="4"/>
  <c r="C74" i="4"/>
  <c r="N73" i="4"/>
  <c r="K73" i="4" s="1"/>
  <c r="M73" i="4"/>
  <c r="L73" i="4"/>
  <c r="C73" i="4"/>
  <c r="N72" i="4"/>
  <c r="K72" i="4" s="1"/>
  <c r="M72" i="4"/>
  <c r="L72" i="4"/>
  <c r="C72" i="4"/>
  <c r="N71" i="4"/>
  <c r="K71" i="4" s="1"/>
  <c r="M71" i="4"/>
  <c r="L71" i="4"/>
  <c r="C71" i="4"/>
  <c r="N70" i="4"/>
  <c r="K70" i="4" s="1"/>
  <c r="M70" i="4"/>
  <c r="L70" i="4"/>
  <c r="C70" i="4"/>
  <c r="N69" i="4"/>
  <c r="M69" i="4"/>
  <c r="L69" i="4"/>
  <c r="K69" i="4"/>
  <c r="C69" i="4"/>
  <c r="N68" i="4"/>
  <c r="K68" i="4" s="1"/>
  <c r="M68" i="4"/>
  <c r="L68" i="4"/>
  <c r="G68" i="4"/>
  <c r="C68" i="4"/>
  <c r="N67" i="4"/>
  <c r="M67" i="4"/>
  <c r="L67" i="4"/>
  <c r="C67" i="4"/>
  <c r="N66" i="4"/>
  <c r="M66" i="4"/>
  <c r="L66" i="4"/>
  <c r="K66" i="4"/>
  <c r="C66" i="4"/>
  <c r="J65" i="4"/>
  <c r="G65" i="4" s="1"/>
  <c r="F65" i="4"/>
  <c r="C65" i="4" s="1"/>
  <c r="N64" i="4"/>
  <c r="K64" i="4" s="1"/>
  <c r="M64" i="4"/>
  <c r="G64" i="4"/>
  <c r="C64" i="4"/>
  <c r="N63" i="4"/>
  <c r="M63" i="4"/>
  <c r="K63" i="4"/>
  <c r="C63" i="4"/>
  <c r="N62" i="4"/>
  <c r="M62" i="4"/>
  <c r="K62" i="4"/>
  <c r="G62" i="4"/>
  <c r="C62" i="4"/>
  <c r="N61" i="4"/>
  <c r="K61" i="4" s="1"/>
  <c r="M61" i="4"/>
  <c r="G61" i="4"/>
  <c r="C61" i="4"/>
  <c r="N60" i="4"/>
  <c r="K60" i="4" s="1"/>
  <c r="M60" i="4"/>
  <c r="C60" i="4"/>
  <c r="N59" i="4"/>
  <c r="K59" i="4" s="1"/>
  <c r="M59" i="4"/>
  <c r="G59" i="4"/>
  <c r="C59" i="4"/>
  <c r="N58" i="4"/>
  <c r="K58" i="4" s="1"/>
  <c r="M58" i="4"/>
  <c r="G58" i="4"/>
  <c r="C58" i="4"/>
  <c r="N57" i="4"/>
  <c r="K57" i="4" s="1"/>
  <c r="M57" i="4"/>
  <c r="G57" i="4"/>
  <c r="C57" i="4"/>
  <c r="N56" i="4"/>
  <c r="K56" i="4" s="1"/>
  <c r="M56" i="4"/>
  <c r="G56" i="4"/>
  <c r="C56" i="4"/>
  <c r="N55" i="4"/>
  <c r="K55" i="4" s="1"/>
  <c r="M55" i="4"/>
  <c r="G55" i="4"/>
  <c r="C55" i="4"/>
  <c r="N54" i="4"/>
  <c r="K54" i="4" s="1"/>
  <c r="M54" i="4"/>
  <c r="G54" i="4"/>
  <c r="C54" i="4"/>
  <c r="N53" i="4"/>
  <c r="M53" i="4"/>
  <c r="K53" i="4"/>
  <c r="G53" i="4"/>
  <c r="C53" i="4"/>
  <c r="N52" i="4"/>
  <c r="K52" i="4" s="1"/>
  <c r="M52" i="4"/>
  <c r="C52" i="4"/>
  <c r="N51" i="4"/>
  <c r="M51" i="4"/>
  <c r="K51" i="4"/>
  <c r="G51" i="4"/>
  <c r="C51" i="4"/>
  <c r="N50" i="4"/>
  <c r="K50" i="4" s="1"/>
  <c r="M50" i="4"/>
  <c r="G50" i="4"/>
  <c r="C50" i="4"/>
  <c r="J49" i="4"/>
  <c r="F49" i="4"/>
  <c r="C49" i="4" s="1"/>
  <c r="N48" i="4"/>
  <c r="M48" i="4"/>
  <c r="K48" i="4"/>
  <c r="C48" i="4"/>
  <c r="N47" i="4"/>
  <c r="K47" i="4" s="1"/>
  <c r="M47" i="4"/>
  <c r="C47" i="4"/>
  <c r="N46" i="4"/>
  <c r="K46" i="4" s="1"/>
  <c r="M46" i="4"/>
  <c r="C46" i="4"/>
  <c r="N45" i="4"/>
  <c r="K45" i="4" s="1"/>
  <c r="M45" i="4"/>
  <c r="C45" i="4"/>
  <c r="N44" i="4"/>
  <c r="K44" i="4" s="1"/>
  <c r="M44" i="4"/>
  <c r="C44" i="4"/>
  <c r="N43" i="4"/>
  <c r="K43" i="4" s="1"/>
  <c r="M43" i="4"/>
  <c r="C43" i="4"/>
  <c r="N42" i="4"/>
  <c r="M42" i="4"/>
  <c r="K42" i="4" s="1"/>
  <c r="C42" i="4"/>
  <c r="N41" i="4"/>
  <c r="M41" i="4"/>
  <c r="C41" i="4"/>
  <c r="N40" i="4"/>
  <c r="M40" i="4"/>
  <c r="K40" i="4"/>
  <c r="C40" i="4"/>
  <c r="N39" i="4"/>
  <c r="K39" i="4" s="1"/>
  <c r="M39" i="4"/>
  <c r="C39" i="4"/>
  <c r="N38" i="4"/>
  <c r="K38" i="4" s="1"/>
  <c r="M38" i="4"/>
  <c r="C38" i="4"/>
  <c r="N37" i="4"/>
  <c r="K37" i="4" s="1"/>
  <c r="M37" i="4"/>
  <c r="C37" i="4"/>
  <c r="N36" i="4"/>
  <c r="K36" i="4" s="1"/>
  <c r="M36" i="4"/>
  <c r="C36" i="4"/>
  <c r="N35" i="4"/>
  <c r="K35" i="4" s="1"/>
  <c r="M35" i="4"/>
  <c r="C35" i="4"/>
  <c r="J34" i="4"/>
  <c r="I34" i="4"/>
  <c r="G34" i="4" s="1"/>
  <c r="C34" i="4"/>
  <c r="J33" i="4"/>
  <c r="J28" i="4" s="1"/>
  <c r="J27" i="4" s="1"/>
  <c r="J19" i="4" s="1"/>
  <c r="F33" i="4"/>
  <c r="E33" i="4"/>
  <c r="E28" i="4" s="1"/>
  <c r="E27" i="4" s="1"/>
  <c r="K32" i="4"/>
  <c r="G32" i="4"/>
  <c r="C32" i="4"/>
  <c r="C31" i="4" s="1"/>
  <c r="N31" i="4"/>
  <c r="K31" i="4"/>
  <c r="J31" i="4"/>
  <c r="G31" i="4"/>
  <c r="F31" i="4"/>
  <c r="K30" i="4"/>
  <c r="G30" i="4"/>
  <c r="G29" i="4" s="1"/>
  <c r="C30" i="4"/>
  <c r="C29" i="4" s="1"/>
  <c r="N29" i="4"/>
  <c r="K29" i="4"/>
  <c r="J29" i="4"/>
  <c r="F29" i="4"/>
  <c r="F28" i="4" s="1"/>
  <c r="H28" i="4"/>
  <c r="D28" i="4"/>
  <c r="D27" i="4" s="1"/>
  <c r="L27" i="4" s="1"/>
  <c r="H27" i="4"/>
  <c r="F19" i="4"/>
  <c r="C19" i="4" s="1"/>
  <c r="N18" i="4"/>
  <c r="M18" i="4"/>
  <c r="L18" i="4"/>
  <c r="N17" i="4"/>
  <c r="M17" i="4"/>
  <c r="L17" i="4"/>
  <c r="G17" i="4"/>
  <c r="C17" i="4"/>
  <c r="N16" i="4"/>
  <c r="M16" i="4"/>
  <c r="K16" i="4" s="1"/>
  <c r="L16" i="4"/>
  <c r="G16" i="4"/>
  <c r="C16" i="4"/>
  <c r="I14" i="4"/>
  <c r="H14" i="4"/>
  <c r="F14" i="4"/>
  <c r="E14" i="4"/>
  <c r="D14" i="4"/>
  <c r="J857" i="2"/>
  <c r="I856" i="2"/>
  <c r="J856" i="2" s="1"/>
  <c r="H856" i="2"/>
  <c r="G856" i="2"/>
  <c r="F856" i="2"/>
  <c r="K855" i="2"/>
  <c r="J855" i="2"/>
  <c r="I854" i="2"/>
  <c r="K854" i="2" s="1"/>
  <c r="H854" i="2"/>
  <c r="G854" i="2"/>
  <c r="F854" i="2"/>
  <c r="J853" i="2"/>
  <c r="I852" i="2"/>
  <c r="J852" i="2" s="1"/>
  <c r="H852" i="2"/>
  <c r="G852" i="2"/>
  <c r="F852" i="2"/>
  <c r="J851" i="2"/>
  <c r="I850" i="2"/>
  <c r="J850" i="2" s="1"/>
  <c r="H850" i="2"/>
  <c r="G850" i="2"/>
  <c r="F850" i="2"/>
  <c r="K849" i="2"/>
  <c r="J849" i="2"/>
  <c r="K848" i="2"/>
  <c r="G848" i="2"/>
  <c r="J848" i="2" s="1"/>
  <c r="F848" i="2"/>
  <c r="I847" i="2"/>
  <c r="K847" i="2" s="1"/>
  <c r="H847" i="2"/>
  <c r="G847" i="2"/>
  <c r="G846" i="2" s="1"/>
  <c r="G845" i="2" s="1"/>
  <c r="G844" i="2" s="1"/>
  <c r="F847" i="2"/>
  <c r="H846" i="2"/>
  <c r="H845" i="2" s="1"/>
  <c r="H844" i="2" s="1"/>
  <c r="J843" i="2"/>
  <c r="I842" i="2"/>
  <c r="I841" i="2" s="1"/>
  <c r="H842" i="2"/>
  <c r="G842" i="2"/>
  <c r="F842" i="2"/>
  <c r="H841" i="2"/>
  <c r="H840" i="2" s="1"/>
  <c r="H839" i="2" s="1"/>
  <c r="G841" i="2"/>
  <c r="G840" i="2" s="1"/>
  <c r="G839" i="2" s="1"/>
  <c r="F841" i="2"/>
  <c r="F840" i="2" s="1"/>
  <c r="F839" i="2" s="1"/>
  <c r="K838" i="2"/>
  <c r="J838" i="2"/>
  <c r="K837" i="2"/>
  <c r="J837" i="2"/>
  <c r="F837" i="2"/>
  <c r="F836" i="2" s="1"/>
  <c r="F835" i="2" s="1"/>
  <c r="F834" i="2" s="1"/>
  <c r="I836" i="2"/>
  <c r="K836" i="2" s="1"/>
  <c r="H836" i="2"/>
  <c r="H835" i="2" s="1"/>
  <c r="H834" i="2" s="1"/>
  <c r="G836" i="2"/>
  <c r="G835" i="2" s="1"/>
  <c r="G834" i="2" s="1"/>
  <c r="K828" i="2"/>
  <c r="J828" i="2"/>
  <c r="J827" i="2"/>
  <c r="I827" i="2"/>
  <c r="K827" i="2" s="1"/>
  <c r="H827" i="2"/>
  <c r="G827" i="2"/>
  <c r="F827" i="2"/>
  <c r="J826" i="2"/>
  <c r="I826" i="2"/>
  <c r="H826" i="2"/>
  <c r="G826" i="2"/>
  <c r="F826" i="2"/>
  <c r="K825" i="2"/>
  <c r="J825" i="2"/>
  <c r="I824" i="2"/>
  <c r="H824" i="2"/>
  <c r="G824" i="2"/>
  <c r="F824" i="2"/>
  <c r="K823" i="2"/>
  <c r="J823" i="2"/>
  <c r="K822" i="2"/>
  <c r="G822" i="2"/>
  <c r="G821" i="2" s="1"/>
  <c r="G818" i="2" s="1"/>
  <c r="F822" i="2"/>
  <c r="F821" i="2" s="1"/>
  <c r="F818" i="2" s="1"/>
  <c r="F817" i="2" s="1"/>
  <c r="F816" i="2" s="1"/>
  <c r="F815" i="2" s="1"/>
  <c r="F814" i="2" s="1"/>
  <c r="I821" i="2"/>
  <c r="K821" i="2" s="1"/>
  <c r="H821" i="2"/>
  <c r="K820" i="2"/>
  <c r="J820" i="2"/>
  <c r="I819" i="2"/>
  <c r="H819" i="2"/>
  <c r="H818" i="2"/>
  <c r="H817" i="2" s="1"/>
  <c r="H816" i="2" s="1"/>
  <c r="H815" i="2" s="1"/>
  <c r="H814" i="2" s="1"/>
  <c r="K813" i="2"/>
  <c r="J813" i="2"/>
  <c r="I812" i="2"/>
  <c r="H812" i="2"/>
  <c r="H811" i="2" s="1"/>
  <c r="H810" i="2" s="1"/>
  <c r="H809" i="2" s="1"/>
  <c r="H808" i="2" s="1"/>
  <c r="H807" i="2" s="1"/>
  <c r="H806" i="2" s="1"/>
  <c r="G812" i="2"/>
  <c r="F812" i="2"/>
  <c r="F811" i="2" s="1"/>
  <c r="F810" i="2" s="1"/>
  <c r="F809" i="2" s="1"/>
  <c r="F808" i="2" s="1"/>
  <c r="F807" i="2" s="1"/>
  <c r="F806" i="2" s="1"/>
  <c r="I811" i="2"/>
  <c r="G811" i="2"/>
  <c r="G810" i="2" s="1"/>
  <c r="G809" i="2" s="1"/>
  <c r="G808" i="2" s="1"/>
  <c r="G807" i="2" s="1"/>
  <c r="G806" i="2" s="1"/>
  <c r="I810" i="2"/>
  <c r="I809" i="2"/>
  <c r="I808" i="2"/>
  <c r="J805" i="2"/>
  <c r="I804" i="2"/>
  <c r="H804" i="2"/>
  <c r="H803" i="2" s="1"/>
  <c r="H802" i="2" s="1"/>
  <c r="H801" i="2" s="1"/>
  <c r="H800" i="2" s="1"/>
  <c r="H799" i="2" s="1"/>
  <c r="G804" i="2"/>
  <c r="G803" i="2" s="1"/>
  <c r="G802" i="2" s="1"/>
  <c r="G801" i="2" s="1"/>
  <c r="G800" i="2" s="1"/>
  <c r="G799" i="2" s="1"/>
  <c r="F804" i="2"/>
  <c r="F803" i="2" s="1"/>
  <c r="F802" i="2" s="1"/>
  <c r="F801" i="2" s="1"/>
  <c r="F800" i="2" s="1"/>
  <c r="F799" i="2" s="1"/>
  <c r="K798" i="2"/>
  <c r="J798" i="2"/>
  <c r="K797" i="2"/>
  <c r="J797" i="2"/>
  <c r="I796" i="2"/>
  <c r="K796" i="2" s="1"/>
  <c r="H796" i="2"/>
  <c r="G796" i="2"/>
  <c r="F796" i="2"/>
  <c r="F795" i="2" s="1"/>
  <c r="F794" i="2" s="1"/>
  <c r="F793" i="2" s="1"/>
  <c r="F792" i="2" s="1"/>
  <c r="F791" i="2" s="1"/>
  <c r="F790" i="2" s="1"/>
  <c r="H795" i="2"/>
  <c r="G795" i="2"/>
  <c r="G794" i="2" s="1"/>
  <c r="G793" i="2" s="1"/>
  <c r="G792" i="2" s="1"/>
  <c r="G791" i="2" s="1"/>
  <c r="G790" i="2" s="1"/>
  <c r="H794" i="2"/>
  <c r="H793" i="2" s="1"/>
  <c r="H792" i="2" s="1"/>
  <c r="H791" i="2" s="1"/>
  <c r="H790" i="2" s="1"/>
  <c r="K789" i="2"/>
  <c r="J789" i="2"/>
  <c r="I788" i="2"/>
  <c r="J788" i="2" s="1"/>
  <c r="H788" i="2"/>
  <c r="H787" i="2" s="1"/>
  <c r="G788" i="2"/>
  <c r="F788" i="2"/>
  <c r="G787" i="2"/>
  <c r="F787" i="2"/>
  <c r="I786" i="2"/>
  <c r="K786" i="2" s="1"/>
  <c r="H786" i="2"/>
  <c r="G786" i="2"/>
  <c r="F786" i="2"/>
  <c r="F785" i="2" s="1"/>
  <c r="F780" i="2" s="1"/>
  <c r="F779" i="2" s="1"/>
  <c r="F778" i="2" s="1"/>
  <c r="H785" i="2"/>
  <c r="G785" i="2"/>
  <c r="K784" i="2"/>
  <c r="J784" i="2"/>
  <c r="I783" i="2"/>
  <c r="K783" i="2" s="1"/>
  <c r="H783" i="2"/>
  <c r="G783" i="2"/>
  <c r="F783" i="2"/>
  <c r="K782" i="2"/>
  <c r="J782" i="2"/>
  <c r="I781" i="2"/>
  <c r="H781" i="2"/>
  <c r="H780" i="2" s="1"/>
  <c r="G781" i="2"/>
  <c r="F781" i="2"/>
  <c r="K777" i="2"/>
  <c r="J777" i="2"/>
  <c r="K776" i="2"/>
  <c r="G776" i="2"/>
  <c r="J776" i="2" s="1"/>
  <c r="F776" i="2"/>
  <c r="I775" i="2"/>
  <c r="J775" i="2" s="1"/>
  <c r="H775" i="2"/>
  <c r="H774" i="2" s="1"/>
  <c r="H773" i="2" s="1"/>
  <c r="H772" i="2" s="1"/>
  <c r="G775" i="2"/>
  <c r="F775" i="2"/>
  <c r="F774" i="2" s="1"/>
  <c r="F773" i="2" s="1"/>
  <c r="F772" i="2" s="1"/>
  <c r="F771" i="2" s="1"/>
  <c r="F770" i="2" s="1"/>
  <c r="G774" i="2"/>
  <c r="G773" i="2"/>
  <c r="G772" i="2"/>
  <c r="J769" i="2"/>
  <c r="I768" i="2"/>
  <c r="I767" i="2" s="1"/>
  <c r="H768" i="2"/>
  <c r="G768" i="2"/>
  <c r="G767" i="2" s="1"/>
  <c r="F768" i="2"/>
  <c r="F767" i="2" s="1"/>
  <c r="H767" i="2"/>
  <c r="J766" i="2"/>
  <c r="I765" i="2"/>
  <c r="I764" i="2" s="1"/>
  <c r="H765" i="2"/>
  <c r="G765" i="2"/>
  <c r="F765" i="2"/>
  <c r="F764" i="2" s="1"/>
  <c r="F763" i="2" s="1"/>
  <c r="H764" i="2"/>
  <c r="H763" i="2" s="1"/>
  <c r="G764" i="2"/>
  <c r="G762" i="2"/>
  <c r="J762" i="2" s="1"/>
  <c r="F762" i="2"/>
  <c r="F759" i="2" s="1"/>
  <c r="F758" i="2" s="1"/>
  <c r="F755" i="2" s="1"/>
  <c r="J761" i="2"/>
  <c r="J760" i="2"/>
  <c r="I759" i="2"/>
  <c r="H759" i="2"/>
  <c r="G759" i="2"/>
  <c r="G758" i="2" s="1"/>
  <c r="G755" i="2" s="1"/>
  <c r="I758" i="2"/>
  <c r="H758" i="2"/>
  <c r="J757" i="2"/>
  <c r="J756" i="2"/>
  <c r="I756" i="2"/>
  <c r="H756" i="2"/>
  <c r="H755" i="2" s="1"/>
  <c r="G756" i="2"/>
  <c r="F756" i="2"/>
  <c r="I755" i="2"/>
  <c r="K754" i="2"/>
  <c r="J754" i="2"/>
  <c r="I753" i="2"/>
  <c r="K753" i="2" s="1"/>
  <c r="H753" i="2"/>
  <c r="H752" i="2" s="1"/>
  <c r="G753" i="2"/>
  <c r="G752" i="2" s="1"/>
  <c r="F753" i="2"/>
  <c r="F752" i="2"/>
  <c r="K751" i="2"/>
  <c r="J751" i="2"/>
  <c r="I750" i="2"/>
  <c r="K750" i="2" s="1"/>
  <c r="H750" i="2"/>
  <c r="K749" i="2"/>
  <c r="J749" i="2"/>
  <c r="I748" i="2"/>
  <c r="I747" i="2" s="1"/>
  <c r="K747" i="2" s="1"/>
  <c r="H748" i="2"/>
  <c r="H747" i="2" s="1"/>
  <c r="G748" i="2"/>
  <c r="F748" i="2"/>
  <c r="F747" i="2" s="1"/>
  <c r="K746" i="2"/>
  <c r="G746" i="2"/>
  <c r="J746" i="2" s="1"/>
  <c r="F746" i="2"/>
  <c r="F745" i="2" s="1"/>
  <c r="F744" i="2" s="1"/>
  <c r="I745" i="2"/>
  <c r="K745" i="2" s="1"/>
  <c r="H745" i="2"/>
  <c r="H744" i="2" s="1"/>
  <c r="K738" i="2"/>
  <c r="J738" i="2"/>
  <c r="I737" i="2"/>
  <c r="K737" i="2" s="1"/>
  <c r="H737" i="2"/>
  <c r="G737" i="2"/>
  <c r="F737" i="2"/>
  <c r="H736" i="2"/>
  <c r="H735" i="2" s="1"/>
  <c r="H734" i="2" s="1"/>
  <c r="H733" i="2" s="1"/>
  <c r="H732" i="2" s="1"/>
  <c r="G736" i="2"/>
  <c r="G735" i="2" s="1"/>
  <c r="G734" i="2" s="1"/>
  <c r="G733" i="2" s="1"/>
  <c r="G732" i="2" s="1"/>
  <c r="F736" i="2"/>
  <c r="F735" i="2" s="1"/>
  <c r="F734" i="2" s="1"/>
  <c r="F733" i="2" s="1"/>
  <c r="F732" i="2" s="1"/>
  <c r="J731" i="2"/>
  <c r="G729" i="2"/>
  <c r="G728" i="2" s="1"/>
  <c r="G725" i="2" s="1"/>
  <c r="G724" i="2" s="1"/>
  <c r="G723" i="2" s="1"/>
  <c r="G722" i="2" s="1"/>
  <c r="G721" i="2" s="1"/>
  <c r="F729" i="2"/>
  <c r="I728" i="2"/>
  <c r="H728" i="2"/>
  <c r="F728" i="2"/>
  <c r="K727" i="2"/>
  <c r="J727" i="2"/>
  <c r="I726" i="2"/>
  <c r="H726" i="2"/>
  <c r="H725" i="2" s="1"/>
  <c r="H724" i="2" s="1"/>
  <c r="H723" i="2" s="1"/>
  <c r="H722" i="2" s="1"/>
  <c r="H721" i="2" s="1"/>
  <c r="G726" i="2"/>
  <c r="F726" i="2"/>
  <c r="F725" i="2" s="1"/>
  <c r="F724" i="2" s="1"/>
  <c r="F723" i="2" s="1"/>
  <c r="F722" i="2" s="1"/>
  <c r="F721" i="2" s="1"/>
  <c r="I725" i="2"/>
  <c r="K720" i="2"/>
  <c r="J720" i="2"/>
  <c r="I719" i="2"/>
  <c r="J719" i="2" s="1"/>
  <c r="H719" i="2"/>
  <c r="H718" i="2" s="1"/>
  <c r="H717" i="2" s="1"/>
  <c r="H716" i="2" s="1"/>
  <c r="H715" i="2" s="1"/>
  <c r="H714" i="2" s="1"/>
  <c r="G719" i="2"/>
  <c r="F719" i="2"/>
  <c r="G718" i="2"/>
  <c r="G717" i="2" s="1"/>
  <c r="G716" i="2" s="1"/>
  <c r="G715" i="2" s="1"/>
  <c r="G714" i="2" s="1"/>
  <c r="F718" i="2"/>
  <c r="F717" i="2" s="1"/>
  <c r="F716" i="2" s="1"/>
  <c r="F715" i="2" s="1"/>
  <c r="F714" i="2" s="1"/>
  <c r="J712" i="2"/>
  <c r="I711" i="2"/>
  <c r="H711" i="2"/>
  <c r="H710" i="2" s="1"/>
  <c r="H709" i="2" s="1"/>
  <c r="H708" i="2" s="1"/>
  <c r="H707" i="2" s="1"/>
  <c r="H706" i="2" s="1"/>
  <c r="H705" i="2" s="1"/>
  <c r="G711" i="2"/>
  <c r="G710" i="2" s="1"/>
  <c r="G709" i="2" s="1"/>
  <c r="G708" i="2" s="1"/>
  <c r="G707" i="2" s="1"/>
  <c r="G706" i="2" s="1"/>
  <c r="G705" i="2" s="1"/>
  <c r="J703" i="2"/>
  <c r="J702" i="2"/>
  <c r="J701" i="2"/>
  <c r="G701" i="2"/>
  <c r="F701" i="2"/>
  <c r="F700" i="2" s="1"/>
  <c r="F699" i="2" s="1"/>
  <c r="J700" i="2"/>
  <c r="G700" i="2"/>
  <c r="G699" i="2" s="1"/>
  <c r="J699" i="2" s="1"/>
  <c r="I699" i="2"/>
  <c r="H699" i="2"/>
  <c r="K698" i="2"/>
  <c r="J698" i="2"/>
  <c r="I697" i="2"/>
  <c r="K697" i="2" s="1"/>
  <c r="H697" i="2"/>
  <c r="G697" i="2"/>
  <c r="F697" i="2"/>
  <c r="K696" i="2"/>
  <c r="J696" i="2"/>
  <c r="K695" i="2"/>
  <c r="J695" i="2"/>
  <c r="I694" i="2"/>
  <c r="K694" i="2" s="1"/>
  <c r="H694" i="2"/>
  <c r="H693" i="2" s="1"/>
  <c r="G694" i="2"/>
  <c r="F694" i="2"/>
  <c r="F693" i="2" s="1"/>
  <c r="G693" i="2"/>
  <c r="K692" i="2"/>
  <c r="J692" i="2"/>
  <c r="G692" i="2"/>
  <c r="G691" i="2" s="1"/>
  <c r="G690" i="2" s="1"/>
  <c r="G689" i="2" s="1"/>
  <c r="G688" i="2" s="1"/>
  <c r="G687" i="2" s="1"/>
  <c r="G686" i="2" s="1"/>
  <c r="F692" i="2"/>
  <c r="F691" i="2" s="1"/>
  <c r="F690" i="2" s="1"/>
  <c r="F689" i="2" s="1"/>
  <c r="F688" i="2" s="1"/>
  <c r="F687" i="2" s="1"/>
  <c r="F686" i="2" s="1"/>
  <c r="I691" i="2"/>
  <c r="K691" i="2" s="1"/>
  <c r="H691" i="2"/>
  <c r="K685" i="2"/>
  <c r="J685" i="2"/>
  <c r="I684" i="2"/>
  <c r="K684" i="2" s="1"/>
  <c r="H684" i="2"/>
  <c r="G684" i="2"/>
  <c r="G683" i="2" s="1"/>
  <c r="F684" i="2"/>
  <c r="I683" i="2"/>
  <c r="K683" i="2" s="1"/>
  <c r="H683" i="2"/>
  <c r="H682" i="2" s="1"/>
  <c r="H681" i="2" s="1"/>
  <c r="H680" i="2" s="1"/>
  <c r="H679" i="2" s="1"/>
  <c r="F683" i="2"/>
  <c r="F682" i="2"/>
  <c r="F681" i="2" s="1"/>
  <c r="F680" i="2" s="1"/>
  <c r="F679" i="2" s="1"/>
  <c r="K678" i="2"/>
  <c r="J678" i="2"/>
  <c r="K677" i="2"/>
  <c r="J677" i="2"/>
  <c r="I676" i="2"/>
  <c r="J676" i="2" s="1"/>
  <c r="H676" i="2"/>
  <c r="K676" i="2" s="1"/>
  <c r="G676" i="2"/>
  <c r="F676" i="2"/>
  <c r="J675" i="2"/>
  <c r="I673" i="2"/>
  <c r="I672" i="2" s="1"/>
  <c r="H673" i="2"/>
  <c r="H672" i="2" s="1"/>
  <c r="H671" i="2" s="1"/>
  <c r="G673" i="2"/>
  <c r="F673" i="2"/>
  <c r="G672" i="2"/>
  <c r="G671" i="2" s="1"/>
  <c r="F672" i="2"/>
  <c r="F671" i="2" s="1"/>
  <c r="K670" i="2"/>
  <c r="J670" i="2"/>
  <c r="F670" i="2"/>
  <c r="K669" i="2"/>
  <c r="I669" i="2"/>
  <c r="H669" i="2"/>
  <c r="G669" i="2"/>
  <c r="F669" i="2"/>
  <c r="K668" i="2"/>
  <c r="J668" i="2"/>
  <c r="I667" i="2"/>
  <c r="J667" i="2" s="1"/>
  <c r="H667" i="2"/>
  <c r="G667" i="2"/>
  <c r="F667" i="2"/>
  <c r="K666" i="2"/>
  <c r="J666" i="2"/>
  <c r="I665" i="2"/>
  <c r="J665" i="2" s="1"/>
  <c r="H665" i="2"/>
  <c r="H664" i="2" s="1"/>
  <c r="H663" i="2" s="1"/>
  <c r="G665" i="2"/>
  <c r="G664" i="2" s="1"/>
  <c r="G663" i="2" s="1"/>
  <c r="F665" i="2"/>
  <c r="I664" i="2"/>
  <c r="J664" i="2" s="1"/>
  <c r="K662" i="2"/>
  <c r="J662" i="2"/>
  <c r="I661" i="2"/>
  <c r="H661" i="2"/>
  <c r="H660" i="2" s="1"/>
  <c r="H659" i="2" s="1"/>
  <c r="H658" i="2" s="1"/>
  <c r="H657" i="2" s="1"/>
  <c r="H656" i="2" s="1"/>
  <c r="G661" i="2"/>
  <c r="G660" i="2" s="1"/>
  <c r="G659" i="2" s="1"/>
  <c r="F661" i="2"/>
  <c r="F660" i="2"/>
  <c r="F659" i="2" s="1"/>
  <c r="K654" i="2"/>
  <c r="J654" i="2"/>
  <c r="K653" i="2"/>
  <c r="I653" i="2"/>
  <c r="J653" i="2" s="1"/>
  <c r="H653" i="2"/>
  <c r="H652" i="2" s="1"/>
  <c r="H651" i="2" s="1"/>
  <c r="G653" i="2"/>
  <c r="G652" i="2" s="1"/>
  <c r="G651" i="2" s="1"/>
  <c r="F653" i="2"/>
  <c r="F652" i="2" s="1"/>
  <c r="F651" i="2" s="1"/>
  <c r="K652" i="2"/>
  <c r="I652" i="2"/>
  <c r="J652" i="2" s="1"/>
  <c r="I651" i="2"/>
  <c r="K650" i="2"/>
  <c r="J650" i="2"/>
  <c r="I649" i="2"/>
  <c r="H649" i="2"/>
  <c r="G649" i="2"/>
  <c r="G646" i="2" s="1"/>
  <c r="G645" i="2" s="1"/>
  <c r="F649" i="2"/>
  <c r="K648" i="2"/>
  <c r="J648" i="2"/>
  <c r="I647" i="2"/>
  <c r="H647" i="2"/>
  <c r="G647" i="2"/>
  <c r="F647" i="2"/>
  <c r="H646" i="2"/>
  <c r="H645" i="2" s="1"/>
  <c r="F646" i="2"/>
  <c r="F645" i="2" s="1"/>
  <c r="J644" i="2"/>
  <c r="K643" i="2"/>
  <c r="J643" i="2"/>
  <c r="J642" i="2"/>
  <c r="J641" i="2"/>
  <c r="J640" i="2"/>
  <c r="I640" i="2"/>
  <c r="K640" i="2" s="1"/>
  <c r="H640" i="2"/>
  <c r="G640" i="2"/>
  <c r="F640" i="2"/>
  <c r="K639" i="2"/>
  <c r="J639" i="2"/>
  <c r="J638" i="2"/>
  <c r="I638" i="2"/>
  <c r="H638" i="2"/>
  <c r="G638" i="2"/>
  <c r="F638" i="2"/>
  <c r="K637" i="2"/>
  <c r="J637" i="2"/>
  <c r="I636" i="2"/>
  <c r="J636" i="2" s="1"/>
  <c r="H636" i="2"/>
  <c r="G636" i="2"/>
  <c r="G635" i="2" s="1"/>
  <c r="G634" i="2" s="1"/>
  <c r="F636" i="2"/>
  <c r="F635" i="2"/>
  <c r="F634" i="2" s="1"/>
  <c r="K633" i="2"/>
  <c r="J633" i="2"/>
  <c r="I632" i="2"/>
  <c r="H632" i="2"/>
  <c r="G632" i="2"/>
  <c r="F632" i="2"/>
  <c r="K631" i="2"/>
  <c r="J631" i="2"/>
  <c r="I630" i="2"/>
  <c r="K630" i="2" s="1"/>
  <c r="H630" i="2"/>
  <c r="G630" i="2"/>
  <c r="F630" i="2"/>
  <c r="K629" i="2"/>
  <c r="J629" i="2"/>
  <c r="J628" i="2"/>
  <c r="I628" i="2"/>
  <c r="H628" i="2"/>
  <c r="G628" i="2"/>
  <c r="F628" i="2"/>
  <c r="K627" i="2"/>
  <c r="J627" i="2"/>
  <c r="I626" i="2"/>
  <c r="K626" i="2" s="1"/>
  <c r="H626" i="2"/>
  <c r="G626" i="2"/>
  <c r="F626" i="2"/>
  <c r="K625" i="2"/>
  <c r="J625" i="2"/>
  <c r="I624" i="2"/>
  <c r="H624" i="2"/>
  <c r="H623" i="2" s="1"/>
  <c r="H622" i="2" s="1"/>
  <c r="G624" i="2"/>
  <c r="G623" i="2" s="1"/>
  <c r="G622" i="2" s="1"/>
  <c r="F624" i="2"/>
  <c r="F623" i="2" s="1"/>
  <c r="F622" i="2" s="1"/>
  <c r="K620" i="2"/>
  <c r="J620" i="2"/>
  <c r="K619" i="2"/>
  <c r="J619" i="2"/>
  <c r="K618" i="2"/>
  <c r="J618" i="2"/>
  <c r="F618" i="2"/>
  <c r="F617" i="2" s="1"/>
  <c r="F616" i="2" s="1"/>
  <c r="F615" i="2" s="1"/>
  <c r="F614" i="2" s="1"/>
  <c r="I617" i="2"/>
  <c r="J617" i="2" s="1"/>
  <c r="H617" i="2"/>
  <c r="H616" i="2" s="1"/>
  <c r="H615" i="2" s="1"/>
  <c r="H614" i="2" s="1"/>
  <c r="G617" i="2"/>
  <c r="G616" i="2"/>
  <c r="G615" i="2"/>
  <c r="G614" i="2" s="1"/>
  <c r="K611" i="2"/>
  <c r="J611" i="2"/>
  <c r="I610" i="2"/>
  <c r="H610" i="2"/>
  <c r="H607" i="2" s="1"/>
  <c r="H606" i="2" s="1"/>
  <c r="H605" i="2" s="1"/>
  <c r="H604" i="2" s="1"/>
  <c r="H603" i="2" s="1"/>
  <c r="G610" i="2"/>
  <c r="F610" i="2"/>
  <c r="K609" i="2"/>
  <c r="J609" i="2"/>
  <c r="I608" i="2"/>
  <c r="H608" i="2"/>
  <c r="G608" i="2"/>
  <c r="G607" i="2" s="1"/>
  <c r="G606" i="2" s="1"/>
  <c r="G605" i="2" s="1"/>
  <c r="G604" i="2" s="1"/>
  <c r="G603" i="2" s="1"/>
  <c r="F608" i="2"/>
  <c r="F607" i="2" s="1"/>
  <c r="F606" i="2" s="1"/>
  <c r="F605" i="2" s="1"/>
  <c r="F604" i="2" s="1"/>
  <c r="F603" i="2" s="1"/>
  <c r="K602" i="2"/>
  <c r="G602" i="2"/>
  <c r="J602" i="2" s="1"/>
  <c r="K601" i="2"/>
  <c r="J601" i="2"/>
  <c r="K600" i="2"/>
  <c r="J600" i="2"/>
  <c r="I599" i="2"/>
  <c r="K599" i="2" s="1"/>
  <c r="H599" i="2"/>
  <c r="H598" i="2" s="1"/>
  <c r="G599" i="2"/>
  <c r="G598" i="2" s="1"/>
  <c r="G597" i="2" s="1"/>
  <c r="F599" i="2"/>
  <c r="F598" i="2" s="1"/>
  <c r="H597" i="2"/>
  <c r="J596" i="2"/>
  <c r="J595" i="2"/>
  <c r="I594" i="2"/>
  <c r="J594" i="2" s="1"/>
  <c r="H594" i="2"/>
  <c r="H593" i="2" s="1"/>
  <c r="H592" i="2" s="1"/>
  <c r="G594" i="2"/>
  <c r="F594" i="2"/>
  <c r="F593" i="2" s="1"/>
  <c r="G593" i="2"/>
  <c r="G592" i="2" s="1"/>
  <c r="F591" i="2"/>
  <c r="I588" i="2"/>
  <c r="I587" i="2" s="1"/>
  <c r="H588" i="2"/>
  <c r="G588" i="2"/>
  <c r="G587" i="2" s="1"/>
  <c r="F588" i="2"/>
  <c r="F587" i="2" s="1"/>
  <c r="H587" i="2"/>
  <c r="I584" i="2"/>
  <c r="I583" i="2" s="1"/>
  <c r="I582" i="2" s="1"/>
  <c r="H584" i="2"/>
  <c r="G584" i="2"/>
  <c r="G583" i="2" s="1"/>
  <c r="F584" i="2"/>
  <c r="F583" i="2" s="1"/>
  <c r="H583" i="2"/>
  <c r="K580" i="2"/>
  <c r="J580" i="2"/>
  <c r="I579" i="2"/>
  <c r="K579" i="2" s="1"/>
  <c r="H579" i="2"/>
  <c r="G579" i="2"/>
  <c r="F579" i="2"/>
  <c r="F578" i="2" s="1"/>
  <c r="F577" i="2" s="1"/>
  <c r="H578" i="2"/>
  <c r="G578" i="2"/>
  <c r="G577" i="2" s="1"/>
  <c r="K576" i="2"/>
  <c r="J576" i="2"/>
  <c r="I575" i="2"/>
  <c r="H575" i="2"/>
  <c r="G575" i="2"/>
  <c r="K574" i="2"/>
  <c r="J574" i="2"/>
  <c r="I573" i="2"/>
  <c r="H573" i="2"/>
  <c r="G573" i="2"/>
  <c r="G570" i="2" s="1"/>
  <c r="K572" i="2"/>
  <c r="J572" i="2"/>
  <c r="I571" i="2"/>
  <c r="J571" i="2" s="1"/>
  <c r="H571" i="2"/>
  <c r="K571" i="2" s="1"/>
  <c r="G571" i="2"/>
  <c r="F571" i="2"/>
  <c r="I570" i="2"/>
  <c r="F570" i="2"/>
  <c r="I568" i="2"/>
  <c r="I567" i="2" s="1"/>
  <c r="H568" i="2"/>
  <c r="H567" i="2" s="1"/>
  <c r="G568" i="2"/>
  <c r="G567" i="2" s="1"/>
  <c r="F568" i="2"/>
  <c r="F567" i="2" s="1"/>
  <c r="K566" i="2"/>
  <c r="J566" i="2"/>
  <c r="I565" i="2"/>
  <c r="J565" i="2" s="1"/>
  <c r="H565" i="2"/>
  <c r="G565" i="2"/>
  <c r="K564" i="2"/>
  <c r="J564" i="2"/>
  <c r="I563" i="2"/>
  <c r="H563" i="2"/>
  <c r="G563" i="2"/>
  <c r="K562" i="2"/>
  <c r="J562" i="2"/>
  <c r="J561" i="2"/>
  <c r="I561" i="2"/>
  <c r="H561" i="2"/>
  <c r="K561" i="2" s="1"/>
  <c r="G561" i="2"/>
  <c r="F561" i="2"/>
  <c r="I559" i="2"/>
  <c r="F559" i="2"/>
  <c r="K558" i="2"/>
  <c r="J558" i="2"/>
  <c r="I557" i="2"/>
  <c r="H557" i="2"/>
  <c r="G557" i="2"/>
  <c r="F557" i="2"/>
  <c r="K556" i="2"/>
  <c r="J556" i="2"/>
  <c r="J555" i="2"/>
  <c r="I555" i="2"/>
  <c r="H555" i="2"/>
  <c r="G555" i="2"/>
  <c r="F555" i="2"/>
  <c r="K554" i="2"/>
  <c r="J554" i="2"/>
  <c r="I553" i="2"/>
  <c r="K553" i="2" s="1"/>
  <c r="H553" i="2"/>
  <c r="G553" i="2"/>
  <c r="G552" i="2" s="1"/>
  <c r="F553" i="2"/>
  <c r="F552" i="2" s="1"/>
  <c r="H552" i="2"/>
  <c r="K551" i="2"/>
  <c r="J551" i="2"/>
  <c r="K550" i="2"/>
  <c r="J550" i="2"/>
  <c r="I549" i="2"/>
  <c r="K549" i="2" s="1"/>
  <c r="H549" i="2"/>
  <c r="G549" i="2"/>
  <c r="F549" i="2"/>
  <c r="I548" i="2"/>
  <c r="H548" i="2"/>
  <c r="K548" i="2" s="1"/>
  <c r="G548" i="2"/>
  <c r="F548" i="2"/>
  <c r="K547" i="2"/>
  <c r="J547" i="2"/>
  <c r="I546" i="2"/>
  <c r="H546" i="2"/>
  <c r="K546" i="2" s="1"/>
  <c r="G546" i="2"/>
  <c r="J546" i="2" s="1"/>
  <c r="F546" i="2"/>
  <c r="K545" i="2"/>
  <c r="J545" i="2"/>
  <c r="I544" i="2"/>
  <c r="I543" i="2" s="1"/>
  <c r="H544" i="2"/>
  <c r="G544" i="2"/>
  <c r="F544" i="2"/>
  <c r="F543" i="2"/>
  <c r="K538" i="2"/>
  <c r="J538" i="2"/>
  <c r="I537" i="2"/>
  <c r="K537" i="2" s="1"/>
  <c r="H537" i="2"/>
  <c r="H536" i="2" s="1"/>
  <c r="H535" i="2" s="1"/>
  <c r="G537" i="2"/>
  <c r="F537" i="2"/>
  <c r="F536" i="2" s="1"/>
  <c r="F535" i="2" s="1"/>
  <c r="G536" i="2"/>
  <c r="G535" i="2" s="1"/>
  <c r="K534" i="2"/>
  <c r="J534" i="2"/>
  <c r="I533" i="2"/>
  <c r="K533" i="2" s="1"/>
  <c r="H533" i="2"/>
  <c r="H532" i="2" s="1"/>
  <c r="G533" i="2"/>
  <c r="F533" i="2"/>
  <c r="F532" i="2" s="1"/>
  <c r="G532" i="2"/>
  <c r="K531" i="2"/>
  <c r="J531" i="2"/>
  <c r="I530" i="2"/>
  <c r="H530" i="2"/>
  <c r="G530" i="2"/>
  <c r="F530" i="2"/>
  <c r="K529" i="2"/>
  <c r="J529" i="2"/>
  <c r="K528" i="2"/>
  <c r="J528" i="2"/>
  <c r="I527" i="2"/>
  <c r="H527" i="2"/>
  <c r="K527" i="2" s="1"/>
  <c r="G527" i="2"/>
  <c r="J527" i="2" s="1"/>
  <c r="F527" i="2"/>
  <c r="K526" i="2"/>
  <c r="J526" i="2"/>
  <c r="K525" i="2"/>
  <c r="I525" i="2"/>
  <c r="H525" i="2"/>
  <c r="H524" i="2" s="1"/>
  <c r="H523" i="2" s="1"/>
  <c r="G525" i="2"/>
  <c r="G524" i="2" s="1"/>
  <c r="G523" i="2" s="1"/>
  <c r="G522" i="2" s="1"/>
  <c r="G521" i="2" s="1"/>
  <c r="G520" i="2" s="1"/>
  <c r="F525" i="2"/>
  <c r="K518" i="2"/>
  <c r="J518" i="2"/>
  <c r="I517" i="2"/>
  <c r="H517" i="2"/>
  <c r="H516" i="2" s="1"/>
  <c r="H515" i="2" s="1"/>
  <c r="H514" i="2" s="1"/>
  <c r="H513" i="2" s="1"/>
  <c r="H512" i="2" s="1"/>
  <c r="H511" i="2" s="1"/>
  <c r="G517" i="2"/>
  <c r="G516" i="2" s="1"/>
  <c r="G515" i="2" s="1"/>
  <c r="G514" i="2" s="1"/>
  <c r="G513" i="2" s="1"/>
  <c r="G512" i="2" s="1"/>
  <c r="G511" i="2" s="1"/>
  <c r="K509" i="2"/>
  <c r="J509" i="2"/>
  <c r="I508" i="2"/>
  <c r="H508" i="2"/>
  <c r="G508" i="2"/>
  <c r="F508" i="2"/>
  <c r="F507" i="2" s="1"/>
  <c r="F506" i="2" s="1"/>
  <c r="F505" i="2" s="1"/>
  <c r="F504" i="2" s="1"/>
  <c r="H507" i="2"/>
  <c r="H506" i="2" s="1"/>
  <c r="H505" i="2" s="1"/>
  <c r="H504" i="2" s="1"/>
  <c r="G507" i="2"/>
  <c r="G506" i="2" s="1"/>
  <c r="G505" i="2" s="1"/>
  <c r="G504" i="2" s="1"/>
  <c r="G503" i="2"/>
  <c r="J503" i="2" s="1"/>
  <c r="F503" i="2"/>
  <c r="J502" i="2"/>
  <c r="J501" i="2"/>
  <c r="I500" i="2"/>
  <c r="H500" i="2"/>
  <c r="G500" i="2"/>
  <c r="G499" i="2" s="1"/>
  <c r="F500" i="2"/>
  <c r="F499" i="2" s="1"/>
  <c r="I499" i="2"/>
  <c r="H499" i="2"/>
  <c r="H496" i="2" s="1"/>
  <c r="H495" i="2" s="1"/>
  <c r="H494" i="2" s="1"/>
  <c r="H493" i="2" s="1"/>
  <c r="K498" i="2"/>
  <c r="J498" i="2"/>
  <c r="I497" i="2"/>
  <c r="K497" i="2" s="1"/>
  <c r="H497" i="2"/>
  <c r="G497" i="2"/>
  <c r="F497" i="2"/>
  <c r="I496" i="2"/>
  <c r="K496" i="2" s="1"/>
  <c r="F496" i="2"/>
  <c r="F495" i="2" s="1"/>
  <c r="F494" i="2" s="1"/>
  <c r="F493" i="2" s="1"/>
  <c r="K492" i="2"/>
  <c r="J492" i="2"/>
  <c r="J491" i="2"/>
  <c r="I490" i="2"/>
  <c r="H490" i="2"/>
  <c r="H489" i="2" s="1"/>
  <c r="H488" i="2" s="1"/>
  <c r="H487" i="2" s="1"/>
  <c r="H486" i="2" s="1"/>
  <c r="G490" i="2"/>
  <c r="F490" i="2"/>
  <c r="G489" i="2"/>
  <c r="G488" i="2" s="1"/>
  <c r="G487" i="2" s="1"/>
  <c r="G486" i="2" s="1"/>
  <c r="F489" i="2"/>
  <c r="F488" i="2" s="1"/>
  <c r="F487" i="2" s="1"/>
  <c r="F486" i="2" s="1"/>
  <c r="K485" i="2"/>
  <c r="J485" i="2"/>
  <c r="G485" i="2"/>
  <c r="F485" i="2"/>
  <c r="I484" i="2"/>
  <c r="K484" i="2" s="1"/>
  <c r="H484" i="2"/>
  <c r="H483" i="2" s="1"/>
  <c r="H482" i="2" s="1"/>
  <c r="H481" i="2" s="1"/>
  <c r="H480" i="2" s="1"/>
  <c r="H479" i="2" s="1"/>
  <c r="G484" i="2"/>
  <c r="J484" i="2" s="1"/>
  <c r="F484" i="2"/>
  <c r="F483" i="2" s="1"/>
  <c r="F482" i="2" s="1"/>
  <c r="F481" i="2" s="1"/>
  <c r="F480" i="2" s="1"/>
  <c r="F479" i="2" s="1"/>
  <c r="I483" i="2"/>
  <c r="J477" i="2"/>
  <c r="I476" i="2"/>
  <c r="H476" i="2"/>
  <c r="H475" i="2" s="1"/>
  <c r="H474" i="2" s="1"/>
  <c r="H473" i="2" s="1"/>
  <c r="H472" i="2" s="1"/>
  <c r="H471" i="2" s="1"/>
  <c r="G476" i="2"/>
  <c r="F476" i="2"/>
  <c r="F475" i="2" s="1"/>
  <c r="F474" i="2" s="1"/>
  <c r="F473" i="2" s="1"/>
  <c r="F472" i="2" s="1"/>
  <c r="F471" i="2" s="1"/>
  <c r="G475" i="2"/>
  <c r="G474" i="2" s="1"/>
  <c r="G473" i="2" s="1"/>
  <c r="G472" i="2" s="1"/>
  <c r="G471" i="2" s="1"/>
  <c r="J470" i="2"/>
  <c r="J469" i="2"/>
  <c r="I468" i="2"/>
  <c r="I467" i="2" s="1"/>
  <c r="I465" i="2" s="1"/>
  <c r="J465" i="2" s="1"/>
  <c r="H468" i="2"/>
  <c r="H467" i="2" s="1"/>
  <c r="G468" i="2"/>
  <c r="G467" i="2" s="1"/>
  <c r="G466" i="2" s="1"/>
  <c r="G465" i="2" s="1"/>
  <c r="F465" i="2"/>
  <c r="I462" i="2"/>
  <c r="I461" i="2" s="1"/>
  <c r="H462" i="2"/>
  <c r="F462" i="2"/>
  <c r="F461" i="2" s="1"/>
  <c r="H461" i="2"/>
  <c r="J459" i="2"/>
  <c r="I458" i="2"/>
  <c r="H458" i="2"/>
  <c r="G458" i="2"/>
  <c r="F458" i="2"/>
  <c r="G457" i="2"/>
  <c r="J451" i="2"/>
  <c r="I450" i="2"/>
  <c r="J450" i="2" s="1"/>
  <c r="H450" i="2"/>
  <c r="G450" i="2"/>
  <c r="F450" i="2"/>
  <c r="K449" i="2"/>
  <c r="J449" i="2"/>
  <c r="I448" i="2"/>
  <c r="I447" i="2" s="1"/>
  <c r="H448" i="2"/>
  <c r="H447" i="2" s="1"/>
  <c r="H446" i="2" s="1"/>
  <c r="G448" i="2"/>
  <c r="G447" i="2" s="1"/>
  <c r="G446" i="2" s="1"/>
  <c r="F448" i="2"/>
  <c r="K445" i="2"/>
  <c r="J445" i="2"/>
  <c r="I444" i="2"/>
  <c r="H444" i="2"/>
  <c r="H441" i="2" s="1"/>
  <c r="H440" i="2" s="1"/>
  <c r="H439" i="2" s="1"/>
  <c r="H438" i="2" s="1"/>
  <c r="H437" i="2" s="1"/>
  <c r="H436" i="2" s="1"/>
  <c r="G444" i="2"/>
  <c r="F444" i="2"/>
  <c r="J443" i="2"/>
  <c r="G442" i="2"/>
  <c r="J442" i="2" s="1"/>
  <c r="I441" i="2"/>
  <c r="F441" i="2"/>
  <c r="F440" i="2" s="1"/>
  <c r="F439" i="2" s="1"/>
  <c r="F438" i="2" s="1"/>
  <c r="J435" i="2"/>
  <c r="I434" i="2"/>
  <c r="J434" i="2" s="1"/>
  <c r="H434" i="2"/>
  <c r="G434" i="2"/>
  <c r="F434" i="2"/>
  <c r="K433" i="2"/>
  <c r="J433" i="2"/>
  <c r="I432" i="2"/>
  <c r="H432" i="2"/>
  <c r="H431" i="2" s="1"/>
  <c r="H430" i="2" s="1"/>
  <c r="H429" i="2" s="1"/>
  <c r="H428" i="2" s="1"/>
  <c r="H427" i="2" s="1"/>
  <c r="H426" i="2" s="1"/>
  <c r="G432" i="2"/>
  <c r="G431" i="2" s="1"/>
  <c r="G430" i="2" s="1"/>
  <c r="G429" i="2" s="1"/>
  <c r="G428" i="2" s="1"/>
  <c r="G427" i="2" s="1"/>
  <c r="G426" i="2" s="1"/>
  <c r="F432" i="2"/>
  <c r="F431" i="2"/>
  <c r="F430" i="2"/>
  <c r="F429" i="2" s="1"/>
  <c r="F428" i="2" s="1"/>
  <c r="F427" i="2" s="1"/>
  <c r="F426" i="2" s="1"/>
  <c r="K425" i="2"/>
  <c r="J425" i="2"/>
  <c r="I424" i="2"/>
  <c r="J424" i="2" s="1"/>
  <c r="H424" i="2"/>
  <c r="H423" i="2" s="1"/>
  <c r="H422" i="2" s="1"/>
  <c r="G424" i="2"/>
  <c r="G423" i="2" s="1"/>
  <c r="F424" i="2"/>
  <c r="I423" i="2"/>
  <c r="G422" i="2"/>
  <c r="J421" i="2"/>
  <c r="J420" i="2"/>
  <c r="J419" i="2"/>
  <c r="I419" i="2"/>
  <c r="H419" i="2"/>
  <c r="G419" i="2"/>
  <c r="F419" i="2"/>
  <c r="I418" i="2"/>
  <c r="J418" i="2" s="1"/>
  <c r="H418" i="2"/>
  <c r="G418" i="2"/>
  <c r="G417" i="2" s="1"/>
  <c r="F418" i="2"/>
  <c r="F417" i="2" s="1"/>
  <c r="I417" i="2"/>
  <c r="H417" i="2"/>
  <c r="J416" i="2"/>
  <c r="J415" i="2"/>
  <c r="J414" i="2"/>
  <c r="I413" i="2"/>
  <c r="I412" i="2" s="1"/>
  <c r="H413" i="2"/>
  <c r="H412" i="2" s="1"/>
  <c r="H411" i="2" s="1"/>
  <c r="G413" i="2"/>
  <c r="G412" i="2" s="1"/>
  <c r="G411" i="2" s="1"/>
  <c r="F411" i="2"/>
  <c r="J410" i="2"/>
  <c r="J409" i="2"/>
  <c r="J408" i="2"/>
  <c r="I407" i="2"/>
  <c r="I406" i="2" s="1"/>
  <c r="H407" i="2"/>
  <c r="H406" i="2" s="1"/>
  <c r="H405" i="2" s="1"/>
  <c r="F407" i="2"/>
  <c r="G406" i="2"/>
  <c r="F406" i="2"/>
  <c r="F405" i="2" s="1"/>
  <c r="J403" i="2"/>
  <c r="J402" i="2"/>
  <c r="G401" i="2"/>
  <c r="J401" i="2" s="1"/>
  <c r="J399" i="2"/>
  <c r="J398" i="2"/>
  <c r="J397" i="2"/>
  <c r="G397" i="2"/>
  <c r="G396" i="2" s="1"/>
  <c r="J396" i="2" s="1"/>
  <c r="K394" i="2"/>
  <c r="J394" i="2"/>
  <c r="K393" i="2"/>
  <c r="I393" i="2"/>
  <c r="H393" i="2"/>
  <c r="H392" i="2" s="1"/>
  <c r="G393" i="2"/>
  <c r="G392" i="2" s="1"/>
  <c r="F393" i="2"/>
  <c r="F392" i="2" s="1"/>
  <c r="I392" i="2"/>
  <c r="J391" i="2"/>
  <c r="J390" i="2"/>
  <c r="I389" i="2"/>
  <c r="J389" i="2" s="1"/>
  <c r="H389" i="2"/>
  <c r="H388" i="2" s="1"/>
  <c r="G389" i="2"/>
  <c r="F389" i="2"/>
  <c r="G388" i="2"/>
  <c r="F388" i="2"/>
  <c r="I385" i="2"/>
  <c r="I384" i="2" s="1"/>
  <c r="H385" i="2"/>
  <c r="H384" i="2" s="1"/>
  <c r="G385" i="2"/>
  <c r="G384" i="2" s="1"/>
  <c r="F385" i="2"/>
  <c r="F384" i="2" s="1"/>
  <c r="J383" i="2"/>
  <c r="I382" i="2"/>
  <c r="J382" i="2" s="1"/>
  <c r="H382" i="2"/>
  <c r="G382" i="2"/>
  <c r="F382" i="2"/>
  <c r="J381" i="2"/>
  <c r="I380" i="2"/>
  <c r="H380" i="2"/>
  <c r="G380" i="2"/>
  <c r="F380" i="2"/>
  <c r="I378" i="2"/>
  <c r="H378" i="2"/>
  <c r="G378" i="2"/>
  <c r="F378" i="2"/>
  <c r="K376" i="2"/>
  <c r="J376" i="2"/>
  <c r="K375" i="2"/>
  <c r="J375" i="2"/>
  <c r="I374" i="2"/>
  <c r="H374" i="2"/>
  <c r="G374" i="2"/>
  <c r="F374" i="2"/>
  <c r="J373" i="2"/>
  <c r="J372" i="2"/>
  <c r="I371" i="2"/>
  <c r="J371" i="2" s="1"/>
  <c r="H371" i="2"/>
  <c r="H370" i="2" s="1"/>
  <c r="G371" i="2"/>
  <c r="G370" i="2" s="1"/>
  <c r="F371" i="2"/>
  <c r="F370" i="2" s="1"/>
  <c r="I370" i="2"/>
  <c r="K369" i="2"/>
  <c r="J369" i="2"/>
  <c r="J368" i="2"/>
  <c r="I368" i="2"/>
  <c r="H368" i="2"/>
  <c r="K368" i="2" s="1"/>
  <c r="G368" i="2"/>
  <c r="F368" i="2"/>
  <c r="K367" i="2"/>
  <c r="J367" i="2"/>
  <c r="J366" i="2"/>
  <c r="I365" i="2"/>
  <c r="H365" i="2"/>
  <c r="G365" i="2"/>
  <c r="F365" i="2"/>
  <c r="J364" i="2"/>
  <c r="I363" i="2"/>
  <c r="H363" i="2"/>
  <c r="G363" i="2"/>
  <c r="F363" i="2"/>
  <c r="J362" i="2"/>
  <c r="J361" i="2"/>
  <c r="J360" i="2"/>
  <c r="I359" i="2"/>
  <c r="I358" i="2" s="1"/>
  <c r="H359" i="2"/>
  <c r="G359" i="2"/>
  <c r="G358" i="2" s="1"/>
  <c r="F359" i="2"/>
  <c r="H358" i="2"/>
  <c r="F358" i="2"/>
  <c r="K355" i="2"/>
  <c r="J355" i="2"/>
  <c r="K354" i="2"/>
  <c r="J354" i="2"/>
  <c r="K353" i="2"/>
  <c r="J353" i="2"/>
  <c r="I352" i="2"/>
  <c r="K352" i="2" s="1"/>
  <c r="H352" i="2"/>
  <c r="G352" i="2"/>
  <c r="F352" i="2"/>
  <c r="K351" i="2"/>
  <c r="I351" i="2"/>
  <c r="I350" i="2" s="1"/>
  <c r="H351" i="2"/>
  <c r="G351" i="2"/>
  <c r="G350" i="2" s="1"/>
  <c r="F351" i="2"/>
  <c r="F350" i="2" s="1"/>
  <c r="H350" i="2"/>
  <c r="K346" i="2"/>
  <c r="J346" i="2"/>
  <c r="I345" i="2"/>
  <c r="K345" i="2" s="1"/>
  <c r="H345" i="2"/>
  <c r="G345" i="2"/>
  <c r="K344" i="2"/>
  <c r="J344" i="2"/>
  <c r="I343" i="2"/>
  <c r="H343" i="2"/>
  <c r="G343" i="2"/>
  <c r="F343" i="2"/>
  <c r="K342" i="2"/>
  <c r="J342" i="2"/>
  <c r="I341" i="2"/>
  <c r="H341" i="2"/>
  <c r="H340" i="2" s="1"/>
  <c r="H339" i="2" s="1"/>
  <c r="G341" i="2"/>
  <c r="F341" i="2"/>
  <c r="G340" i="2"/>
  <c r="G339" i="2" s="1"/>
  <c r="K338" i="2"/>
  <c r="J338" i="2"/>
  <c r="K337" i="2"/>
  <c r="J337" i="2"/>
  <c r="I336" i="2"/>
  <c r="I335" i="2" s="1"/>
  <c r="I334" i="2" s="1"/>
  <c r="H336" i="2"/>
  <c r="G336" i="2"/>
  <c r="G335" i="2" s="1"/>
  <c r="G334" i="2" s="1"/>
  <c r="H335" i="2"/>
  <c r="H334" i="2" s="1"/>
  <c r="J333" i="2"/>
  <c r="I332" i="2"/>
  <c r="J332" i="2" s="1"/>
  <c r="H332" i="2"/>
  <c r="G332" i="2"/>
  <c r="F332" i="2"/>
  <c r="K331" i="2"/>
  <c r="J331" i="2"/>
  <c r="F331" i="2"/>
  <c r="F330" i="2" s="1"/>
  <c r="I330" i="2"/>
  <c r="H330" i="2"/>
  <c r="G330" i="2"/>
  <c r="K329" i="2"/>
  <c r="J329" i="2"/>
  <c r="I328" i="2"/>
  <c r="K328" i="2" s="1"/>
  <c r="H328" i="2"/>
  <c r="G328" i="2"/>
  <c r="F328" i="2"/>
  <c r="K327" i="2"/>
  <c r="J327" i="2"/>
  <c r="I326" i="2"/>
  <c r="K326" i="2" s="1"/>
  <c r="H326" i="2"/>
  <c r="G326" i="2"/>
  <c r="F326" i="2"/>
  <c r="F323" i="2"/>
  <c r="F322" i="2"/>
  <c r="K321" i="2"/>
  <c r="J321" i="2"/>
  <c r="I320" i="2"/>
  <c r="H320" i="2"/>
  <c r="G320" i="2"/>
  <c r="F320" i="2"/>
  <c r="K319" i="2"/>
  <c r="J319" i="2"/>
  <c r="I318" i="2"/>
  <c r="H318" i="2"/>
  <c r="G318" i="2"/>
  <c r="F318" i="2"/>
  <c r="J317" i="2"/>
  <c r="I316" i="2"/>
  <c r="H316" i="2"/>
  <c r="G316" i="2"/>
  <c r="F316" i="2"/>
  <c r="K313" i="2"/>
  <c r="J313" i="2"/>
  <c r="I312" i="2"/>
  <c r="J312" i="2" s="1"/>
  <c r="H312" i="2"/>
  <c r="H311" i="2" s="1"/>
  <c r="H310" i="2" s="1"/>
  <c r="G312" i="2"/>
  <c r="G311" i="2" s="1"/>
  <c r="F312" i="2"/>
  <c r="F311" i="2" s="1"/>
  <c r="F310" i="2" s="1"/>
  <c r="G310" i="2"/>
  <c r="K306" i="2"/>
  <c r="J306" i="2"/>
  <c r="K305" i="2"/>
  <c r="J305" i="2"/>
  <c r="I304" i="2"/>
  <c r="H304" i="2"/>
  <c r="H303" i="2" s="1"/>
  <c r="G304" i="2"/>
  <c r="G303" i="2" s="1"/>
  <c r="F304" i="2"/>
  <c r="I303" i="2"/>
  <c r="F303" i="2"/>
  <c r="J302" i="2"/>
  <c r="I301" i="2"/>
  <c r="H301" i="2"/>
  <c r="G301" i="2"/>
  <c r="F301" i="2"/>
  <c r="K300" i="2"/>
  <c r="J300" i="2"/>
  <c r="I299" i="2"/>
  <c r="K299" i="2" s="1"/>
  <c r="H299" i="2"/>
  <c r="G299" i="2"/>
  <c r="F299" i="2"/>
  <c r="J298" i="2"/>
  <c r="I297" i="2"/>
  <c r="J297" i="2" s="1"/>
  <c r="H297" i="2"/>
  <c r="G297" i="2"/>
  <c r="F297" i="2"/>
  <c r="K296" i="2"/>
  <c r="J296" i="2"/>
  <c r="I295" i="2"/>
  <c r="K295" i="2" s="1"/>
  <c r="H295" i="2"/>
  <c r="G295" i="2"/>
  <c r="G294" i="2" s="1"/>
  <c r="G293" i="2" s="1"/>
  <c r="G292" i="2" s="1"/>
  <c r="G291" i="2" s="1"/>
  <c r="F295" i="2"/>
  <c r="K289" i="2"/>
  <c r="J289" i="2"/>
  <c r="I288" i="2"/>
  <c r="H288" i="2"/>
  <c r="H283" i="2" s="1"/>
  <c r="H282" i="2" s="1"/>
  <c r="G288" i="2"/>
  <c r="F288" i="2"/>
  <c r="K287" i="2"/>
  <c r="J287" i="2"/>
  <c r="K286" i="2"/>
  <c r="J286" i="2"/>
  <c r="K285" i="2"/>
  <c r="J285" i="2"/>
  <c r="I284" i="2"/>
  <c r="K284" i="2" s="1"/>
  <c r="H284" i="2"/>
  <c r="G284" i="2"/>
  <c r="F284" i="2"/>
  <c r="F283" i="2" s="1"/>
  <c r="F282" i="2" s="1"/>
  <c r="J281" i="2"/>
  <c r="I280" i="2"/>
  <c r="H280" i="2"/>
  <c r="H279" i="2" s="1"/>
  <c r="G280" i="2"/>
  <c r="G279" i="2" s="1"/>
  <c r="F280" i="2"/>
  <c r="F279" i="2" s="1"/>
  <c r="J278" i="2"/>
  <c r="J277" i="2"/>
  <c r="I276" i="2"/>
  <c r="I275" i="2" s="1"/>
  <c r="I272" i="2" s="1"/>
  <c r="H276" i="2"/>
  <c r="H275" i="2" s="1"/>
  <c r="G276" i="2"/>
  <c r="G275" i="2" s="1"/>
  <c r="F276" i="2"/>
  <c r="F275" i="2" s="1"/>
  <c r="K274" i="2"/>
  <c r="J274" i="2"/>
  <c r="J273" i="2"/>
  <c r="I273" i="2"/>
  <c r="H273" i="2"/>
  <c r="H272" i="2" s="1"/>
  <c r="H271" i="2" s="1"/>
  <c r="G273" i="2"/>
  <c r="F273" i="2"/>
  <c r="J270" i="2"/>
  <c r="J269" i="2"/>
  <c r="I268" i="2"/>
  <c r="J268" i="2" s="1"/>
  <c r="H268" i="2"/>
  <c r="H267" i="2" s="1"/>
  <c r="H266" i="2" s="1"/>
  <c r="G268" i="2"/>
  <c r="G267" i="2" s="1"/>
  <c r="G266" i="2" s="1"/>
  <c r="K265" i="2"/>
  <c r="J265" i="2"/>
  <c r="I264" i="2"/>
  <c r="H264" i="2"/>
  <c r="H263" i="2" s="1"/>
  <c r="G264" i="2"/>
  <c r="G263" i="2" s="1"/>
  <c r="F264" i="2"/>
  <c r="F263" i="2" s="1"/>
  <c r="F257" i="2" s="1"/>
  <c r="F256" i="2" s="1"/>
  <c r="I261" i="2"/>
  <c r="H261" i="2"/>
  <c r="F261" i="2"/>
  <c r="K260" i="2"/>
  <c r="J260" i="2"/>
  <c r="I259" i="2"/>
  <c r="K259" i="2" s="1"/>
  <c r="H259" i="2"/>
  <c r="G259" i="2"/>
  <c r="G258" i="2" s="1"/>
  <c r="F259" i="2"/>
  <c r="F258" i="2"/>
  <c r="J255" i="2"/>
  <c r="I254" i="2"/>
  <c r="I253" i="2" s="1"/>
  <c r="H254" i="2"/>
  <c r="G254" i="2"/>
  <c r="G253" i="2" s="1"/>
  <c r="F254" i="2"/>
  <c r="F253" i="2" s="1"/>
  <c r="H253" i="2"/>
  <c r="K252" i="2"/>
  <c r="J252" i="2"/>
  <c r="K251" i="2"/>
  <c r="J251" i="2"/>
  <c r="I250" i="2"/>
  <c r="K250" i="2" s="1"/>
  <c r="H250" i="2"/>
  <c r="H249" i="2" s="1"/>
  <c r="H248" i="2" s="1"/>
  <c r="G250" i="2"/>
  <c r="G249" i="2" s="1"/>
  <c r="G248" i="2" s="1"/>
  <c r="F250" i="2"/>
  <c r="F249" i="2" s="1"/>
  <c r="J245" i="2"/>
  <c r="I244" i="2"/>
  <c r="J244" i="2" s="1"/>
  <c r="H244" i="2"/>
  <c r="H243" i="2" s="1"/>
  <c r="H242" i="2" s="1"/>
  <c r="G244" i="2"/>
  <c r="G243" i="2" s="1"/>
  <c r="G242" i="2" s="1"/>
  <c r="F244" i="2"/>
  <c r="F243" i="2" s="1"/>
  <c r="F242" i="2" s="1"/>
  <c r="K241" i="2"/>
  <c r="J241" i="2"/>
  <c r="K240" i="2"/>
  <c r="J240" i="2"/>
  <c r="K239" i="2"/>
  <c r="J239" i="2"/>
  <c r="I238" i="2"/>
  <c r="H238" i="2"/>
  <c r="H237" i="2" s="1"/>
  <c r="G238" i="2"/>
  <c r="G237" i="2" s="1"/>
  <c r="G236" i="2" s="1"/>
  <c r="I237" i="2"/>
  <c r="F236" i="2"/>
  <c r="F232" i="2"/>
  <c r="F231" i="2" s="1"/>
  <c r="F230" i="2" s="1"/>
  <c r="K229" i="2"/>
  <c r="J229" i="2"/>
  <c r="I228" i="2"/>
  <c r="K228" i="2" s="1"/>
  <c r="H228" i="2"/>
  <c r="H227" i="2" s="1"/>
  <c r="G228" i="2"/>
  <c r="G227" i="2" s="1"/>
  <c r="F228" i="2"/>
  <c r="F227" i="2"/>
  <c r="K226" i="2"/>
  <c r="G226" i="2"/>
  <c r="F226" i="2"/>
  <c r="F225" i="2" s="1"/>
  <c r="F218" i="2" s="1"/>
  <c r="I225" i="2"/>
  <c r="K225" i="2" s="1"/>
  <c r="H225" i="2"/>
  <c r="K224" i="2"/>
  <c r="J224" i="2"/>
  <c r="G224" i="2"/>
  <c r="F224" i="2"/>
  <c r="I223" i="2"/>
  <c r="H223" i="2"/>
  <c r="G223" i="2"/>
  <c r="F223" i="2"/>
  <c r="J222" i="2"/>
  <c r="J221" i="2"/>
  <c r="I220" i="2"/>
  <c r="J220" i="2" s="1"/>
  <c r="H220" i="2"/>
  <c r="G220" i="2"/>
  <c r="F220" i="2"/>
  <c r="I219" i="2"/>
  <c r="H219" i="2"/>
  <c r="G219" i="2"/>
  <c r="F219" i="2"/>
  <c r="I218" i="2"/>
  <c r="K217" i="2"/>
  <c r="J217" i="2"/>
  <c r="I216" i="2"/>
  <c r="I215" i="2" s="1"/>
  <c r="H216" i="2"/>
  <c r="G216" i="2"/>
  <c r="F216" i="2"/>
  <c r="F215" i="2" s="1"/>
  <c r="H215" i="2"/>
  <c r="G215" i="2"/>
  <c r="J214" i="2"/>
  <c r="I213" i="2"/>
  <c r="I212" i="2" s="1"/>
  <c r="J212" i="2" s="1"/>
  <c r="H213" i="2"/>
  <c r="G213" i="2"/>
  <c r="G212" i="2" s="1"/>
  <c r="F213" i="2"/>
  <c r="H212" i="2"/>
  <c r="F212" i="2"/>
  <c r="K207" i="2"/>
  <c r="J207" i="2"/>
  <c r="I206" i="2"/>
  <c r="K206" i="2" s="1"/>
  <c r="H206" i="2"/>
  <c r="G206" i="2"/>
  <c r="J206" i="2" s="1"/>
  <c r="F206" i="2"/>
  <c r="F205" i="2" s="1"/>
  <c r="F204" i="2" s="1"/>
  <c r="F203" i="2" s="1"/>
  <c r="I205" i="2"/>
  <c r="I204" i="2" s="1"/>
  <c r="H205" i="2"/>
  <c r="K200" i="2"/>
  <c r="J200" i="2"/>
  <c r="J199" i="2"/>
  <c r="I199" i="2"/>
  <c r="H199" i="2"/>
  <c r="K199" i="2" s="1"/>
  <c r="G199" i="2"/>
  <c r="F199" i="2"/>
  <c r="F198" i="2" s="1"/>
  <c r="F197" i="2" s="1"/>
  <c r="I198" i="2"/>
  <c r="I197" i="2" s="1"/>
  <c r="H198" i="2"/>
  <c r="H197" i="2" s="1"/>
  <c r="G198" i="2"/>
  <c r="G197" i="2" s="1"/>
  <c r="K196" i="2"/>
  <c r="J196" i="2"/>
  <c r="I195" i="2"/>
  <c r="I194" i="2" s="1"/>
  <c r="H195" i="2"/>
  <c r="H194" i="2" s="1"/>
  <c r="H193" i="2" s="1"/>
  <c r="H192" i="2" s="1"/>
  <c r="G195" i="2"/>
  <c r="F195" i="2"/>
  <c r="F194" i="2"/>
  <c r="F193" i="2"/>
  <c r="F192" i="2" s="1"/>
  <c r="K191" i="2"/>
  <c r="J191" i="2"/>
  <c r="I190" i="2"/>
  <c r="H190" i="2"/>
  <c r="G190" i="2"/>
  <c r="K189" i="2"/>
  <c r="J189" i="2"/>
  <c r="I188" i="2"/>
  <c r="J188" i="2" s="1"/>
  <c r="H188" i="2"/>
  <c r="G188" i="2"/>
  <c r="F188" i="2"/>
  <c r="I186" i="2"/>
  <c r="H186" i="2"/>
  <c r="G186" i="2"/>
  <c r="F186" i="2"/>
  <c r="J185" i="2"/>
  <c r="J184" i="2"/>
  <c r="I184" i="2"/>
  <c r="H184" i="2"/>
  <c r="G184" i="2"/>
  <c r="F184" i="2"/>
  <c r="J183" i="2"/>
  <c r="I182" i="2"/>
  <c r="H182" i="2"/>
  <c r="H181" i="2" s="1"/>
  <c r="G182" i="2"/>
  <c r="G181" i="2" s="1"/>
  <c r="F182" i="2"/>
  <c r="F181" i="2" s="1"/>
  <c r="K180" i="2"/>
  <c r="J180" i="2"/>
  <c r="I179" i="2"/>
  <c r="K179" i="2" s="1"/>
  <c r="H179" i="2"/>
  <c r="H178" i="2" s="1"/>
  <c r="G179" i="2"/>
  <c r="F179" i="2"/>
  <c r="F178" i="2" s="1"/>
  <c r="G178" i="2"/>
  <c r="K172" i="2"/>
  <c r="J172" i="2"/>
  <c r="K171" i="2"/>
  <c r="J171" i="2"/>
  <c r="I171" i="2"/>
  <c r="H171" i="2"/>
  <c r="G171" i="2"/>
  <c r="F171" i="2"/>
  <c r="F170" i="2" s="1"/>
  <c r="F169" i="2" s="1"/>
  <c r="I170" i="2"/>
  <c r="I169" i="2" s="1"/>
  <c r="H170" i="2"/>
  <c r="K170" i="2" s="1"/>
  <c r="G170" i="2"/>
  <c r="G169" i="2" s="1"/>
  <c r="J167" i="2"/>
  <c r="I166" i="2"/>
  <c r="H166" i="2"/>
  <c r="G166" i="2"/>
  <c r="J166" i="2" s="1"/>
  <c r="F166" i="2"/>
  <c r="K164" i="2"/>
  <c r="J164" i="2"/>
  <c r="I163" i="2"/>
  <c r="H163" i="2"/>
  <c r="K163" i="2" s="1"/>
  <c r="G163" i="2"/>
  <c r="J163" i="2" s="1"/>
  <c r="F163" i="2"/>
  <c r="K162" i="2"/>
  <c r="J162" i="2"/>
  <c r="I161" i="2"/>
  <c r="H161" i="2"/>
  <c r="G161" i="2"/>
  <c r="F161" i="2"/>
  <c r="K160" i="2"/>
  <c r="J160" i="2"/>
  <c r="K159" i="2"/>
  <c r="J159" i="2"/>
  <c r="J158" i="2"/>
  <c r="I158" i="2"/>
  <c r="K158" i="2" s="1"/>
  <c r="H158" i="2"/>
  <c r="G158" i="2"/>
  <c r="F158" i="2"/>
  <c r="F157" i="2" s="1"/>
  <c r="H157" i="2"/>
  <c r="H156" i="2" s="1"/>
  <c r="H155" i="2" s="1"/>
  <c r="G157" i="2"/>
  <c r="G156" i="2" s="1"/>
  <c r="G155" i="2" s="1"/>
  <c r="K154" i="2"/>
  <c r="J154" i="2"/>
  <c r="I153" i="2"/>
  <c r="K153" i="2" s="1"/>
  <c r="H153" i="2"/>
  <c r="G153" i="2"/>
  <c r="F153" i="2"/>
  <c r="J152" i="2"/>
  <c r="I151" i="2"/>
  <c r="I150" i="2" s="1"/>
  <c r="H151" i="2"/>
  <c r="G151" i="2"/>
  <c r="G150" i="2" s="1"/>
  <c r="G149" i="2" s="1"/>
  <c r="F151" i="2"/>
  <c r="J145" i="2"/>
  <c r="J144" i="2"/>
  <c r="I143" i="2"/>
  <c r="H143" i="2"/>
  <c r="G143" i="2"/>
  <c r="F143" i="2"/>
  <c r="K142" i="2"/>
  <c r="J142" i="2"/>
  <c r="G141" i="2"/>
  <c r="G139" i="2" s="1"/>
  <c r="F141" i="2"/>
  <c r="K140" i="2"/>
  <c r="J140" i="2"/>
  <c r="F140" i="2"/>
  <c r="I139" i="2"/>
  <c r="H139" i="2"/>
  <c r="J138" i="2"/>
  <c r="I137" i="2"/>
  <c r="H137" i="2"/>
  <c r="H136" i="2" s="1"/>
  <c r="H135" i="2" s="1"/>
  <c r="H134" i="2" s="1"/>
  <c r="H133" i="2" s="1"/>
  <c r="G137" i="2"/>
  <c r="J137" i="2" s="1"/>
  <c r="F137" i="2"/>
  <c r="K132" i="2"/>
  <c r="J132" i="2"/>
  <c r="K131" i="2"/>
  <c r="J131" i="2"/>
  <c r="K130" i="2"/>
  <c r="G130" i="2"/>
  <c r="G129" i="2" s="1"/>
  <c r="G122" i="2" s="1"/>
  <c r="G121" i="2" s="1"/>
  <c r="G120" i="2" s="1"/>
  <c r="G119" i="2" s="1"/>
  <c r="F130" i="2"/>
  <c r="F129" i="2" s="1"/>
  <c r="I129" i="2"/>
  <c r="H129" i="2"/>
  <c r="K128" i="2"/>
  <c r="J128" i="2"/>
  <c r="I127" i="2"/>
  <c r="J127" i="2" s="1"/>
  <c r="H127" i="2"/>
  <c r="G127" i="2"/>
  <c r="F127" i="2"/>
  <c r="K126" i="2"/>
  <c r="J126" i="2"/>
  <c r="I125" i="2"/>
  <c r="H125" i="2"/>
  <c r="G125" i="2"/>
  <c r="F125" i="2"/>
  <c r="F122" i="2" s="1"/>
  <c r="F121" i="2" s="1"/>
  <c r="F120" i="2" s="1"/>
  <c r="F119" i="2" s="1"/>
  <c r="K124" i="2"/>
  <c r="J124" i="2"/>
  <c r="I123" i="2"/>
  <c r="H123" i="2"/>
  <c r="G123" i="2"/>
  <c r="F123" i="2"/>
  <c r="K117" i="2"/>
  <c r="G117" i="2"/>
  <c r="J117" i="2" s="1"/>
  <c r="F117" i="2"/>
  <c r="K116" i="2"/>
  <c r="J116" i="2"/>
  <c r="I115" i="2"/>
  <c r="K115" i="2" s="1"/>
  <c r="H115" i="2"/>
  <c r="H114" i="2" s="1"/>
  <c r="H113" i="2" s="1"/>
  <c r="H112" i="2" s="1"/>
  <c r="H111" i="2" s="1"/>
  <c r="H110" i="2" s="1"/>
  <c r="H109" i="2" s="1"/>
  <c r="G115" i="2"/>
  <c r="J115" i="2" s="1"/>
  <c r="F115" i="2"/>
  <c r="F114" i="2" s="1"/>
  <c r="F113" i="2" s="1"/>
  <c r="F112" i="2" s="1"/>
  <c r="F111" i="2" s="1"/>
  <c r="F110" i="2" s="1"/>
  <c r="F109" i="2" s="1"/>
  <c r="K108" i="2"/>
  <c r="J108" i="2"/>
  <c r="K107" i="2"/>
  <c r="J107" i="2"/>
  <c r="I106" i="2"/>
  <c r="J106" i="2" s="1"/>
  <c r="H106" i="2"/>
  <c r="G106" i="2"/>
  <c r="I104" i="2"/>
  <c r="H104" i="2"/>
  <c r="G104" i="2"/>
  <c r="F104" i="2"/>
  <c r="K103" i="2"/>
  <c r="J103" i="2"/>
  <c r="I102" i="2"/>
  <c r="K102" i="2" s="1"/>
  <c r="H102" i="2"/>
  <c r="G102" i="2"/>
  <c r="F102" i="2"/>
  <c r="K101" i="2"/>
  <c r="J101" i="2"/>
  <c r="I100" i="2"/>
  <c r="H100" i="2"/>
  <c r="G100" i="2"/>
  <c r="F100" i="2"/>
  <c r="K99" i="2"/>
  <c r="J99" i="2"/>
  <c r="I98" i="2"/>
  <c r="K98" i="2" s="1"/>
  <c r="H98" i="2"/>
  <c r="G98" i="2"/>
  <c r="F98" i="2"/>
  <c r="K97" i="2"/>
  <c r="J97" i="2"/>
  <c r="I96" i="2"/>
  <c r="K96" i="2" s="1"/>
  <c r="H96" i="2"/>
  <c r="G96" i="2"/>
  <c r="F96" i="2"/>
  <c r="K95" i="2"/>
  <c r="J95" i="2"/>
  <c r="I94" i="2"/>
  <c r="K94" i="2" s="1"/>
  <c r="H94" i="2"/>
  <c r="G94" i="2"/>
  <c r="F94" i="2"/>
  <c r="K93" i="2"/>
  <c r="J93" i="2"/>
  <c r="K92" i="2"/>
  <c r="J92" i="2"/>
  <c r="K91" i="2"/>
  <c r="J91" i="2"/>
  <c r="F91" i="2"/>
  <c r="I90" i="2"/>
  <c r="H90" i="2"/>
  <c r="H89" i="2" s="1"/>
  <c r="H88" i="2" s="1"/>
  <c r="G90" i="2"/>
  <c r="F90" i="2"/>
  <c r="F89" i="2" s="1"/>
  <c r="F88" i="2" s="1"/>
  <c r="G89" i="2"/>
  <c r="G88" i="2" s="1"/>
  <c r="K87" i="2"/>
  <c r="J87" i="2"/>
  <c r="K86" i="2"/>
  <c r="J86" i="2"/>
  <c r="I85" i="2"/>
  <c r="I84" i="2" s="1"/>
  <c r="H85" i="2"/>
  <c r="K85" i="2" s="1"/>
  <c r="G85" i="2"/>
  <c r="J85" i="2" s="1"/>
  <c r="F85" i="2"/>
  <c r="F84" i="2" s="1"/>
  <c r="F83" i="2" s="1"/>
  <c r="F82" i="2" s="1"/>
  <c r="K81" i="2"/>
  <c r="G81" i="2"/>
  <c r="G80" i="2" s="1"/>
  <c r="J80" i="2" s="1"/>
  <c r="F81" i="2"/>
  <c r="F80" i="2" s="1"/>
  <c r="K80" i="2"/>
  <c r="I80" i="2"/>
  <c r="H80" i="2"/>
  <c r="K79" i="2"/>
  <c r="G79" i="2"/>
  <c r="J79" i="2" s="1"/>
  <c r="F79" i="2"/>
  <c r="F78" i="2" s="1"/>
  <c r="I78" i="2"/>
  <c r="K78" i="2" s="1"/>
  <c r="H78" i="2"/>
  <c r="H77" i="2"/>
  <c r="H76" i="2" s="1"/>
  <c r="K75" i="2"/>
  <c r="J75" i="2"/>
  <c r="K74" i="2"/>
  <c r="J74" i="2"/>
  <c r="K73" i="2"/>
  <c r="I73" i="2"/>
  <c r="I72" i="2" s="1"/>
  <c r="H73" i="2"/>
  <c r="H72" i="2" s="1"/>
  <c r="H71" i="2" s="1"/>
  <c r="G73" i="2"/>
  <c r="F73" i="2"/>
  <c r="F72" i="2"/>
  <c r="F71" i="2" s="1"/>
  <c r="K70" i="2"/>
  <c r="J70" i="2"/>
  <c r="K69" i="2"/>
  <c r="J69" i="2"/>
  <c r="H69" i="2"/>
  <c r="G69" i="2"/>
  <c r="F69" i="2"/>
  <c r="K68" i="2"/>
  <c r="J68" i="2"/>
  <c r="K67" i="2"/>
  <c r="J67" i="2"/>
  <c r="I67" i="2"/>
  <c r="I66" i="2" s="1"/>
  <c r="K66" i="2" s="1"/>
  <c r="H67" i="2"/>
  <c r="G67" i="2"/>
  <c r="F67" i="2"/>
  <c r="F66" i="2" s="1"/>
  <c r="F65" i="2" s="1"/>
  <c r="H66" i="2"/>
  <c r="H65" i="2" s="1"/>
  <c r="G66" i="2"/>
  <c r="G65" i="2" s="1"/>
  <c r="J61" i="2"/>
  <c r="J60" i="2"/>
  <c r="I60" i="2"/>
  <c r="I59" i="2" s="1"/>
  <c r="H60" i="2"/>
  <c r="H59" i="2" s="1"/>
  <c r="H58" i="2" s="1"/>
  <c r="H57" i="2" s="1"/>
  <c r="H56" i="2" s="1"/>
  <c r="H55" i="2" s="1"/>
  <c r="G60" i="2"/>
  <c r="F60" i="2"/>
  <c r="F59" i="2" s="1"/>
  <c r="F58" i="2" s="1"/>
  <c r="F57" i="2" s="1"/>
  <c r="F56" i="2" s="1"/>
  <c r="F55" i="2" s="1"/>
  <c r="G59" i="2"/>
  <c r="G58" i="2" s="1"/>
  <c r="G57" i="2" s="1"/>
  <c r="G56" i="2" s="1"/>
  <c r="G55" i="2" s="1"/>
  <c r="K54" i="2"/>
  <c r="J54" i="2"/>
  <c r="I53" i="2"/>
  <c r="H53" i="2"/>
  <c r="K53" i="2" s="1"/>
  <c r="G53" i="2"/>
  <c r="J53" i="2" s="1"/>
  <c r="J52" i="2"/>
  <c r="I51" i="2"/>
  <c r="J51" i="2" s="1"/>
  <c r="H51" i="2"/>
  <c r="G51" i="2"/>
  <c r="G50" i="2" s="1"/>
  <c r="F51" i="2"/>
  <c r="F50" i="2"/>
  <c r="F49" i="2" s="1"/>
  <c r="J48" i="2"/>
  <c r="J47" i="2"/>
  <c r="I46" i="2"/>
  <c r="H46" i="2"/>
  <c r="H45" i="2" s="1"/>
  <c r="H44" i="2" s="1"/>
  <c r="G46" i="2"/>
  <c r="F46" i="2"/>
  <c r="I45" i="2"/>
  <c r="F45" i="2"/>
  <c r="F44" i="2" s="1"/>
  <c r="I44" i="2"/>
  <c r="J43" i="2"/>
  <c r="I42" i="2"/>
  <c r="H42" i="2"/>
  <c r="G42" i="2"/>
  <c r="J42" i="2" s="1"/>
  <c r="F42" i="2"/>
  <c r="J41" i="2"/>
  <c r="K40" i="2"/>
  <c r="J40" i="2"/>
  <c r="I39" i="2"/>
  <c r="K39" i="2" s="1"/>
  <c r="H39" i="2"/>
  <c r="G39" i="2"/>
  <c r="F39" i="2"/>
  <c r="K38" i="2"/>
  <c r="J38" i="2"/>
  <c r="J37" i="2"/>
  <c r="I36" i="2"/>
  <c r="H36" i="2"/>
  <c r="G36" i="2"/>
  <c r="F36" i="2"/>
  <c r="J35" i="2"/>
  <c r="I34" i="2"/>
  <c r="H34" i="2"/>
  <c r="G34" i="2"/>
  <c r="J34" i="2" s="1"/>
  <c r="F34" i="2"/>
  <c r="K33" i="2"/>
  <c r="J33" i="2"/>
  <c r="K32" i="2"/>
  <c r="J32" i="2"/>
  <c r="I31" i="2"/>
  <c r="H31" i="2"/>
  <c r="G31" i="2"/>
  <c r="F31" i="2"/>
  <c r="K30" i="2"/>
  <c r="J30" i="2"/>
  <c r="K29" i="2"/>
  <c r="J29" i="2"/>
  <c r="I28" i="2"/>
  <c r="K28" i="2" s="1"/>
  <c r="H28" i="2"/>
  <c r="G28" i="2"/>
  <c r="F28" i="2"/>
  <c r="F27" i="2" s="1"/>
  <c r="F26" i="2" s="1"/>
  <c r="K24" i="2"/>
  <c r="J24" i="2"/>
  <c r="K23" i="2"/>
  <c r="J23" i="2"/>
  <c r="F23" i="2"/>
  <c r="F21" i="2" s="1"/>
  <c r="F20" i="2" s="1"/>
  <c r="F19" i="2" s="1"/>
  <c r="F18" i="2" s="1"/>
  <c r="F17" i="2" s="1"/>
  <c r="F16" i="2" s="1"/>
  <c r="K22" i="2"/>
  <c r="J22" i="2"/>
  <c r="F22" i="2"/>
  <c r="I21" i="2"/>
  <c r="J21" i="2" s="1"/>
  <c r="H21" i="2"/>
  <c r="H20" i="2" s="1"/>
  <c r="H19" i="2" s="1"/>
  <c r="G21" i="2"/>
  <c r="G20" i="2"/>
  <c r="G19" i="2" s="1"/>
  <c r="K15" i="2"/>
  <c r="G15" i="2"/>
  <c r="F15" i="2"/>
  <c r="I14" i="2"/>
  <c r="H14" i="2"/>
  <c r="H13" i="2" s="1"/>
  <c r="H12" i="2" s="1"/>
  <c r="H11" i="2" s="1"/>
  <c r="H10" i="2" s="1"/>
  <c r="H9" i="2" s="1"/>
  <c r="F14" i="2"/>
  <c r="F13" i="2" s="1"/>
  <c r="F12" i="2" s="1"/>
  <c r="F11" i="2" s="1"/>
  <c r="F10" i="2" s="1"/>
  <c r="F9" i="2" s="1"/>
  <c r="H200" i="1"/>
  <c r="G200" i="1"/>
  <c r="F199" i="1"/>
  <c r="E199" i="1"/>
  <c r="D199" i="1"/>
  <c r="C199" i="1"/>
  <c r="H198" i="1"/>
  <c r="G198" i="1"/>
  <c r="F197" i="1"/>
  <c r="E197" i="1"/>
  <c r="D197" i="1"/>
  <c r="C197" i="1"/>
  <c r="F195" i="1"/>
  <c r="E195" i="1"/>
  <c r="D195" i="1"/>
  <c r="C195" i="1"/>
  <c r="F193" i="1"/>
  <c r="E193" i="1"/>
  <c r="D193" i="1"/>
  <c r="C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G184" i="1"/>
  <c r="F184" i="1"/>
  <c r="D184" i="1"/>
  <c r="C184" i="1"/>
  <c r="H183" i="1"/>
  <c r="G183" i="1"/>
  <c r="H182" i="1"/>
  <c r="G182" i="1"/>
  <c r="H181" i="1"/>
  <c r="G181" i="1"/>
  <c r="E180" i="1"/>
  <c r="D180" i="1"/>
  <c r="C180" i="1"/>
  <c r="H179" i="1"/>
  <c r="G179" i="1"/>
  <c r="H177" i="1"/>
  <c r="G177" i="1"/>
  <c r="F177" i="1"/>
  <c r="E177" i="1"/>
  <c r="D177" i="1"/>
  <c r="C177" i="1"/>
  <c r="C154" i="1" s="1"/>
  <c r="H176" i="1"/>
  <c r="G176" i="1"/>
  <c r="G175" i="1"/>
  <c r="H174" i="1"/>
  <c r="G174" i="1"/>
  <c r="H173" i="1"/>
  <c r="G173" i="1"/>
  <c r="F171" i="1"/>
  <c r="H171" i="1" s="1"/>
  <c r="E171" i="1"/>
  <c r="D171" i="1"/>
  <c r="C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F155" i="1"/>
  <c r="H155" i="1" s="1"/>
  <c r="E155" i="1"/>
  <c r="D155" i="1"/>
  <c r="C155" i="1"/>
  <c r="E154" i="1"/>
  <c r="D154" i="1"/>
  <c r="H153" i="1"/>
  <c r="G153" i="1"/>
  <c r="H152" i="1"/>
  <c r="G152" i="1"/>
  <c r="G151" i="1"/>
  <c r="G150" i="1"/>
  <c r="H149" i="1"/>
  <c r="G149" i="1"/>
  <c r="G148" i="1"/>
  <c r="H147" i="1"/>
  <c r="G147" i="1"/>
  <c r="H146" i="1"/>
  <c r="G146" i="1"/>
  <c r="G145" i="1"/>
  <c r="G144" i="1"/>
  <c r="H143" i="1"/>
  <c r="G143" i="1"/>
  <c r="G141" i="1"/>
  <c r="F141" i="1"/>
  <c r="H141" i="1" s="1"/>
  <c r="E141" i="1"/>
  <c r="D141" i="1"/>
  <c r="C141" i="1"/>
  <c r="G140" i="1"/>
  <c r="F139" i="1"/>
  <c r="E139" i="1"/>
  <c r="D139" i="1"/>
  <c r="G139" i="1" s="1"/>
  <c r="C139" i="1"/>
  <c r="G138" i="1"/>
  <c r="G136" i="1"/>
  <c r="F136" i="1"/>
  <c r="E136" i="1"/>
  <c r="D136" i="1"/>
  <c r="C136" i="1"/>
  <c r="C135" i="1" s="1"/>
  <c r="F135" i="1"/>
  <c r="G135" i="1" s="1"/>
  <c r="E135" i="1"/>
  <c r="D135" i="1"/>
  <c r="G134" i="1"/>
  <c r="G133" i="1"/>
  <c r="G132" i="1"/>
  <c r="F132" i="1"/>
  <c r="F131" i="1" s="1"/>
  <c r="E132" i="1"/>
  <c r="E131" i="1" s="1"/>
  <c r="E117" i="1" s="1"/>
  <c r="D132" i="1"/>
  <c r="C132" i="1"/>
  <c r="C131" i="1" s="1"/>
  <c r="D131" i="1"/>
  <c r="H130" i="1"/>
  <c r="G130" i="1"/>
  <c r="H128" i="1"/>
  <c r="F128" i="1"/>
  <c r="E128" i="1"/>
  <c r="D128" i="1"/>
  <c r="G128" i="1" s="1"/>
  <c r="C128" i="1"/>
  <c r="C127" i="1" s="1"/>
  <c r="F127" i="1"/>
  <c r="H127" i="1" s="1"/>
  <c r="E127" i="1"/>
  <c r="G126" i="1"/>
  <c r="F125" i="1"/>
  <c r="G125" i="1" s="1"/>
  <c r="E125" i="1"/>
  <c r="D125" i="1"/>
  <c r="C125" i="1"/>
  <c r="G124" i="1"/>
  <c r="F123" i="1"/>
  <c r="G123" i="1" s="1"/>
  <c r="E123" i="1"/>
  <c r="D123" i="1"/>
  <c r="C123" i="1"/>
  <c r="H122" i="1"/>
  <c r="G122" i="1"/>
  <c r="F121" i="1"/>
  <c r="H121" i="1" s="1"/>
  <c r="E121" i="1"/>
  <c r="D121" i="1"/>
  <c r="C121" i="1"/>
  <c r="G120" i="1"/>
  <c r="F119" i="1"/>
  <c r="E119" i="1"/>
  <c r="D119" i="1"/>
  <c r="G119" i="1" s="1"/>
  <c r="C119" i="1"/>
  <c r="C118" i="1" s="1"/>
  <c r="F118" i="1"/>
  <c r="E118" i="1"/>
  <c r="H116" i="1"/>
  <c r="G116" i="1"/>
  <c r="H115" i="1"/>
  <c r="G115" i="1"/>
  <c r="G113" i="1"/>
  <c r="F113" i="1"/>
  <c r="H113" i="1" s="1"/>
  <c r="E113" i="1"/>
  <c r="D113" i="1"/>
  <c r="C113" i="1"/>
  <c r="H112" i="1"/>
  <c r="G112" i="1"/>
  <c r="G110" i="1"/>
  <c r="F110" i="1"/>
  <c r="H110" i="1" s="1"/>
  <c r="E110" i="1"/>
  <c r="E108" i="1" s="1"/>
  <c r="E107" i="1" s="1"/>
  <c r="E106" i="1" s="1"/>
  <c r="D110" i="1"/>
  <c r="C110" i="1"/>
  <c r="H109" i="1"/>
  <c r="G109" i="1"/>
  <c r="G108" i="1"/>
  <c r="F108" i="1"/>
  <c r="D108" i="1"/>
  <c r="C108" i="1"/>
  <c r="H105" i="1"/>
  <c r="G105" i="1"/>
  <c r="F104" i="1"/>
  <c r="H104" i="1" s="1"/>
  <c r="E104" i="1"/>
  <c r="D104" i="1"/>
  <c r="C104" i="1"/>
  <c r="F102" i="1"/>
  <c r="F99" i="1" s="1"/>
  <c r="E102" i="1"/>
  <c r="D102" i="1"/>
  <c r="C102" i="1"/>
  <c r="F100" i="1"/>
  <c r="E100" i="1"/>
  <c r="E99" i="1" s="1"/>
  <c r="D100" i="1"/>
  <c r="D99" i="1" s="1"/>
  <c r="C100" i="1"/>
  <c r="C99" i="1" s="1"/>
  <c r="H93" i="1"/>
  <c r="G93" i="1"/>
  <c r="H92" i="1"/>
  <c r="G92" i="1"/>
  <c r="H90" i="1"/>
  <c r="G90" i="1"/>
  <c r="H89" i="1"/>
  <c r="G89" i="1"/>
  <c r="H86" i="1"/>
  <c r="G86" i="1"/>
  <c r="H84" i="1"/>
  <c r="G84" i="1"/>
  <c r="H82" i="1"/>
  <c r="G82" i="1"/>
  <c r="H81" i="1"/>
  <c r="G81" i="1"/>
  <c r="H80" i="1"/>
  <c r="G80" i="1"/>
  <c r="H79" i="1"/>
  <c r="G79" i="1"/>
  <c r="F79" i="1"/>
  <c r="E79" i="1"/>
  <c r="D79" i="1"/>
  <c r="C79" i="1"/>
  <c r="H78" i="1"/>
  <c r="G78" i="1"/>
  <c r="H77" i="1"/>
  <c r="G77" i="1"/>
  <c r="F76" i="1"/>
  <c r="H76" i="1" s="1"/>
  <c r="E76" i="1"/>
  <c r="D76" i="1"/>
  <c r="C76" i="1"/>
  <c r="F73" i="1"/>
  <c r="F72" i="1" s="1"/>
  <c r="E73" i="1"/>
  <c r="E72" i="1" s="1"/>
  <c r="D73" i="1"/>
  <c r="C73" i="1"/>
  <c r="D72" i="1"/>
  <c r="C72" i="1"/>
  <c r="H70" i="1"/>
  <c r="G70" i="1"/>
  <c r="F69" i="1"/>
  <c r="H69" i="1" s="1"/>
  <c r="E69" i="1"/>
  <c r="D69" i="1"/>
  <c r="G69" i="1" s="1"/>
  <c r="C69" i="1"/>
  <c r="H68" i="1"/>
  <c r="G68" i="1"/>
  <c r="F67" i="1"/>
  <c r="H67" i="1" s="1"/>
  <c r="E67" i="1"/>
  <c r="E66" i="1" s="1"/>
  <c r="D67" i="1"/>
  <c r="G67" i="1" s="1"/>
  <c r="C67" i="1"/>
  <c r="C66" i="1" s="1"/>
  <c r="G63" i="1"/>
  <c r="H62" i="1"/>
  <c r="G62" i="1"/>
  <c r="F61" i="1"/>
  <c r="H61" i="1" s="1"/>
  <c r="E61" i="1"/>
  <c r="E60" i="1" s="1"/>
  <c r="D61" i="1"/>
  <c r="D60" i="1" s="1"/>
  <c r="C61" i="1"/>
  <c r="C60" i="1" s="1"/>
  <c r="C51" i="1" s="1"/>
  <c r="H59" i="1"/>
  <c r="G59" i="1"/>
  <c r="H58" i="1"/>
  <c r="F58" i="1"/>
  <c r="G58" i="1" s="1"/>
  <c r="E58" i="1"/>
  <c r="D58" i="1"/>
  <c r="C58" i="1"/>
  <c r="H57" i="1"/>
  <c r="G57" i="1"/>
  <c r="H56" i="1"/>
  <c r="G56" i="1"/>
  <c r="H55" i="1"/>
  <c r="G55" i="1"/>
  <c r="H54" i="1"/>
  <c r="G54" i="1"/>
  <c r="F53" i="1"/>
  <c r="H53" i="1" s="1"/>
  <c r="E53" i="1"/>
  <c r="D53" i="1"/>
  <c r="C53" i="1"/>
  <c r="E52" i="1"/>
  <c r="D52" i="1"/>
  <c r="C52" i="1"/>
  <c r="H50" i="1"/>
  <c r="G50" i="1"/>
  <c r="F49" i="1"/>
  <c r="H49" i="1" s="1"/>
  <c r="E49" i="1"/>
  <c r="D49" i="1"/>
  <c r="C49" i="1"/>
  <c r="H48" i="1"/>
  <c r="G48" i="1"/>
  <c r="F47" i="1"/>
  <c r="H47" i="1" s="1"/>
  <c r="E47" i="1"/>
  <c r="E46" i="1" s="1"/>
  <c r="D47" i="1"/>
  <c r="D46" i="1" s="1"/>
  <c r="C47" i="1"/>
  <c r="C46" i="1" s="1"/>
  <c r="H45" i="1"/>
  <c r="G45" i="1"/>
  <c r="H44" i="1"/>
  <c r="G44" i="1"/>
  <c r="F43" i="1"/>
  <c r="H43" i="1" s="1"/>
  <c r="E43" i="1"/>
  <c r="D43" i="1"/>
  <c r="C43" i="1"/>
  <c r="H42" i="1"/>
  <c r="G42" i="1"/>
  <c r="H41" i="1"/>
  <c r="G41" i="1"/>
  <c r="F40" i="1"/>
  <c r="H40" i="1" s="1"/>
  <c r="E40" i="1"/>
  <c r="E37" i="1" s="1"/>
  <c r="D40" i="1"/>
  <c r="D37" i="1" s="1"/>
  <c r="C40" i="1"/>
  <c r="H39" i="1"/>
  <c r="G39" i="1"/>
  <c r="F38" i="1"/>
  <c r="H38" i="1" s="1"/>
  <c r="E38" i="1"/>
  <c r="D38" i="1"/>
  <c r="C38" i="1"/>
  <c r="C37" i="1"/>
  <c r="H36" i="1"/>
  <c r="G36" i="1"/>
  <c r="F35" i="1"/>
  <c r="H35" i="1" s="1"/>
  <c r="E35" i="1"/>
  <c r="D35" i="1"/>
  <c r="C35" i="1"/>
  <c r="H34" i="1"/>
  <c r="G34" i="1"/>
  <c r="F33" i="1"/>
  <c r="H33" i="1" s="1"/>
  <c r="E33" i="1"/>
  <c r="D33" i="1"/>
  <c r="D28" i="1" s="1"/>
  <c r="C33" i="1"/>
  <c r="H31" i="1"/>
  <c r="G31" i="1"/>
  <c r="H30" i="1"/>
  <c r="G30" i="1"/>
  <c r="F29" i="1"/>
  <c r="H29" i="1" s="1"/>
  <c r="E29" i="1"/>
  <c r="E28" i="1" s="1"/>
  <c r="D29" i="1"/>
  <c r="C29" i="1"/>
  <c r="C28" i="1"/>
  <c r="H27" i="1"/>
  <c r="G27" i="1"/>
  <c r="H26" i="1"/>
  <c r="G26" i="1"/>
  <c r="H25" i="1"/>
  <c r="G25" i="1"/>
  <c r="H24" i="1"/>
  <c r="G24" i="1"/>
  <c r="H23" i="1"/>
  <c r="F23" i="1"/>
  <c r="G23" i="1" s="1"/>
  <c r="E23" i="1"/>
  <c r="D23" i="1"/>
  <c r="D22" i="1" s="1"/>
  <c r="C23" i="1"/>
  <c r="C22" i="1" s="1"/>
  <c r="F22" i="1"/>
  <c r="H22" i="1" s="1"/>
  <c r="E22" i="1"/>
  <c r="H17" i="1"/>
  <c r="G17" i="1"/>
  <c r="H16" i="1"/>
  <c r="G16" i="1"/>
  <c r="H15" i="1"/>
  <c r="G15" i="1"/>
  <c r="F14" i="1"/>
  <c r="H14" i="1" s="1"/>
  <c r="E14" i="1"/>
  <c r="E13" i="1" s="1"/>
  <c r="D14" i="1"/>
  <c r="D13" i="1" s="1"/>
  <c r="C14" i="1"/>
  <c r="C13" i="1" s="1"/>
  <c r="C12" i="1" s="1"/>
  <c r="F27" i="4" l="1"/>
  <c r="M14" i="4"/>
  <c r="K17" i="4"/>
  <c r="K41" i="4"/>
  <c r="N65" i="4"/>
  <c r="K65" i="4" s="1"/>
  <c r="L14" i="4"/>
  <c r="G87" i="4"/>
  <c r="M34" i="4"/>
  <c r="K34" i="4" s="1"/>
  <c r="C33" i="4"/>
  <c r="C28" i="4" s="1"/>
  <c r="C27" i="4" s="1"/>
  <c r="G49" i="4"/>
  <c r="G33" i="4" s="1"/>
  <c r="G28" i="4" s="1"/>
  <c r="G27" i="4" s="1"/>
  <c r="K27" i="4" s="1"/>
  <c r="C14" i="4"/>
  <c r="I33" i="4"/>
  <c r="I28" i="4" s="1"/>
  <c r="I27" i="4" s="1"/>
  <c r="M27" i="4" s="1"/>
  <c r="N49" i="4"/>
  <c r="F524" i="2"/>
  <c r="F523" i="2" s="1"/>
  <c r="F522" i="2" s="1"/>
  <c r="F521" i="2" s="1"/>
  <c r="F520" i="2" s="1"/>
  <c r="I446" i="2"/>
  <c r="K446" i="2" s="1"/>
  <c r="K447" i="2"/>
  <c r="J447" i="2"/>
  <c r="J169" i="2"/>
  <c r="H832" i="2"/>
  <c r="H831" i="2" s="1"/>
  <c r="H830" i="2" s="1"/>
  <c r="H829" i="2" s="1"/>
  <c r="H833" i="2"/>
  <c r="J406" i="2"/>
  <c r="I405" i="2"/>
  <c r="F832" i="2"/>
  <c r="F831" i="2" s="1"/>
  <c r="F830" i="2" s="1"/>
  <c r="F829" i="2" s="1"/>
  <c r="F833" i="2"/>
  <c r="I27" i="2"/>
  <c r="J46" i="2"/>
  <c r="J73" i="2"/>
  <c r="H84" i="2"/>
  <c r="H83" i="2" s="1"/>
  <c r="H82" i="2" s="1"/>
  <c r="J123" i="2"/>
  <c r="I136" i="2"/>
  <c r="F150" i="2"/>
  <c r="F149" i="2" s="1"/>
  <c r="F148" i="2" s="1"/>
  <c r="F147" i="2" s="1"/>
  <c r="F146" i="2" s="1"/>
  <c r="F118" i="2" s="1"/>
  <c r="H150" i="2"/>
  <c r="H149" i="2" s="1"/>
  <c r="H148" i="2" s="1"/>
  <c r="J161" i="2"/>
  <c r="F177" i="2"/>
  <c r="F176" i="2" s="1"/>
  <c r="F175" i="2" s="1"/>
  <c r="F174" i="2" s="1"/>
  <c r="I181" i="2"/>
  <c r="J181" i="2" s="1"/>
  <c r="J195" i="2"/>
  <c r="G205" i="2"/>
  <c r="H218" i="2"/>
  <c r="I243" i="2"/>
  <c r="I242" i="2" s="1"/>
  <c r="J242" i="2" s="1"/>
  <c r="F248" i="2"/>
  <c r="I267" i="2"/>
  <c r="G272" i="2"/>
  <c r="G271" i="2" s="1"/>
  <c r="F294" i="2"/>
  <c r="F293" i="2" s="1"/>
  <c r="F292" i="2" s="1"/>
  <c r="F291" i="2" s="1"/>
  <c r="J316" i="2"/>
  <c r="J499" i="2"/>
  <c r="K530" i="2"/>
  <c r="J544" i="2"/>
  <c r="K575" i="2"/>
  <c r="I578" i="2"/>
  <c r="K632" i="2"/>
  <c r="I663" i="2"/>
  <c r="K663" i="2" s="1"/>
  <c r="K665" i="2"/>
  <c r="J673" i="2"/>
  <c r="I682" i="2"/>
  <c r="J725" i="2"/>
  <c r="H779" i="2"/>
  <c r="H778" i="2" s="1"/>
  <c r="I835" i="2"/>
  <c r="I114" i="2"/>
  <c r="J129" i="2"/>
  <c r="F139" i="2"/>
  <c r="F136" i="2" s="1"/>
  <c r="F135" i="2" s="1"/>
  <c r="F134" i="2" s="1"/>
  <c r="F133" i="2" s="1"/>
  <c r="K161" i="2"/>
  <c r="K205" i="2"/>
  <c r="G283" i="2"/>
  <c r="G282" i="2" s="1"/>
  <c r="F404" i="2"/>
  <c r="J476" i="2"/>
  <c r="J525" i="2"/>
  <c r="J570" i="2"/>
  <c r="J632" i="2"/>
  <c r="I635" i="2"/>
  <c r="H690" i="2"/>
  <c r="H689" i="2" s="1"/>
  <c r="H688" i="2" s="1"/>
  <c r="H687" i="2" s="1"/>
  <c r="H686" i="2" s="1"/>
  <c r="F743" i="2"/>
  <c r="F742" i="2" s="1"/>
  <c r="F741" i="2" s="1"/>
  <c r="F740" i="2" s="1"/>
  <c r="F739" i="2" s="1"/>
  <c r="J748" i="2"/>
  <c r="K826" i="2"/>
  <c r="J28" i="2"/>
  <c r="K36" i="2"/>
  <c r="H50" i="2"/>
  <c r="J143" i="2"/>
  <c r="K188" i="2"/>
  <c r="I236" i="2"/>
  <c r="J236" i="2" s="1"/>
  <c r="K273" i="2"/>
  <c r="K312" i="2"/>
  <c r="F315" i="2"/>
  <c r="F314" i="2" s="1"/>
  <c r="J345" i="2"/>
  <c r="I388" i="2"/>
  <c r="J388" i="2" s="1"/>
  <c r="J407" i="2"/>
  <c r="K424" i="2"/>
  <c r="G496" i="2"/>
  <c r="G495" i="2" s="1"/>
  <c r="G494" i="2" s="1"/>
  <c r="G493" i="2" s="1"/>
  <c r="H570" i="2"/>
  <c r="K570" i="2" s="1"/>
  <c r="K628" i="2"/>
  <c r="J630" i="2"/>
  <c r="H713" i="2"/>
  <c r="J759" i="2"/>
  <c r="H771" i="2"/>
  <c r="H770" i="2" s="1"/>
  <c r="K781" i="2"/>
  <c r="K809" i="2"/>
  <c r="K811" i="2"/>
  <c r="F77" i="2"/>
  <c r="F76" i="2" s="1"/>
  <c r="F340" i="2"/>
  <c r="F339" i="2" s="1"/>
  <c r="J380" i="2"/>
  <c r="J413" i="2"/>
  <c r="K432" i="2"/>
  <c r="J458" i="2"/>
  <c r="J533" i="2"/>
  <c r="J549" i="2"/>
  <c r="K557" i="2"/>
  <c r="J573" i="2"/>
  <c r="I616" i="2"/>
  <c r="K664" i="2"/>
  <c r="H27" i="2"/>
  <c r="H26" i="2" s="1"/>
  <c r="H18" i="2" s="1"/>
  <c r="H17" i="2" s="1"/>
  <c r="K100" i="2"/>
  <c r="J151" i="2"/>
  <c r="J179" i="2"/>
  <c r="J182" i="2"/>
  <c r="J198" i="2"/>
  <c r="K223" i="2"/>
  <c r="H236" i="2"/>
  <c r="H294" i="2"/>
  <c r="H293" i="2" s="1"/>
  <c r="H292" i="2" s="1"/>
  <c r="H291" i="2" s="1"/>
  <c r="H315" i="2"/>
  <c r="H314" i="2" s="1"/>
  <c r="J351" i="2"/>
  <c r="F377" i="2"/>
  <c r="F437" i="2"/>
  <c r="F436" i="2" s="1"/>
  <c r="F447" i="2"/>
  <c r="F446" i="2" s="1"/>
  <c r="J500" i="2"/>
  <c r="J548" i="2"/>
  <c r="K555" i="2"/>
  <c r="J557" i="2"/>
  <c r="K624" i="2"/>
  <c r="J626" i="2"/>
  <c r="F664" i="2"/>
  <c r="F663" i="2" s="1"/>
  <c r="F658" i="2" s="1"/>
  <c r="F657" i="2" s="1"/>
  <c r="F656" i="2" s="1"/>
  <c r="F655" i="2" s="1"/>
  <c r="J711" i="2"/>
  <c r="K726" i="2"/>
  <c r="I736" i="2"/>
  <c r="K736" i="2" s="1"/>
  <c r="K748" i="2"/>
  <c r="I752" i="2"/>
  <c r="K752" i="2" s="1"/>
  <c r="G763" i="2"/>
  <c r="I818" i="2"/>
  <c r="K818" i="2" s="1"/>
  <c r="K824" i="2"/>
  <c r="K31" i="2"/>
  <c r="J81" i="2"/>
  <c r="J170" i="2"/>
  <c r="K238" i="2"/>
  <c r="J253" i="2"/>
  <c r="K264" i="2"/>
  <c r="J288" i="2"/>
  <c r="J304" i="2"/>
  <c r="I311" i="2"/>
  <c r="G377" i="2"/>
  <c r="J624" i="2"/>
  <c r="K636" i="2"/>
  <c r="J669" i="2"/>
  <c r="I744" i="2"/>
  <c r="K744" i="2" s="1"/>
  <c r="G747" i="2"/>
  <c r="I795" i="2"/>
  <c r="J804" i="2"/>
  <c r="G817" i="2"/>
  <c r="G816" i="2" s="1"/>
  <c r="G815" i="2" s="1"/>
  <c r="G814" i="2" s="1"/>
  <c r="J125" i="2"/>
  <c r="J141" i="2"/>
  <c r="F156" i="2"/>
  <c r="F155" i="2" s="1"/>
  <c r="G177" i="2"/>
  <c r="G176" i="2" s="1"/>
  <c r="J238" i="2"/>
  <c r="K288" i="2"/>
  <c r="J301" i="2"/>
  <c r="K304" i="2"/>
  <c r="K330" i="2"/>
  <c r="H377" i="2"/>
  <c r="J553" i="2"/>
  <c r="J579" i="2"/>
  <c r="F621" i="2"/>
  <c r="F713" i="2"/>
  <c r="F704" i="2" s="1"/>
  <c r="G745" i="2"/>
  <c r="G744" i="2" s="1"/>
  <c r="J783" i="2"/>
  <c r="K808" i="2"/>
  <c r="K810" i="2"/>
  <c r="K812" i="2"/>
  <c r="K819" i="2"/>
  <c r="F846" i="2"/>
  <c r="F845" i="2" s="1"/>
  <c r="F844" i="2" s="1"/>
  <c r="I50" i="2"/>
  <c r="I49" i="2" s="1"/>
  <c r="J49" i="2" s="1"/>
  <c r="J90" i="2"/>
  <c r="H122" i="2"/>
  <c r="H121" i="2" s="1"/>
  <c r="H120" i="2" s="1"/>
  <c r="H119" i="2" s="1"/>
  <c r="J219" i="2"/>
  <c r="H258" i="2"/>
  <c r="F272" i="2"/>
  <c r="F271" i="2" s="1"/>
  <c r="J370" i="2"/>
  <c r="K374" i="2"/>
  <c r="J393" i="2"/>
  <c r="K448" i="2"/>
  <c r="G456" i="2"/>
  <c r="G455" i="2" s="1"/>
  <c r="G454" i="2" s="1"/>
  <c r="G453" i="2" s="1"/>
  <c r="G452" i="2" s="1"/>
  <c r="J468" i="2"/>
  <c r="K517" i="2"/>
  <c r="J530" i="2"/>
  <c r="K565" i="2"/>
  <c r="K617" i="2"/>
  <c r="K667" i="2"/>
  <c r="J781" i="2"/>
  <c r="I785" i="2"/>
  <c r="K785" i="2" s="1"/>
  <c r="C11" i="1"/>
  <c r="H108" i="1"/>
  <c r="G131" i="1"/>
  <c r="F117" i="1"/>
  <c r="D12" i="1"/>
  <c r="E12" i="1"/>
  <c r="E11" i="1" s="1"/>
  <c r="E201" i="1" s="1"/>
  <c r="D12" i="3" s="1"/>
  <c r="D51" i="1"/>
  <c r="E51" i="1"/>
  <c r="G99" i="1"/>
  <c r="H99" i="1"/>
  <c r="C117" i="1"/>
  <c r="C107" i="1" s="1"/>
  <c r="C106" i="1" s="1"/>
  <c r="H72" i="1"/>
  <c r="G72" i="1"/>
  <c r="G22" i="1"/>
  <c r="G53" i="1"/>
  <c r="G155" i="1"/>
  <c r="G49" i="2"/>
  <c r="G199" i="1"/>
  <c r="H199" i="1"/>
  <c r="F52" i="1"/>
  <c r="F154" i="1"/>
  <c r="G197" i="1"/>
  <c r="H197" i="1"/>
  <c r="H49" i="2"/>
  <c r="K49" i="2" s="1"/>
  <c r="G29" i="1"/>
  <c r="G38" i="1"/>
  <c r="G40" i="1"/>
  <c r="D66" i="1"/>
  <c r="F107" i="1"/>
  <c r="G171" i="1"/>
  <c r="K150" i="2"/>
  <c r="I149" i="2"/>
  <c r="J150" i="2"/>
  <c r="K334" i="2"/>
  <c r="J334" i="2"/>
  <c r="F28" i="1"/>
  <c r="F37" i="1"/>
  <c r="H64" i="2"/>
  <c r="H63" i="2" s="1"/>
  <c r="H62" i="2" s="1"/>
  <c r="F201" i="2"/>
  <c r="F202" i="2"/>
  <c r="K136" i="2"/>
  <c r="I135" i="2"/>
  <c r="K181" i="2"/>
  <c r="G14" i="1"/>
  <c r="G33" i="1"/>
  <c r="G35" i="1"/>
  <c r="G43" i="1"/>
  <c r="G47" i="1"/>
  <c r="G49" i="1"/>
  <c r="G61" i="1"/>
  <c r="F66" i="1"/>
  <c r="G121" i="1"/>
  <c r="G14" i="2"/>
  <c r="G13" i="2" s="1"/>
  <c r="G12" i="2" s="1"/>
  <c r="G11" i="2" s="1"/>
  <c r="G10" i="2" s="1"/>
  <c r="G9" i="2" s="1"/>
  <c r="J15" i="2"/>
  <c r="F13" i="1"/>
  <c r="F46" i="1"/>
  <c r="F60" i="1"/>
  <c r="G76" i="1"/>
  <c r="G104" i="1"/>
  <c r="D127" i="1"/>
  <c r="D117" i="1" s="1"/>
  <c r="D107" i="1" s="1"/>
  <c r="D106" i="1" s="1"/>
  <c r="F64" i="2"/>
  <c r="F63" i="2" s="1"/>
  <c r="F62" i="2" s="1"/>
  <c r="F8" i="2" s="1"/>
  <c r="D118" i="1"/>
  <c r="G118" i="1" s="1"/>
  <c r="F180" i="1"/>
  <c r="H184" i="1"/>
  <c r="I58" i="2"/>
  <c r="J59" i="2"/>
  <c r="G148" i="2"/>
  <c r="G147" i="2" s="1"/>
  <c r="G146" i="2" s="1"/>
  <c r="H177" i="2"/>
  <c r="H176" i="2" s="1"/>
  <c r="H175" i="2" s="1"/>
  <c r="H174" i="2" s="1"/>
  <c r="I13" i="2"/>
  <c r="K14" i="2"/>
  <c r="I20" i="2"/>
  <c r="K21" i="2"/>
  <c r="G27" i="2"/>
  <c r="G26" i="2" s="1"/>
  <c r="G18" i="2" s="1"/>
  <c r="I71" i="2"/>
  <c r="K72" i="2"/>
  <c r="G78" i="2"/>
  <c r="G77" i="2" s="1"/>
  <c r="G76" i="2" s="1"/>
  <c r="G84" i="2"/>
  <c r="G83" i="2" s="1"/>
  <c r="G82" i="2" s="1"/>
  <c r="I89" i="2"/>
  <c r="K90" i="2"/>
  <c r="K106" i="2"/>
  <c r="I113" i="2"/>
  <c r="K114" i="2"/>
  <c r="I122" i="2"/>
  <c r="K123" i="2"/>
  <c r="K125" i="2"/>
  <c r="K127" i="2"/>
  <c r="K129" i="2"/>
  <c r="I193" i="2"/>
  <c r="K194" i="2"/>
  <c r="K303" i="2"/>
  <c r="J303" i="2"/>
  <c r="G315" i="2"/>
  <c r="G314" i="2" s="1"/>
  <c r="K365" i="2"/>
  <c r="J365" i="2"/>
  <c r="H404" i="2"/>
  <c r="K608" i="2"/>
  <c r="I607" i="2"/>
  <c r="J608" i="2"/>
  <c r="K216" i="2"/>
  <c r="J216" i="2"/>
  <c r="G257" i="2"/>
  <c r="G256" i="2" s="1"/>
  <c r="G247" i="2" s="1"/>
  <c r="G246" i="2" s="1"/>
  <c r="I266" i="2"/>
  <c r="J266" i="2" s="1"/>
  <c r="J267" i="2"/>
  <c r="H309" i="2"/>
  <c r="H308" i="2" s="1"/>
  <c r="H307" i="2" s="1"/>
  <c r="K341" i="2"/>
  <c r="I340" i="2"/>
  <c r="J341" i="2"/>
  <c r="G357" i="2"/>
  <c r="J275" i="2"/>
  <c r="H357" i="2"/>
  <c r="K508" i="2"/>
  <c r="I507" i="2"/>
  <c r="J508" i="2"/>
  <c r="J31" i="2"/>
  <c r="J36" i="2"/>
  <c r="J78" i="2"/>
  <c r="J130" i="2"/>
  <c r="J139" i="2"/>
  <c r="J190" i="2"/>
  <c r="K197" i="2"/>
  <c r="F211" i="2"/>
  <c r="F210" i="2" s="1"/>
  <c r="F209" i="2" s="1"/>
  <c r="F208" i="2" s="1"/>
  <c r="G225" i="2"/>
  <c r="J226" i="2"/>
  <c r="K350" i="2"/>
  <c r="I357" i="2"/>
  <c r="K392" i="2"/>
  <c r="J392" i="2"/>
  <c r="I404" i="2"/>
  <c r="J405" i="2"/>
  <c r="J412" i="2"/>
  <c r="I411" i="2"/>
  <c r="J411" i="2" s="1"/>
  <c r="J417" i="2"/>
  <c r="G404" i="2"/>
  <c r="I26" i="2"/>
  <c r="J39" i="2"/>
  <c r="J66" i="2"/>
  <c r="G72" i="2"/>
  <c r="G71" i="2" s="1"/>
  <c r="G64" i="2" s="1"/>
  <c r="I77" i="2"/>
  <c r="I83" i="2"/>
  <c r="J94" i="2"/>
  <c r="J96" i="2"/>
  <c r="J98" i="2"/>
  <c r="J100" i="2"/>
  <c r="J102" i="2"/>
  <c r="G114" i="2"/>
  <c r="G113" i="2" s="1"/>
  <c r="G112" i="2" s="1"/>
  <c r="G111" i="2" s="1"/>
  <c r="G110" i="2" s="1"/>
  <c r="G109" i="2" s="1"/>
  <c r="G136" i="2"/>
  <c r="G135" i="2" s="1"/>
  <c r="G134" i="2" s="1"/>
  <c r="G133" i="2" s="1"/>
  <c r="G118" i="2" s="1"/>
  <c r="K139" i="2"/>
  <c r="J153" i="2"/>
  <c r="H169" i="2"/>
  <c r="H147" i="2" s="1"/>
  <c r="H146" i="2" s="1"/>
  <c r="H118" i="2" s="1"/>
  <c r="K190" i="2"/>
  <c r="G194" i="2"/>
  <c r="G193" i="2" s="1"/>
  <c r="G192" i="2" s="1"/>
  <c r="G175" i="2" s="1"/>
  <c r="G174" i="2" s="1"/>
  <c r="K195" i="2"/>
  <c r="K218" i="2"/>
  <c r="G309" i="2"/>
  <c r="G308" i="2" s="1"/>
  <c r="G307" i="2" s="1"/>
  <c r="J358" i="2"/>
  <c r="G45" i="2"/>
  <c r="G44" i="2" s="1"/>
  <c r="J44" i="2" s="1"/>
  <c r="I65" i="2"/>
  <c r="K215" i="2"/>
  <c r="J215" i="2"/>
  <c r="F309" i="2"/>
  <c r="F308" i="2" s="1"/>
  <c r="F307" i="2" s="1"/>
  <c r="K320" i="2"/>
  <c r="J320" i="2"/>
  <c r="F460" i="2"/>
  <c r="F457" i="2"/>
  <c r="F456" i="2" s="1"/>
  <c r="F455" i="2" s="1"/>
  <c r="F454" i="2" s="1"/>
  <c r="F453" i="2" s="1"/>
  <c r="F452" i="2" s="1"/>
  <c r="H466" i="2"/>
  <c r="H465" i="2"/>
  <c r="K272" i="2"/>
  <c r="I271" i="2"/>
  <c r="J272" i="2"/>
  <c r="K311" i="2"/>
  <c r="I310" i="2"/>
  <c r="J311" i="2"/>
  <c r="K335" i="2"/>
  <c r="J335" i="2"/>
  <c r="J350" i="2"/>
  <c r="K423" i="2"/>
  <c r="I422" i="2"/>
  <c r="J423" i="2"/>
  <c r="I157" i="2"/>
  <c r="I178" i="2"/>
  <c r="K198" i="2"/>
  <c r="H204" i="2"/>
  <c r="H203" i="2" s="1"/>
  <c r="H257" i="2"/>
  <c r="H256" i="2" s="1"/>
  <c r="H247" i="2" s="1"/>
  <c r="H246" i="2" s="1"/>
  <c r="I279" i="2"/>
  <c r="J279" i="2" s="1"/>
  <c r="J280" i="2"/>
  <c r="I315" i="2"/>
  <c r="K318" i="2"/>
  <c r="J318" i="2"/>
  <c r="K343" i="2"/>
  <c r="J343" i="2"/>
  <c r="F357" i="2"/>
  <c r="F356" i="2" s="1"/>
  <c r="F349" i="2" s="1"/>
  <c r="F348" i="2" s="1"/>
  <c r="F347" i="2" s="1"/>
  <c r="I377" i="2"/>
  <c r="J377" i="2" s="1"/>
  <c r="F423" i="2"/>
  <c r="F422" i="2" s="1"/>
  <c r="K444" i="2"/>
  <c r="K638" i="2"/>
  <c r="I457" i="2"/>
  <c r="I460" i="2"/>
  <c r="H522" i="2"/>
  <c r="H521" i="2" s="1"/>
  <c r="H520" i="2" s="1"/>
  <c r="K578" i="2"/>
  <c r="H577" i="2"/>
  <c r="F613" i="2"/>
  <c r="F612" i="2" s="1"/>
  <c r="G832" i="2"/>
  <c r="G831" i="2" s="1"/>
  <c r="G830" i="2" s="1"/>
  <c r="G829" i="2" s="1"/>
  <c r="G833" i="2"/>
  <c r="J223" i="2"/>
  <c r="J284" i="2"/>
  <c r="J299" i="2"/>
  <c r="J326" i="2"/>
  <c r="J328" i="2"/>
  <c r="J330" i="2"/>
  <c r="J336" i="2"/>
  <c r="J359" i="2"/>
  <c r="J363" i="2"/>
  <c r="G400" i="2"/>
  <c r="J400" i="2" s="1"/>
  <c r="J432" i="2"/>
  <c r="K441" i="2"/>
  <c r="I440" i="2"/>
  <c r="H478" i="2"/>
  <c r="K544" i="2"/>
  <c r="H543" i="2"/>
  <c r="H542" i="2" s="1"/>
  <c r="K661" i="2"/>
  <c r="I660" i="2"/>
  <c r="J661" i="2"/>
  <c r="I283" i="2"/>
  <c r="K336" i="2"/>
  <c r="I431" i="2"/>
  <c r="K483" i="2"/>
  <c r="I482" i="2"/>
  <c r="K563" i="2"/>
  <c r="J563" i="2"/>
  <c r="K649" i="2"/>
  <c r="I646" i="2"/>
  <c r="J649" i="2"/>
  <c r="I203" i="2"/>
  <c r="J213" i="2"/>
  <c r="J225" i="2"/>
  <c r="J228" i="2"/>
  <c r="J237" i="2"/>
  <c r="J254" i="2"/>
  <c r="J259" i="2"/>
  <c r="J276" i="2"/>
  <c r="J295" i="2"/>
  <c r="J446" i="2"/>
  <c r="F478" i="2"/>
  <c r="K490" i="2"/>
  <c r="I489" i="2"/>
  <c r="J490" i="2"/>
  <c r="H582" i="2"/>
  <c r="H581" i="2" s="1"/>
  <c r="K616" i="2"/>
  <c r="I615" i="2"/>
  <c r="J616" i="2"/>
  <c r="J197" i="2"/>
  <c r="G218" i="2"/>
  <c r="J218" i="2" s="1"/>
  <c r="I227" i="2"/>
  <c r="K237" i="2"/>
  <c r="J250" i="2"/>
  <c r="I258" i="2"/>
  <c r="J264" i="2"/>
  <c r="I294" i="2"/>
  <c r="J352" i="2"/>
  <c r="J374" i="2"/>
  <c r="I466" i="2"/>
  <c r="J466" i="2" s="1"/>
  <c r="J467" i="2"/>
  <c r="F582" i="2"/>
  <c r="F581" i="2" s="1"/>
  <c r="K610" i="2"/>
  <c r="J610" i="2"/>
  <c r="G621" i="2"/>
  <c r="G613" i="2" s="1"/>
  <c r="G612" i="2" s="1"/>
  <c r="K647" i="2"/>
  <c r="J647" i="2"/>
  <c r="G658" i="2"/>
  <c r="G657" i="2" s="1"/>
  <c r="G656" i="2" s="1"/>
  <c r="K672" i="2"/>
  <c r="I671" i="2"/>
  <c r="J672" i="2"/>
  <c r="I249" i="2"/>
  <c r="I263" i="2"/>
  <c r="H460" i="2"/>
  <c r="H457" i="2"/>
  <c r="H456" i="2" s="1"/>
  <c r="H455" i="2" s="1"/>
  <c r="H454" i="2" s="1"/>
  <c r="H453" i="2" s="1"/>
  <c r="H452" i="2" s="1"/>
  <c r="F542" i="2"/>
  <c r="G582" i="2"/>
  <c r="G581" i="2" s="1"/>
  <c r="H635" i="2"/>
  <c r="H634" i="2" s="1"/>
  <c r="K651" i="2"/>
  <c r="J651" i="2"/>
  <c r="H655" i="2"/>
  <c r="J663" i="2"/>
  <c r="G441" i="2"/>
  <c r="G440" i="2" s="1"/>
  <c r="G439" i="2" s="1"/>
  <c r="G438" i="2" s="1"/>
  <c r="G437" i="2" s="1"/>
  <c r="G436" i="2" s="1"/>
  <c r="J448" i="2"/>
  <c r="G483" i="2"/>
  <c r="G482" i="2" s="1"/>
  <c r="G481" i="2" s="1"/>
  <c r="G480" i="2" s="1"/>
  <c r="G479" i="2" s="1"/>
  <c r="I516" i="2"/>
  <c r="K573" i="2"/>
  <c r="I593" i="2"/>
  <c r="J599" i="2"/>
  <c r="K682" i="2"/>
  <c r="I681" i="2"/>
  <c r="N19" i="4"/>
  <c r="K19" i="4" s="1"/>
  <c r="K14" i="4" s="1"/>
  <c r="J14" i="4"/>
  <c r="G19" i="4"/>
  <c r="G14" i="4" s="1"/>
  <c r="I475" i="2"/>
  <c r="I598" i="2"/>
  <c r="I623" i="2"/>
  <c r="J728" i="2"/>
  <c r="I840" i="2"/>
  <c r="J841" i="2"/>
  <c r="I532" i="2"/>
  <c r="G543" i="2"/>
  <c r="G542" i="2" s="1"/>
  <c r="G541" i="2" s="1"/>
  <c r="G540" i="2" s="1"/>
  <c r="G539" i="2" s="1"/>
  <c r="I552" i="2"/>
  <c r="K49" i="4"/>
  <c r="J444" i="2"/>
  <c r="J497" i="2"/>
  <c r="J755" i="2"/>
  <c r="J517" i="2"/>
  <c r="J537" i="2"/>
  <c r="J543" i="2"/>
  <c r="J575" i="2"/>
  <c r="J683" i="2"/>
  <c r="G682" i="2"/>
  <c r="G681" i="2" s="1"/>
  <c r="G680" i="2" s="1"/>
  <c r="G679" i="2" s="1"/>
  <c r="G743" i="2"/>
  <c r="G742" i="2" s="1"/>
  <c r="G741" i="2" s="1"/>
  <c r="G740" i="2" s="1"/>
  <c r="J758" i="2"/>
  <c r="J767" i="2"/>
  <c r="I495" i="2"/>
  <c r="I536" i="2"/>
  <c r="I542" i="2"/>
  <c r="G713" i="2"/>
  <c r="H743" i="2"/>
  <c r="H742" i="2" s="1"/>
  <c r="H741" i="2" s="1"/>
  <c r="H740" i="2" s="1"/>
  <c r="H739" i="2" s="1"/>
  <c r="H704" i="2" s="1"/>
  <c r="I763" i="2"/>
  <c r="J763" i="2" s="1"/>
  <c r="J764" i="2"/>
  <c r="K87" i="4"/>
  <c r="I710" i="2"/>
  <c r="I718" i="2"/>
  <c r="K719" i="2"/>
  <c r="I724" i="2"/>
  <c r="K725" i="2"/>
  <c r="J729" i="2"/>
  <c r="J745" i="2"/>
  <c r="J765" i="2"/>
  <c r="I774" i="2"/>
  <c r="K775" i="2"/>
  <c r="I787" i="2"/>
  <c r="K788" i="2"/>
  <c r="I803" i="2"/>
  <c r="J808" i="2"/>
  <c r="J812" i="2"/>
  <c r="J818" i="2"/>
  <c r="J822" i="2"/>
  <c r="J824" i="2"/>
  <c r="J836" i="2"/>
  <c r="N89" i="4"/>
  <c r="K89" i="4" s="1"/>
  <c r="J691" i="2"/>
  <c r="J694" i="2"/>
  <c r="I807" i="2"/>
  <c r="I817" i="2"/>
  <c r="N34" i="4"/>
  <c r="N33" i="4" s="1"/>
  <c r="N28" i="4" s="1"/>
  <c r="I693" i="2"/>
  <c r="J744" i="2"/>
  <c r="J747" i="2"/>
  <c r="J811" i="2"/>
  <c r="J835" i="2"/>
  <c r="J842" i="2"/>
  <c r="J847" i="2"/>
  <c r="J854" i="2"/>
  <c r="J684" i="2"/>
  <c r="J697" i="2"/>
  <c r="I743" i="2"/>
  <c r="J768" i="2"/>
  <c r="J786" i="2"/>
  <c r="J796" i="2"/>
  <c r="I846" i="2"/>
  <c r="J737" i="2"/>
  <c r="J753" i="2"/>
  <c r="G780" i="2"/>
  <c r="G779" i="2" s="1"/>
  <c r="G778" i="2" s="1"/>
  <c r="G771" i="2" s="1"/>
  <c r="G770" i="2" s="1"/>
  <c r="J810" i="2"/>
  <c r="J819" i="2"/>
  <c r="J821" i="2"/>
  <c r="K67" i="4"/>
  <c r="J726" i="2"/>
  <c r="J785" i="2"/>
  <c r="J736" i="2"/>
  <c r="J750" i="2"/>
  <c r="J752" i="2"/>
  <c r="J809" i="2"/>
  <c r="I735" i="2"/>
  <c r="M33" i="4" l="1"/>
  <c r="M28" i="4" s="1"/>
  <c r="K835" i="2"/>
  <c r="I834" i="2"/>
  <c r="I577" i="2"/>
  <c r="J577" i="2" s="1"/>
  <c r="J578" i="2"/>
  <c r="K27" i="2"/>
  <c r="K577" i="2"/>
  <c r="G63" i="2"/>
  <c r="G62" i="2" s="1"/>
  <c r="K236" i="2"/>
  <c r="J84" i="2"/>
  <c r="H356" i="2"/>
  <c r="H349" i="2" s="1"/>
  <c r="H348" i="2" s="1"/>
  <c r="H347" i="2" s="1"/>
  <c r="H290" i="2" s="1"/>
  <c r="F247" i="2"/>
  <c r="F246" i="2" s="1"/>
  <c r="G211" i="2"/>
  <c r="G210" i="2" s="1"/>
  <c r="G209" i="2" s="1"/>
  <c r="G208" i="2" s="1"/>
  <c r="K50" i="2"/>
  <c r="J50" i="2"/>
  <c r="H211" i="2"/>
  <c r="H210" i="2" s="1"/>
  <c r="H209" i="2" s="1"/>
  <c r="H208" i="2" s="1"/>
  <c r="F290" i="2"/>
  <c r="G519" i="2"/>
  <c r="J243" i="2"/>
  <c r="I634" i="2"/>
  <c r="J634" i="2" s="1"/>
  <c r="J635" i="2"/>
  <c r="G204" i="2"/>
  <c r="J205" i="2"/>
  <c r="F173" i="2"/>
  <c r="J496" i="2"/>
  <c r="J27" i="2"/>
  <c r="K84" i="2"/>
  <c r="K795" i="2"/>
  <c r="J795" i="2"/>
  <c r="I794" i="2"/>
  <c r="G478" i="2"/>
  <c r="K634" i="2"/>
  <c r="I780" i="2"/>
  <c r="K780" i="2" s="1"/>
  <c r="F7" i="2"/>
  <c r="J258" i="2"/>
  <c r="K258" i="2"/>
  <c r="I257" i="2"/>
  <c r="K660" i="2"/>
  <c r="I659" i="2"/>
  <c r="J660" i="2"/>
  <c r="J457" i="2"/>
  <c r="I456" i="2"/>
  <c r="J20" i="2"/>
  <c r="K20" i="2"/>
  <c r="I19" i="2"/>
  <c r="J483" i="2"/>
  <c r="K357" i="2"/>
  <c r="I356" i="2"/>
  <c r="J357" i="2"/>
  <c r="K89" i="2"/>
  <c r="I88" i="2"/>
  <c r="J89" i="2"/>
  <c r="H180" i="1"/>
  <c r="G180" i="1"/>
  <c r="K169" i="2"/>
  <c r="D11" i="3"/>
  <c r="D10" i="3" s="1"/>
  <c r="D9" i="3" s="1"/>
  <c r="K724" i="2"/>
  <c r="I723" i="2"/>
  <c r="J724" i="2"/>
  <c r="K681" i="2"/>
  <c r="J681" i="2"/>
  <c r="I680" i="2"/>
  <c r="K807" i="2"/>
  <c r="I806" i="2"/>
  <c r="J807" i="2"/>
  <c r="K542" i="2"/>
  <c r="J542" i="2"/>
  <c r="K33" i="4"/>
  <c r="K28" i="4" s="1"/>
  <c r="K482" i="2"/>
  <c r="I481" i="2"/>
  <c r="J482" i="2"/>
  <c r="H621" i="2"/>
  <c r="H613" i="2" s="1"/>
  <c r="H612" i="2" s="1"/>
  <c r="H202" i="2"/>
  <c r="H201" i="2"/>
  <c r="H173" i="2" s="1"/>
  <c r="K83" i="2"/>
  <c r="I82" i="2"/>
  <c r="J83" i="2"/>
  <c r="J13" i="2"/>
  <c r="I12" i="2"/>
  <c r="K13" i="2"/>
  <c r="K149" i="2"/>
  <c r="J149" i="2"/>
  <c r="J114" i="2"/>
  <c r="D11" i="1"/>
  <c r="D201" i="1" s="1"/>
  <c r="C12" i="3" s="1"/>
  <c r="K615" i="2"/>
  <c r="I614" i="2"/>
  <c r="J615" i="2"/>
  <c r="K817" i="2"/>
  <c r="I816" i="2"/>
  <c r="J817" i="2"/>
  <c r="K718" i="2"/>
  <c r="I717" i="2"/>
  <c r="J718" i="2"/>
  <c r="K536" i="2"/>
  <c r="I535" i="2"/>
  <c r="J536" i="2"/>
  <c r="J780" i="2"/>
  <c r="K623" i="2"/>
  <c r="I622" i="2"/>
  <c r="J623" i="2"/>
  <c r="J682" i="2"/>
  <c r="F541" i="2"/>
  <c r="F540" i="2" s="1"/>
  <c r="F539" i="2" s="1"/>
  <c r="F519" i="2" s="1"/>
  <c r="F510" i="2" s="1"/>
  <c r="F858" i="2" s="1"/>
  <c r="G655" i="2"/>
  <c r="J227" i="2"/>
  <c r="K227" i="2"/>
  <c r="H541" i="2"/>
  <c r="H540" i="2" s="1"/>
  <c r="H539" i="2" s="1"/>
  <c r="G395" i="2"/>
  <c r="J395" i="2" s="1"/>
  <c r="K271" i="2"/>
  <c r="J271" i="2"/>
  <c r="K77" i="2"/>
  <c r="I76" i="2"/>
  <c r="J77" i="2"/>
  <c r="K340" i="2"/>
  <c r="I339" i="2"/>
  <c r="J340" i="2"/>
  <c r="I211" i="2"/>
  <c r="J194" i="2"/>
  <c r="H66" i="1"/>
  <c r="G66" i="1"/>
  <c r="H117" i="1"/>
  <c r="G117" i="1"/>
  <c r="K203" i="2"/>
  <c r="I202" i="2"/>
  <c r="I201" i="2"/>
  <c r="K671" i="2"/>
  <c r="J671" i="2"/>
  <c r="K774" i="2"/>
  <c r="I773" i="2"/>
  <c r="J774" i="2"/>
  <c r="I709" i="2"/>
  <c r="J710" i="2"/>
  <c r="K495" i="2"/>
  <c r="I494" i="2"/>
  <c r="J495" i="2"/>
  <c r="K598" i="2"/>
  <c r="I597" i="2"/>
  <c r="J598" i="2"/>
  <c r="K489" i="2"/>
  <c r="I488" i="2"/>
  <c r="J489" i="2"/>
  <c r="K646" i="2"/>
  <c r="I645" i="2"/>
  <c r="J646" i="2"/>
  <c r="K431" i="2"/>
  <c r="I430" i="2"/>
  <c r="J431" i="2"/>
  <c r="K315" i="2"/>
  <c r="I314" i="2"/>
  <c r="I309" i="2" s="1"/>
  <c r="J315" i="2"/>
  <c r="K178" i="2"/>
  <c r="I177" i="2"/>
  <c r="J178" i="2"/>
  <c r="K507" i="2"/>
  <c r="I506" i="2"/>
  <c r="J507" i="2"/>
  <c r="K122" i="2"/>
  <c r="I121" i="2"/>
  <c r="J122" i="2"/>
  <c r="G60" i="1"/>
  <c r="H60" i="1"/>
  <c r="H37" i="1"/>
  <c r="G37" i="1"/>
  <c r="H16" i="2"/>
  <c r="H8" i="2" s="1"/>
  <c r="I802" i="2"/>
  <c r="J803" i="2"/>
  <c r="K552" i="2"/>
  <c r="J552" i="2"/>
  <c r="I474" i="2"/>
  <c r="J475" i="2"/>
  <c r="I592" i="2"/>
  <c r="J593" i="2"/>
  <c r="K157" i="2"/>
  <c r="I156" i="2"/>
  <c r="J157" i="2"/>
  <c r="K607" i="2"/>
  <c r="I606" i="2"/>
  <c r="J607" i="2"/>
  <c r="K204" i="2"/>
  <c r="K71" i="2"/>
  <c r="J71" i="2"/>
  <c r="J72" i="2"/>
  <c r="G46" i="1"/>
  <c r="H46" i="1"/>
  <c r="K135" i="2"/>
  <c r="I134" i="2"/>
  <c r="J135" i="2"/>
  <c r="H28" i="1"/>
  <c r="G28" i="1"/>
  <c r="H154" i="1"/>
  <c r="G154" i="1"/>
  <c r="K422" i="2"/>
  <c r="J422" i="2"/>
  <c r="K26" i="2"/>
  <c r="J26" i="2"/>
  <c r="K787" i="2"/>
  <c r="J787" i="2"/>
  <c r="I779" i="2"/>
  <c r="I839" i="2"/>
  <c r="J839" i="2" s="1"/>
  <c r="J840" i="2"/>
  <c r="K846" i="2"/>
  <c r="I845" i="2"/>
  <c r="J846" i="2"/>
  <c r="D7" i="4"/>
  <c r="K263" i="2"/>
  <c r="J263" i="2"/>
  <c r="J294" i="2"/>
  <c r="I293" i="2"/>
  <c r="K294" i="2"/>
  <c r="K635" i="2"/>
  <c r="K283" i="2"/>
  <c r="I282" i="2"/>
  <c r="J283" i="2"/>
  <c r="J441" i="2"/>
  <c r="H519" i="2"/>
  <c r="H510" i="2" s="1"/>
  <c r="K543" i="2"/>
  <c r="J404" i="2"/>
  <c r="K113" i="2"/>
  <c r="I112" i="2"/>
  <c r="J113" i="2"/>
  <c r="G17" i="2"/>
  <c r="G16" i="2" s="1"/>
  <c r="G8" i="2" s="1"/>
  <c r="G13" i="1"/>
  <c r="F12" i="1"/>
  <c r="H13" i="1"/>
  <c r="J14" i="2"/>
  <c r="H52" i="1"/>
  <c r="F51" i="1"/>
  <c r="G52" i="1"/>
  <c r="C201" i="1"/>
  <c r="H107" i="1"/>
  <c r="F106" i="1"/>
  <c r="G107" i="1"/>
  <c r="K743" i="2"/>
  <c r="I742" i="2"/>
  <c r="J743" i="2"/>
  <c r="K735" i="2"/>
  <c r="I734" i="2"/>
  <c r="J735" i="2"/>
  <c r="N14" i="4"/>
  <c r="K693" i="2"/>
  <c r="J693" i="2"/>
  <c r="I690" i="2"/>
  <c r="N27" i="4"/>
  <c r="G739" i="2"/>
  <c r="G704" i="2" s="1"/>
  <c r="K532" i="2"/>
  <c r="J532" i="2"/>
  <c r="I524" i="2"/>
  <c r="I515" i="2"/>
  <c r="J516" i="2"/>
  <c r="K516" i="2"/>
  <c r="K249" i="2"/>
  <c r="I248" i="2"/>
  <c r="J249" i="2"/>
  <c r="K440" i="2"/>
  <c r="I439" i="2"/>
  <c r="J440" i="2"/>
  <c r="K310" i="2"/>
  <c r="J310" i="2"/>
  <c r="K65" i="2"/>
  <c r="I64" i="2"/>
  <c r="J65" i="2"/>
  <c r="K193" i="2"/>
  <c r="I192" i="2"/>
  <c r="J193" i="2"/>
  <c r="I57" i="2"/>
  <c r="J58" i="2"/>
  <c r="J45" i="2"/>
  <c r="J136" i="2"/>
  <c r="G127" i="1"/>
  <c r="H7" i="2" l="1"/>
  <c r="J794" i="2"/>
  <c r="I793" i="2"/>
  <c r="K794" i="2"/>
  <c r="G203" i="2"/>
  <c r="J204" i="2"/>
  <c r="K834" i="2"/>
  <c r="I832" i="2"/>
  <c r="I833" i="2"/>
  <c r="J834" i="2"/>
  <c r="H858" i="2"/>
  <c r="D16" i="3" s="1"/>
  <c r="G510" i="2"/>
  <c r="D13" i="3"/>
  <c r="D8" i="3" s="1"/>
  <c r="D7" i="3" s="1"/>
  <c r="D17" i="3" s="1"/>
  <c r="D14" i="3"/>
  <c r="D15" i="3"/>
  <c r="J439" i="2"/>
  <c r="K439" i="2"/>
  <c r="I438" i="2"/>
  <c r="K524" i="2"/>
  <c r="I523" i="2"/>
  <c r="J524" i="2"/>
  <c r="H51" i="1"/>
  <c r="G51" i="1"/>
  <c r="K112" i="2"/>
  <c r="I111" i="2"/>
  <c r="J112" i="2"/>
  <c r="J488" i="2"/>
  <c r="K488" i="2"/>
  <c r="I487" i="2"/>
  <c r="K201" i="2"/>
  <c r="J614" i="2"/>
  <c r="K614" i="2"/>
  <c r="I613" i="2"/>
  <c r="K690" i="2"/>
  <c r="I689" i="2"/>
  <c r="J690" i="2"/>
  <c r="K742" i="2"/>
  <c r="I741" i="2"/>
  <c r="J742" i="2"/>
  <c r="K845" i="2"/>
  <c r="I844" i="2"/>
  <c r="J845" i="2"/>
  <c r="J592" i="2"/>
  <c r="I581" i="2"/>
  <c r="J506" i="2"/>
  <c r="K506" i="2"/>
  <c r="I505" i="2"/>
  <c r="J709" i="2"/>
  <c r="I708" i="2"/>
  <c r="K723" i="2"/>
  <c r="I722" i="2"/>
  <c r="J723" i="2"/>
  <c r="K19" i="2"/>
  <c r="I18" i="2"/>
  <c r="J19" i="2"/>
  <c r="K257" i="2"/>
  <c r="I256" i="2"/>
  <c r="J257" i="2"/>
  <c r="K248" i="2"/>
  <c r="J248" i="2"/>
  <c r="K64" i="2"/>
  <c r="I63" i="2"/>
  <c r="J64" i="2"/>
  <c r="K134" i="2"/>
  <c r="I133" i="2"/>
  <c r="J134" i="2"/>
  <c r="J430" i="2"/>
  <c r="K430" i="2"/>
  <c r="I429" i="2"/>
  <c r="K202" i="2"/>
  <c r="K211" i="2"/>
  <c r="I210" i="2"/>
  <c r="J211" i="2"/>
  <c r="K717" i="2"/>
  <c r="I716" i="2"/>
  <c r="J717" i="2"/>
  <c r="K88" i="2"/>
  <c r="J88" i="2"/>
  <c r="I473" i="2"/>
  <c r="J474" i="2"/>
  <c r="K622" i="2"/>
  <c r="I621" i="2"/>
  <c r="J622" i="2"/>
  <c r="K12" i="2"/>
  <c r="I11" i="2"/>
  <c r="J12" i="2"/>
  <c r="K806" i="2"/>
  <c r="J806" i="2"/>
  <c r="K293" i="2"/>
  <c r="I292" i="2"/>
  <c r="J293" i="2"/>
  <c r="K177" i="2"/>
  <c r="I176" i="2"/>
  <c r="J177" i="2"/>
  <c r="K339" i="2"/>
  <c r="J339" i="2"/>
  <c r="J481" i="2"/>
  <c r="K481" i="2"/>
  <c r="I480" i="2"/>
  <c r="G356" i="2"/>
  <c r="G349" i="2" s="1"/>
  <c r="G348" i="2" s="1"/>
  <c r="G347" i="2" s="1"/>
  <c r="G290" i="2" s="1"/>
  <c r="I455" i="2"/>
  <c r="J456" i="2"/>
  <c r="J606" i="2"/>
  <c r="K606" i="2"/>
  <c r="I605" i="2"/>
  <c r="K779" i="2"/>
  <c r="I778" i="2"/>
  <c r="J779" i="2"/>
  <c r="J645" i="2"/>
  <c r="K645" i="2"/>
  <c r="K816" i="2"/>
  <c r="I815" i="2"/>
  <c r="J816" i="2"/>
  <c r="C11" i="3"/>
  <c r="C10" i="3" s="1"/>
  <c r="C9" i="3" s="1"/>
  <c r="K680" i="2"/>
  <c r="I679" i="2"/>
  <c r="J680" i="2"/>
  <c r="K773" i="2"/>
  <c r="I772" i="2"/>
  <c r="J773" i="2"/>
  <c r="F11" i="1"/>
  <c r="H12" i="1"/>
  <c r="G12" i="1"/>
  <c r="K309" i="2"/>
  <c r="I308" i="2"/>
  <c r="J309" i="2"/>
  <c r="K734" i="2"/>
  <c r="I733" i="2"/>
  <c r="J734" i="2"/>
  <c r="K156" i="2"/>
  <c r="I155" i="2"/>
  <c r="J156" i="2"/>
  <c r="K121" i="2"/>
  <c r="I120" i="2"/>
  <c r="J121" i="2"/>
  <c r="K494" i="2"/>
  <c r="I493" i="2"/>
  <c r="J494" i="2"/>
  <c r="J82" i="2"/>
  <c r="K82" i="2"/>
  <c r="K356" i="2"/>
  <c r="I349" i="2"/>
  <c r="K597" i="2"/>
  <c r="J597" i="2"/>
  <c r="H106" i="1"/>
  <c r="G106" i="1"/>
  <c r="J57" i="2"/>
  <c r="I56" i="2"/>
  <c r="K192" i="2"/>
  <c r="J192" i="2"/>
  <c r="I514" i="2"/>
  <c r="K515" i="2"/>
  <c r="J515" i="2"/>
  <c r="J282" i="2"/>
  <c r="K282" i="2"/>
  <c r="I801" i="2"/>
  <c r="J802" i="2"/>
  <c r="J314" i="2"/>
  <c r="K314" i="2"/>
  <c r="J76" i="2"/>
  <c r="K76" i="2"/>
  <c r="K535" i="2"/>
  <c r="J535" i="2"/>
  <c r="J659" i="2"/>
  <c r="K659" i="2"/>
  <c r="I658" i="2"/>
  <c r="K832" i="2" l="1"/>
  <c r="I831" i="2"/>
  <c r="J832" i="2"/>
  <c r="G201" i="2"/>
  <c r="G202" i="2"/>
  <c r="J202" i="2" s="1"/>
  <c r="J203" i="2"/>
  <c r="J356" i="2"/>
  <c r="I792" i="2"/>
  <c r="J793" i="2"/>
  <c r="K793" i="2"/>
  <c r="K833" i="2"/>
  <c r="J833" i="2"/>
  <c r="J473" i="2"/>
  <c r="I472" i="2"/>
  <c r="J613" i="2"/>
  <c r="K613" i="2"/>
  <c r="I612" i="2"/>
  <c r="J438" i="2"/>
  <c r="K438" i="2"/>
  <c r="I437" i="2"/>
  <c r="K493" i="2"/>
  <c r="J493" i="2"/>
  <c r="F201" i="1"/>
  <c r="H11" i="1"/>
  <c r="G11" i="1"/>
  <c r="I454" i="2"/>
  <c r="J455" i="2"/>
  <c r="K176" i="2"/>
  <c r="I175" i="2"/>
  <c r="J176" i="2"/>
  <c r="K11" i="2"/>
  <c r="I10" i="2"/>
  <c r="J11" i="2"/>
  <c r="K111" i="2"/>
  <c r="I110" i="2"/>
  <c r="J111" i="2"/>
  <c r="K778" i="2"/>
  <c r="J778" i="2"/>
  <c r="J514" i="2"/>
  <c r="I513" i="2"/>
  <c r="K514" i="2"/>
  <c r="K733" i="2"/>
  <c r="I732" i="2"/>
  <c r="J733" i="2"/>
  <c r="K63" i="2"/>
  <c r="I62" i="2"/>
  <c r="J63" i="2"/>
  <c r="J505" i="2"/>
  <c r="K505" i="2"/>
  <c r="I504" i="2"/>
  <c r="J658" i="2"/>
  <c r="K658" i="2"/>
  <c r="I657" i="2"/>
  <c r="K772" i="2"/>
  <c r="I771" i="2"/>
  <c r="J772" i="2"/>
  <c r="K815" i="2"/>
  <c r="I814" i="2"/>
  <c r="J815" i="2"/>
  <c r="J480" i="2"/>
  <c r="K480" i="2"/>
  <c r="I479" i="2"/>
  <c r="K429" i="2"/>
  <c r="I428" i="2"/>
  <c r="J429" i="2"/>
  <c r="K18" i="2"/>
  <c r="I17" i="2"/>
  <c r="J18" i="2"/>
  <c r="K741" i="2"/>
  <c r="I740" i="2"/>
  <c r="J741" i="2"/>
  <c r="K844" i="2"/>
  <c r="J844" i="2"/>
  <c r="K349" i="2"/>
  <c r="I348" i="2"/>
  <c r="J349" i="2"/>
  <c r="K120" i="2"/>
  <c r="I119" i="2"/>
  <c r="J120" i="2"/>
  <c r="K292" i="2"/>
  <c r="I291" i="2"/>
  <c r="J292" i="2"/>
  <c r="K716" i="2"/>
  <c r="I715" i="2"/>
  <c r="J716" i="2"/>
  <c r="K256" i="2"/>
  <c r="J256" i="2"/>
  <c r="K621" i="2"/>
  <c r="J621" i="2"/>
  <c r="I247" i="2"/>
  <c r="K581" i="2"/>
  <c r="J581" i="2"/>
  <c r="I541" i="2"/>
  <c r="J487" i="2"/>
  <c r="K487" i="2"/>
  <c r="I486" i="2"/>
  <c r="I707" i="2"/>
  <c r="J708" i="2"/>
  <c r="I55" i="2"/>
  <c r="J55" i="2" s="1"/>
  <c r="J56" i="2"/>
  <c r="K679" i="2"/>
  <c r="J679" i="2"/>
  <c r="K722" i="2"/>
  <c r="I721" i="2"/>
  <c r="J722" i="2"/>
  <c r="K689" i="2"/>
  <c r="I688" i="2"/>
  <c r="J689" i="2"/>
  <c r="K523" i="2"/>
  <c r="I522" i="2"/>
  <c r="J523" i="2"/>
  <c r="J801" i="2"/>
  <c r="I800" i="2"/>
  <c r="J308" i="2"/>
  <c r="K308" i="2"/>
  <c r="I307" i="2"/>
  <c r="J605" i="2"/>
  <c r="K605" i="2"/>
  <c r="I604" i="2"/>
  <c r="K155" i="2"/>
  <c r="J155" i="2"/>
  <c r="I148" i="2"/>
  <c r="K210" i="2"/>
  <c r="I209" i="2"/>
  <c r="J210" i="2"/>
  <c r="K133" i="2"/>
  <c r="J133" i="2"/>
  <c r="G173" i="2" l="1"/>
  <c r="G7" i="2" s="1"/>
  <c r="G858" i="2" s="1"/>
  <c r="C16" i="3" s="1"/>
  <c r="C15" i="3" s="1"/>
  <c r="C14" i="3" s="1"/>
  <c r="C13" i="3" s="1"/>
  <c r="C8" i="3" s="1"/>
  <c r="C7" i="3" s="1"/>
  <c r="C17" i="3" s="1"/>
  <c r="J201" i="2"/>
  <c r="K831" i="2"/>
  <c r="J831" i="2"/>
  <c r="I830" i="2"/>
  <c r="K792" i="2"/>
  <c r="I791" i="2"/>
  <c r="J792" i="2"/>
  <c r="K612" i="2"/>
  <c r="J612" i="2"/>
  <c r="J715" i="2"/>
  <c r="K715" i="2"/>
  <c r="I714" i="2"/>
  <c r="J771" i="2"/>
  <c r="K771" i="2"/>
  <c r="I770" i="2"/>
  <c r="E12" i="3"/>
  <c r="G201" i="1"/>
  <c r="H201" i="1"/>
  <c r="K740" i="2"/>
  <c r="J740" i="2"/>
  <c r="K541" i="2"/>
  <c r="I540" i="2"/>
  <c r="J541" i="2"/>
  <c r="J10" i="2"/>
  <c r="K10" i="2"/>
  <c r="I9" i="2"/>
  <c r="K348" i="2"/>
  <c r="I347" i="2"/>
  <c r="J348" i="2"/>
  <c r="J17" i="2"/>
  <c r="K17" i="2"/>
  <c r="I16" i="2"/>
  <c r="K62" i="2"/>
  <c r="J62" i="2"/>
  <c r="I471" i="2"/>
  <c r="J471" i="2" s="1"/>
  <c r="J472" i="2"/>
  <c r="K209" i="2"/>
  <c r="I208" i="2"/>
  <c r="J209" i="2"/>
  <c r="K148" i="2"/>
  <c r="I147" i="2"/>
  <c r="J148" i="2"/>
  <c r="K247" i="2"/>
  <c r="I246" i="2"/>
  <c r="J247" i="2"/>
  <c r="K657" i="2"/>
  <c r="I656" i="2"/>
  <c r="J657" i="2"/>
  <c r="K175" i="2"/>
  <c r="I174" i="2"/>
  <c r="J175" i="2"/>
  <c r="K522" i="2"/>
  <c r="I521" i="2"/>
  <c r="J522" i="2"/>
  <c r="K479" i="2"/>
  <c r="I478" i="2"/>
  <c r="J479" i="2"/>
  <c r="K437" i="2"/>
  <c r="J437" i="2"/>
  <c r="I436" i="2"/>
  <c r="K307" i="2"/>
  <c r="J307" i="2"/>
  <c r="J688" i="2"/>
  <c r="K688" i="2"/>
  <c r="I687" i="2"/>
  <c r="K428" i="2"/>
  <c r="I427" i="2"/>
  <c r="J428" i="2"/>
  <c r="K732" i="2"/>
  <c r="J732" i="2"/>
  <c r="J110" i="2"/>
  <c r="K110" i="2"/>
  <c r="I109" i="2"/>
  <c r="J119" i="2"/>
  <c r="K119" i="2"/>
  <c r="I512" i="2"/>
  <c r="K513" i="2"/>
  <c r="J513" i="2"/>
  <c r="I799" i="2"/>
  <c r="J799" i="2" s="1"/>
  <c r="J800" i="2"/>
  <c r="J707" i="2"/>
  <c r="I706" i="2"/>
  <c r="K291" i="2"/>
  <c r="I290" i="2"/>
  <c r="J291" i="2"/>
  <c r="J721" i="2"/>
  <c r="K721" i="2"/>
  <c r="K486" i="2"/>
  <c r="J486" i="2"/>
  <c r="K604" i="2"/>
  <c r="I603" i="2"/>
  <c r="J604" i="2"/>
  <c r="K814" i="2"/>
  <c r="J814" i="2"/>
  <c r="K504" i="2"/>
  <c r="J504" i="2"/>
  <c r="J454" i="2"/>
  <c r="I453" i="2"/>
  <c r="K791" i="2" l="1"/>
  <c r="J791" i="2"/>
  <c r="I790" i="2"/>
  <c r="J830" i="2"/>
  <c r="K830" i="2"/>
  <c r="I829" i="2"/>
  <c r="K770" i="2"/>
  <c r="J770" i="2"/>
  <c r="K427" i="2"/>
  <c r="I426" i="2"/>
  <c r="J427" i="2"/>
  <c r="K174" i="2"/>
  <c r="I173" i="2"/>
  <c r="J174" i="2"/>
  <c r="K246" i="2"/>
  <c r="J246" i="2"/>
  <c r="K347" i="2"/>
  <c r="J347" i="2"/>
  <c r="K687" i="2"/>
  <c r="I686" i="2"/>
  <c r="J687" i="2"/>
  <c r="I739" i="2"/>
  <c r="K714" i="2"/>
  <c r="I713" i="2"/>
  <c r="J714" i="2"/>
  <c r="K436" i="2"/>
  <c r="J436" i="2"/>
  <c r="J290" i="2"/>
  <c r="K290" i="2"/>
  <c r="I511" i="2"/>
  <c r="K512" i="2"/>
  <c r="J512" i="2"/>
  <c r="K478" i="2"/>
  <c r="J478" i="2"/>
  <c r="J9" i="2"/>
  <c r="K9" i="2"/>
  <c r="I8" i="2"/>
  <c r="K208" i="2"/>
  <c r="J208" i="2"/>
  <c r="K656" i="2"/>
  <c r="I655" i="2"/>
  <c r="J656" i="2"/>
  <c r="K147" i="2"/>
  <c r="I146" i="2"/>
  <c r="J147" i="2"/>
  <c r="K603" i="2"/>
  <c r="J603" i="2"/>
  <c r="J16" i="2"/>
  <c r="K16" i="2"/>
  <c r="K540" i="2"/>
  <c r="I539" i="2"/>
  <c r="J540" i="2"/>
  <c r="K109" i="2"/>
  <c r="J109" i="2"/>
  <c r="I452" i="2"/>
  <c r="J452" i="2" s="1"/>
  <c r="J453" i="2"/>
  <c r="I705" i="2"/>
  <c r="J705" i="2" s="1"/>
  <c r="J706" i="2"/>
  <c r="K521" i="2"/>
  <c r="I520" i="2"/>
  <c r="J521" i="2"/>
  <c r="E11" i="3"/>
  <c r="G12" i="3"/>
  <c r="F12" i="3"/>
  <c r="K829" i="2" l="1"/>
  <c r="J829" i="2"/>
  <c r="J790" i="2"/>
  <c r="K790" i="2"/>
  <c r="K511" i="2"/>
  <c r="J511" i="2"/>
  <c r="K520" i="2"/>
  <c r="I519" i="2"/>
  <c r="J520" i="2"/>
  <c r="K146" i="2"/>
  <c r="J146" i="2"/>
  <c r="I118" i="2"/>
  <c r="K686" i="2"/>
  <c r="J686" i="2"/>
  <c r="K173" i="2"/>
  <c r="J173" i="2"/>
  <c r="J426" i="2"/>
  <c r="K426" i="2"/>
  <c r="F11" i="3"/>
  <c r="E10" i="3"/>
  <c r="G11" i="3"/>
  <c r="K8" i="2"/>
  <c r="J8" i="2"/>
  <c r="J655" i="2"/>
  <c r="K655" i="2"/>
  <c r="I704" i="2"/>
  <c r="K713" i="2"/>
  <c r="J713" i="2"/>
  <c r="K739" i="2"/>
  <c r="J739" i="2"/>
  <c r="K539" i="2"/>
  <c r="J539" i="2"/>
  <c r="K118" i="2" l="1"/>
  <c r="J118" i="2"/>
  <c r="K519" i="2"/>
  <c r="J519" i="2"/>
  <c r="I510" i="2"/>
  <c r="K704" i="2"/>
  <c r="J704" i="2"/>
  <c r="I858" i="2"/>
  <c r="I7" i="2"/>
  <c r="E9" i="3"/>
  <c r="G10" i="3"/>
  <c r="F10" i="3"/>
  <c r="E16" i="3" l="1"/>
  <c r="K858" i="2"/>
  <c r="J858" i="2"/>
  <c r="K510" i="2"/>
  <c r="J510" i="2"/>
  <c r="G9" i="3"/>
  <c r="F9" i="3"/>
  <c r="K7" i="2"/>
  <c r="J7" i="2"/>
  <c r="E14" i="3" l="1"/>
  <c r="E15" i="3"/>
  <c r="G16" i="3"/>
  <c r="F16" i="3"/>
  <c r="E13" i="3"/>
  <c r="G13" i="3" l="1"/>
  <c r="F13" i="3"/>
  <c r="E8" i="3"/>
  <c r="G15" i="3"/>
  <c r="F15" i="3"/>
  <c r="G14" i="3"/>
  <c r="F14" i="3"/>
  <c r="E7" i="3" l="1"/>
  <c r="G8" i="3"/>
  <c r="G7" i="3" l="1"/>
  <c r="E17" i="3"/>
  <c r="G17" i="3" s="1"/>
</calcChain>
</file>

<file path=xl/sharedStrings.xml><?xml version="1.0" encoding="utf-8"?>
<sst xmlns="http://schemas.openxmlformats.org/spreadsheetml/2006/main" count="2127" uniqueCount="1162">
  <si>
    <t xml:space="preserve">Приложение </t>
  </si>
  <si>
    <t>Отчет об исполнении бюджета Юсьвинского муниципального округа Пермского края по доходам за 1 полугодие 2025 года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</si>
  <si>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</si>
  <si>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</si>
  <si>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Утверждено на 2025 год</t>
  </si>
  <si>
    <t>Уточненный план на 2025 год</t>
  </si>
  <si>
    <t>Утверждено на 1 полугодие 2025 года</t>
  </si>
  <si>
    <t>Исполнено на 01.07.2025 года</t>
  </si>
  <si>
    <t>% исполнения от годовых назначений</t>
  </si>
  <si>
    <t>% исполнения от квартальных назначений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</si>
  <si>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</si>
  <si>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</si>
  <si>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</si>
  <si>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</si>
  <si>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</si>
  <si>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</si>
  <si>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</si>
  <si>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</si>
  <si>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</si>
  <si>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</si>
  <si>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</si>
  <si>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</si>
  <si>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</si>
  <si>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</si>
  <si>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</si>
  <si>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</si>
  <si>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</si>
  <si>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</si>
  <si>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</si>
  <si>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</si>
  <si>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</si>
  <si>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</si>
  <si>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</si>
  <si>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</si>
  <si>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</si>
  <si>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</si>
  <si>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</si>
  <si>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</si>
  <si>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</si>
  <si>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</si>
  <si>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</si>
  <si>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</si>
  <si>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</si>
  <si>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</si>
  <si>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</si>
  <si>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</si>
  <si>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</si>
  <si>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</si>
  <si>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</si>
  <si>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</si>
  <si>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</si>
  <si>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</si>
  <si>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</si>
  <si>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</si>
  <si>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</si>
  <si>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</si>
  <si>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</si>
  <si>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</si>
  <si>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</si>
  <si>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</si>
  <si>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</si>
  <si>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</si>
  <si>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</si>
  <si>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</si>
  <si>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</si>
  <si>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</si>
  <si>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</si>
  <si>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</si>
  <si>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</si>
  <si>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</si>
  <si>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</si>
  <si>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</si>
  <si>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</si>
  <si>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</si>
  <si>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</si>
  <si>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</si>
  <si>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</si>
  <si>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</si>
  <si>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</si>
  <si>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</si>
  <si>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</si>
  <si>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</si>
  <si>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</si>
  <si>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</si>
  <si>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</si>
  <si>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</si>
  <si>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</si>
  <si>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</si>
  <si>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</si>
  <si>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</si>
  <si>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</si>
  <si>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</si>
  <si>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</si>
  <si>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</si>
  <si>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</si>
  <si>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</si>
  <si>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</si>
  <si>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</si>
  <si>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</si>
  <si>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</si>
  <si>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</si>
  <si>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</si>
  <si>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</si>
  <si>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</si>
  <si>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</si>
  <si>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</si>
  <si>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</si>
  <si>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</si>
  <si>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</si>
  <si>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</si>
  <si>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</si>
  <si>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</si>
  <si>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</si>
  <si>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</si>
  <si>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</si>
  <si>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</si>
  <si>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</si>
  <si>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</si>
  <si>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</si>
  <si>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</si>
  <si>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</si>
  <si>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</si>
  <si>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</si>
  <si>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</si>
  <si>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</si>
  <si>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</si>
  <si>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</si>
  <si>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</si>
  <si>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</si>
  <si>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</si>
  <si>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</si>
  <si>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</si>
  <si>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</si>
  <si>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</si>
  <si>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</si>
  <si>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</si>
  <si>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</si>
  <si>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﻿1 14 02043 14 0000 440
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</si>
  <si>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</si>
  <si>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</si>
  <si>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</si>
  <si>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</si>
  <si>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</si>
  <si>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</si>
  <si>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</si>
  <si>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</si>
  <si>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</si>
  <si>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</si>
  <si>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</si>
  <si>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</si>
  <si>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</si>
  <si>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</si>
  <si>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</si>
  <si>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</si>
  <si>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</si>
  <si>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</si>
  <si>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</si>
  <si>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01133 01 0000 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</si>
  <si>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</si>
  <si>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</si>
  <si>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</si>
  <si>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﻿1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</si>
  <si>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</si>
  <si>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</si>
  <si>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</si>
  <si>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</si>
  <si>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</si>
  <si>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﻿1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</si>
  <si>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</si>
  <si>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</si>
  <si>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</si>
  <si>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</si>
  <si>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</si>
  <si>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</si>
  <si>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</si>
  <si>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</si>
  <si>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</si>
  <si>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</si>
  <si>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</si>
  <si>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</si>
  <si>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</si>
  <si>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</si>
  <si>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</si>
  <si>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</si>
  <si>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</si>
  <si>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</si>
  <si>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</si>
  <si>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</si>
  <si>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</si>
  <si>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</si>
  <si>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</si>
  <si>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</si>
  <si>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</si>
  <si>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</si>
  <si>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</si>
  <si>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</si>
  <si>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</si>
  <si>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</si>
  <si>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</si>
  <si>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</si>
  <si>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</si>
  <si>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</si>
  <si>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</si>
  <si>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</si>
  <si>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</si>
  <si>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</si>
  <si>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</si>
  <si>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</si>
  <si>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</si>
  <si>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в том числе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</si>
  <si>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</si>
  <si>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</si>
  <si>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</si>
  <si>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</si>
  <si>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</si>
  <si>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</si>
  <si>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</si>
  <si>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</si>
  <si>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</si>
  <si>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</si>
  <si>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</si>
  <si>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</si>
  <si>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</si>
  <si>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</si>
  <si>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</si>
  <si>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</si>
  <si>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 xml:space="preserve">2 02 25 467 00 0000 150 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</si>
  <si>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</si>
  <si>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2 02 25 467 14 0000 150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</si>
  <si>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</si>
  <si>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</si>
  <si>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</si>
  <si>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</si>
  <si>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</si>
  <si>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</si>
  <si>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</si>
  <si>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</si>
  <si>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</si>
  <si>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</si>
  <si>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</si>
  <si>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</si>
  <si>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</si>
  <si>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</si>
  <si>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</si>
  <si>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</si>
  <si>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</si>
  <si>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</si>
  <si>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</si>
  <si>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</si>
  <si>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</si>
  <si>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</si>
  <si>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</si>
  <si>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</si>
  <si>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</si>
  <si>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</si>
  <si>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</si>
  <si>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</si>
  <si>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</si>
  <si>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Субсидия на подготовку и проведение празднования на краевом уровне памятных дат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</si>
  <si>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</si>
  <si>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</si>
  <si>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</si>
  <si>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</si>
  <si>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</si>
  <si>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</si>
  <si>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</si>
  <si>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Субсидия на реализацию мероприятия "Умею плавать!"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</si>
  <si>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</si>
  <si>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</si>
  <si>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</si>
  <si>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</si>
  <si>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</si>
  <si>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</si>
  <si>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</si>
  <si>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</si>
  <si>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</si>
  <si>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</si>
  <si>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</si>
  <si>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</si>
  <si>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</si>
  <si>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</si>
  <si>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</si>
  <si>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</si>
  <si>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</si>
  <si>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</si>
  <si>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</si>
  <si>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</si>
  <si>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</si>
  <si>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</si>
  <si>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</si>
  <si>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</si>
  <si>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</si>
  <si>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</si>
  <si>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</si>
  <si>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</si>
  <si>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</si>
  <si>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</si>
  <si>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</si>
  <si>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</si>
  <si>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</si>
  <si>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</si>
  <si>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</si>
  <si>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</si>
  <si>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</si>
  <si>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</si>
  <si>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</si>
  <si>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</si>
  <si>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</si>
  <si>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</si>
  <si>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</si>
  <si>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</si>
  <si>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</si>
  <si>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</si>
  <si>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МБТ на реализацию мероприятий по профилактике безопасности дорожного движения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</si>
  <si>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</si>
  <si>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</si>
  <si>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</si>
  <si>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</si>
  <si>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</si>
  <si>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</si>
  <si>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</si>
  <si>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</si>
  <si>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</si>
  <si>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</si>
  <si>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</si>
  <si>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</si>
  <si>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</si>
  <si>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</si>
  <si>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</si>
  <si>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</si>
  <si>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</si>
  <si>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Отчет об исполнении бюджета Юсьвинского муниципального округа Пермского края  по расходам за 1 полугодие 2025 года</t>
  </si>
  <si>
    <t>Ведомство</t>
  </si>
  <si>
    <t>Раздел, подраздел</t>
  </si>
  <si>
    <t>Целевая статья</t>
  </si>
  <si>
    <t>Вид расходов</t>
  </si>
  <si>
    <t>Направление расходов (отрасль), наименование показателя</t>
  </si>
  <si>
    <t>Исполнено на 01.07.2025 г.</t>
  </si>
  <si>
    <t>% исп. от квартальных назначений</t>
  </si>
  <si>
    <t>Администрация Юсьвинского муниципального округа Пермского края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</si>
  <si>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</si>
  <si>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</si>
  <si>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</si>
  <si>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</si>
  <si>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</si>
  <si>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</si>
  <si>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</si>
  <si>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"Муниципальное управление в Юсьвинском муниципальном округе Пермского края"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</si>
  <si>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</si>
  <si>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</si>
  <si>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</si>
  <si>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</si>
  <si>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</si>
  <si>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</si>
  <si>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</si>
  <si>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</si>
  <si>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</si>
  <si>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</si>
  <si>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</si>
  <si>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</si>
  <si>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200</t>
  </si>
  <si>
    <t>Закупка товаров, работ и услуг для обеспечения  государственных (муниципальных) нужд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</si>
  <si>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</si>
  <si>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</si>
  <si>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</si>
  <si>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</si>
  <si>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</si>
  <si>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</si>
  <si>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</si>
  <si>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</si>
  <si>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01 3 10 2С150</t>
  </si>
  <si>
    <t>Образование комиссий по делам несовершеннолетних и защите их прав и организация их деятельности</t>
  </si>
  <si>
    <t>01 3 10 2В230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</si>
  <si>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</si>
  <si>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</si>
  <si>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</si>
  <si>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</si>
  <si>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</si>
  <si>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</si>
  <si>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</si>
  <si>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</si>
  <si>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</si>
  <si>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</si>
  <si>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</si>
  <si>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</si>
  <si>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</si>
  <si>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</si>
  <si>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</si>
  <si>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90 0 00 00000</t>
  </si>
  <si>
    <t>Непрограммные мероприятия</t>
  </si>
  <si>
    <t>92 0 00 00000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</si>
  <si>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</si>
  <si>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</si>
  <si>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</si>
  <si>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92 0 00 00230</t>
  </si>
  <si>
    <t>Исполнение решений судов, вступивших в законную силу, и оплата государственной пошлины</t>
  </si>
  <si>
    <t>0105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</si>
  <si>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</si>
  <si>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</si>
  <si>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</si>
  <si>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</si>
  <si>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</si>
  <si>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0113</t>
  </si>
  <si>
    <t>Другие общегосударственные расходы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</si>
  <si>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</si>
  <si>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</si>
  <si>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</si>
  <si>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</si>
  <si>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</si>
  <si>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</si>
  <si>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4У040</t>
  </si>
  <si>
    <t>Обеспечение функционирования официального сайта администрации Юсьвинского муниципального округа Пермского края</t>
  </si>
  <si>
    <t>01 3 10 59300</t>
  </si>
  <si>
    <t>Государственная регистрация актов гражданского состояния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</si>
  <si>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</si>
  <si>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</si>
  <si>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</si>
  <si>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</si>
  <si>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</si>
  <si>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</si>
  <si>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</si>
  <si>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</si>
  <si>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</si>
  <si>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</si>
  <si>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</si>
  <si>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</si>
  <si>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</si>
  <si>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</si>
  <si>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в том числе за счет краевого бюджета</t>
  </si>
  <si>
    <t>в том числе за счет местного бюджета</t>
  </si>
  <si>
    <t xml:space="preserve">90 0 00 00000 </t>
  </si>
  <si>
    <t xml:space="preserve">Непрограммные мероприятия  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</si>
  <si>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</si>
  <si>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</si>
  <si>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</si>
  <si>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</si>
  <si>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</si>
  <si>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</si>
  <si>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</si>
  <si>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</si>
  <si>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</si>
  <si>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92 0 00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</si>
  <si>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</si>
  <si>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600</t>
  </si>
  <si>
    <t>Предоставление субсидий бюджетным, автономным учреждениям и иным некоммерческим организациям</t>
  </si>
  <si>
    <t>92 0 00 00420</t>
  </si>
  <si>
    <t>Установка новогодних елей на территории Юсьвинского муниципального округа Пермского края</t>
  </si>
  <si>
    <t>92 0 00 00777</t>
  </si>
  <si>
    <t>Резервный фонд администрации Юсьвинского муниципального округа Пермского края</t>
  </si>
  <si>
    <t>0200</t>
  </si>
  <si>
    <t>Национальная оборона</t>
  </si>
  <si>
    <t>0203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</si>
  <si>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</si>
  <si>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</si>
  <si>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</si>
  <si>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01 3 10 51180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</si>
  <si>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</si>
  <si>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</si>
  <si>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</si>
  <si>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</si>
  <si>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</si>
  <si>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13 0 00 00000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</si>
  <si>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</si>
  <si>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</si>
  <si>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</si>
  <si>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</si>
  <si>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</si>
  <si>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</si>
  <si>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</si>
  <si>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</si>
  <si>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</si>
  <si>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13 0 10 00170</t>
  </si>
  <si>
    <t>Обеспечение содержания  муниципального казенного учреждения «ЕДДС»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</si>
  <si>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</si>
  <si>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</si>
  <si>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</si>
  <si>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</si>
  <si>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</si>
  <si>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</si>
  <si>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</si>
  <si>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Обеспечение первичными мерами пожарной безопасности</t>
  </si>
  <si>
    <t>13 0 20 4Ч040</t>
  </si>
  <si>
    <t xml:space="preserve"> Противопожарное водоснабжение Юсьвинского муниципального округа Пермского края</t>
  </si>
  <si>
    <t>13 0 20 00180</t>
  </si>
  <si>
    <t>Создание условий для организации добровольной пожарной охраны на территории ЮМО ПК</t>
  </si>
  <si>
    <t>0314</t>
  </si>
  <si>
    <t>Другие вопросы в области национальной безопасности и правоохранительной деятельности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</si>
  <si>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</si>
  <si>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</si>
  <si>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</si>
  <si>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</si>
  <si>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08 1 10 00000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</si>
  <si>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</si>
  <si>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</si>
  <si>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</si>
  <si>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</si>
  <si>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</si>
  <si>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</si>
  <si>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</si>
  <si>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08 2 10 00000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</si>
  <si>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</si>
  <si>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SП020</t>
  </si>
  <si>
    <t>Организация деятельности народной дружины по охране общественного порядка</t>
  </si>
  <si>
    <t>за счет краевого бюджета</t>
  </si>
  <si>
    <t>за счет местного бюджета</t>
  </si>
  <si>
    <t>08 2 10 4П080</t>
  </si>
  <si>
    <t>Организация и проведение рейдовых и других профилактических мероприятий, в т.ч. с несовершеннолетними</t>
  </si>
  <si>
    <t>08 2 10 4П091</t>
  </si>
  <si>
    <t>Размещение уличной социальной рекламы</t>
  </si>
  <si>
    <t>13 0 30 00000</t>
  </si>
  <si>
    <t>Основное мероприятие "Оснащенность пунктов временного размещения"</t>
  </si>
  <si>
    <t>13 0 30 4Ч070</t>
  </si>
  <si>
    <t>Обеспечение материальными резервами ПВР</t>
  </si>
  <si>
    <t>0400</t>
  </si>
  <si>
    <t>Национальная экономика</t>
  </si>
  <si>
    <t>0405</t>
  </si>
  <si>
    <t>Сельское хозяйство и рыболовство</t>
  </si>
  <si>
    <t>09 0 00 00000</t>
  </si>
  <si>
    <t>Муниципальная программа "Экономическое развитие Юсьвинского муниципального округа Пермского края"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</si>
  <si>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</si>
  <si>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</si>
  <si>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</si>
  <si>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Основное мероприятие "Поддержка и развитие малых форм хозяйствования"</t>
  </si>
  <si>
    <t>09 2 10 4С020</t>
  </si>
  <si>
    <t>Проведение  сельскохозяйственных ярмарок</t>
  </si>
  <si>
    <t>09 2 20 00000</t>
  </si>
  <si>
    <t>Основное мероприятие "Поддержка кадрового потенциала"</t>
  </si>
  <si>
    <t>09 2 20 4С030</t>
  </si>
  <si>
    <t>Проведение мероприятия, посвященного Дню работников сельского хозяйства и перерабатывающей промышленности</t>
  </si>
  <si>
    <t>09 2 20 4С050</t>
  </si>
  <si>
    <t>Проведение отраслевых  семинаров со специалистами сельхозпредприятий</t>
  </si>
  <si>
    <t>09 2 20 4С060</t>
  </si>
  <si>
    <t>Проведение конкурса техников по искусственному осеменению  коров</t>
  </si>
  <si>
    <t>09 2 20 4С070</t>
  </si>
  <si>
    <t>Проведение конкурса механизаторов</t>
  </si>
  <si>
    <t>09 2 20 4С080</t>
  </si>
  <si>
    <t>Проведение конкурса операторов машинного доения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</si>
  <si>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</si>
  <si>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</si>
  <si>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10 2 00 00000</t>
  </si>
  <si>
    <t>Подпрограмма "Благоустройство территории  Юсьвинского муниципального округа Пермского края"</t>
  </si>
  <si>
    <t>10 2 40 00000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</si>
  <si>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</si>
  <si>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4Б020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</si>
  <si>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</si>
  <si>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92 0 00 2У150</t>
  </si>
  <si>
    <t>Организация мероприятий при осуществлении деятельности по обращению с животными без владельцев</t>
  </si>
  <si>
    <t>0408</t>
  </si>
  <si>
    <t>Транспорт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</si>
  <si>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</si>
  <si>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</si>
  <si>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</si>
  <si>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</si>
  <si>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</si>
  <si>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</si>
  <si>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</si>
  <si>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</si>
  <si>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0409</t>
  </si>
  <si>
    <t>Дорожное хозяйство (дорожные фонды)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</si>
  <si>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</si>
  <si>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</si>
  <si>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</si>
  <si>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 общего пользования"</t>
  </si>
  <si>
    <t>11 1 10 9Д010</t>
  </si>
  <si>
    <t>Разработка технических паспортов на автомобильные дороги Юсьвинского муниципального округа Пермского края</t>
  </si>
  <si>
    <t>11 1 20 00000</t>
  </si>
  <si>
    <t xml:space="preserve"> Основное мероприятие "Проектно-изыскательские работы"</t>
  </si>
  <si>
    <t>11 1 20 9Д023</t>
  </si>
  <si>
    <t>Предпроектное обследование моста через р. Лысковка автомобильной дороги "Подъезд к пристани Пожва" км 0+677</t>
  </si>
  <si>
    <t>11 1 40 00000</t>
  </si>
  <si>
    <t>Основное мероприятие "Ремонт муниципальных дорог и искусственных дорожных сооружений"</t>
  </si>
  <si>
    <t>11 1 40 SД110</t>
  </si>
  <si>
    <t>Ремонт автомобильных дорог (софинансируемые из бюджета ПК)</t>
  </si>
  <si>
    <t>в том числе за счет средств бюджета Пермского края</t>
  </si>
  <si>
    <t>11 1 40 9Д031</t>
  </si>
  <si>
    <t>Ремонт автомобильных дорог (несофинансируемые из бюджета ПК)</t>
  </si>
  <si>
    <t>11 1 40 9Д030</t>
  </si>
  <si>
    <t>Восстановление мостов и труб (несофинансируемые)</t>
  </si>
  <si>
    <t xml:space="preserve">11 1 50 00000 </t>
  </si>
  <si>
    <t>Основное мероприятие "Содержание автомобильных дорог"</t>
  </si>
  <si>
    <t>11 1 50 9Д040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</si>
  <si>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</si>
  <si>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</si>
  <si>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</si>
  <si>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</si>
  <si>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</si>
  <si>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в том числе за счет федерального бюджета</t>
  </si>
  <si>
    <t xml:space="preserve">11 1 И8 00000 </t>
  </si>
  <si>
    <t>Основное мероприятие "«Региональный проект «Региональная и местная дорожная сеть (Пермский край)»"</t>
  </si>
  <si>
    <t>11 1 И8 54470</t>
  </si>
  <si>
    <t>Развитие и приведение в нормативное состояние автомобильных дорог местного значения, включающих искусственные дорожные сооружения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</si>
  <si>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</si>
  <si>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</si>
  <si>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</si>
  <si>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Основное мероприятие "Обеспечение безопасности дорожных условий на автомобильных дорогах"</t>
  </si>
  <si>
    <t>11 3 10 9Д060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</si>
  <si>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</si>
  <si>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0412</t>
  </si>
  <si>
    <t>Другие вопросы в области национальной экономики</t>
  </si>
  <si>
    <t>05 0 10 4И020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</si>
  <si>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</si>
  <si>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05 0 20 00000</t>
  </si>
  <si>
    <t>Основное мероприятие "Приобретение (выкуп) в муниципальную собственность объектов недвижимости "</t>
  </si>
  <si>
    <t>05 0 20 4И050</t>
  </si>
  <si>
    <t>Приобретение (выкуп) в муниципальную собственность объектов недвижимости</t>
  </si>
  <si>
    <t>400</t>
  </si>
  <si>
    <t>Капитальные вложения в объекты недвижимого имущества государственной (муниципальной) собственности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</si>
  <si>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</si>
  <si>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</si>
  <si>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09 1 10 00000</t>
  </si>
  <si>
    <t>Основное мероприятие "Создание условий для формирования комфортной деловой среды для развития и ведения бизнеса"</t>
  </si>
  <si>
    <t>09 1 10 4Э030</t>
  </si>
  <si>
    <t>Проведение мероприятия, посвященного Дню российского предпринимательства</t>
  </si>
  <si>
    <t>09 1 10 4Э031</t>
  </si>
  <si>
    <t>Организация обучения для СМСП и самозанятых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</si>
  <si>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</si>
  <si>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</si>
  <si>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09 1 20 4Э080</t>
  </si>
  <si>
    <t>Участие в экспозиции муниципалитетов  Пермского края в рамках форума «Дни пермского бизнеса»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</si>
  <si>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</si>
  <si>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</si>
  <si>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</si>
  <si>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</si>
  <si>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 счет средств краевого бюджета</t>
  </si>
  <si>
    <t xml:space="preserve"> за счет местного бюджета</t>
  </si>
  <si>
    <t>15 0 00 00000</t>
  </si>
  <si>
    <t>Муниципальная программа " Распоряжение земельными ресурсами Юсьвинском муниципальном округе Пермского края"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</si>
  <si>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</si>
  <si>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</si>
  <si>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</si>
  <si>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</si>
  <si>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>15 0 10 SЦ140</t>
  </si>
  <si>
    <t xml:space="preserve">Разработка проектов межевания территории и проведение  комплексных  кадастровых работ 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</si>
  <si>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</si>
  <si>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</si>
  <si>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</si>
  <si>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</si>
  <si>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92 0 00 00200</t>
  </si>
  <si>
    <t>Обеспечение деятельности МКУ "Управление дорожного хозяйства и капитального строительства"</t>
  </si>
  <si>
    <t>0500</t>
  </si>
  <si>
    <t>Жилищно-коммунальное хозяйство</t>
  </si>
  <si>
    <t>0501</t>
  </si>
  <si>
    <t>Жилищное хозяйство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</si>
  <si>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</si>
  <si>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</si>
  <si>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</si>
  <si>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</si>
  <si>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</si>
  <si>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Содержание жилых помещений маневренного фонда Юсьвинского муниципального округа Пермского края</t>
  </si>
  <si>
    <t>05 0 10 4И070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</si>
  <si>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</si>
  <si>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 за счет краевого бюджета</t>
  </si>
  <si>
    <t>0502</t>
  </si>
  <si>
    <t>Коммунальное хозяйство</t>
  </si>
  <si>
    <t>10 2 30 00000</t>
  </si>
  <si>
    <t>Основное мероприятие "Мероприятия по охране окружающей среды"</t>
  </si>
  <si>
    <t xml:space="preserve">10 2 30 4М036 </t>
  </si>
  <si>
    <t>Организация зон санитарной охраны водозаборных скважин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</si>
  <si>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</si>
  <si>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</si>
  <si>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</si>
  <si>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</si>
  <si>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4М042</t>
  </si>
  <si>
    <t>Приобретение системы водоочистки на водозаборные скважины</t>
  </si>
  <si>
    <t>10 3 10 4М070</t>
  </si>
  <si>
    <t>Ремонт (обустройство) источников водоснабжения и систем водоснабжения</t>
  </si>
  <si>
    <t>10 3 10 4М075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</si>
  <si>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</si>
  <si>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SP410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</si>
  <si>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</si>
  <si>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4М076</t>
  </si>
  <si>
    <t>Актуализация схем теплоснабжения, водоснабжения и водоотведения Юсьвинского муниципального округа Пермского края</t>
  </si>
  <si>
    <t>10 3 10 4М080</t>
  </si>
  <si>
    <t>Техническое и аварийно-диспетчерское обслуживание распределительных газопроводов</t>
  </si>
  <si>
    <t>10 3 10 4М082</t>
  </si>
  <si>
    <t>Проектирование блочно-модульных газовых котельных</t>
  </si>
  <si>
    <t>10 3 10 4М085</t>
  </si>
  <si>
    <t>Ремонт трубопроводов подземных участков теплотрассы п. Пожва</t>
  </si>
  <si>
    <t>10 3 КК 00000</t>
  </si>
  <si>
    <t>10 3 КК SP410</t>
  </si>
  <si>
    <t>92 0 00 00600</t>
  </si>
  <si>
    <t>Обеспечение функционирования очистных сооружений в с. Юсьва</t>
  </si>
  <si>
    <t>92 0 00 00223</t>
  </si>
  <si>
    <t>Аренда топливозаправщика для хранения сжиженного газа</t>
  </si>
  <si>
    <t>0503</t>
  </si>
  <si>
    <t>Благоустройство</t>
  </si>
  <si>
    <t>10 1 00 00000</t>
  </si>
  <si>
    <t>Подпрограмма "Комплексное  развитие сельских территорий"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</si>
  <si>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</si>
  <si>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</si>
  <si>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за счет федерального бюджета</t>
  </si>
  <si>
    <t>за счет средств местного бюджета</t>
  </si>
  <si>
    <t>10 2 20 00000</t>
  </si>
  <si>
    <t>Основное мероприятие "Благоустройство территории Юсьвинского муниципального округа Пермского края"</t>
  </si>
  <si>
    <t xml:space="preserve">10 2 20 SP080 </t>
  </si>
  <si>
    <t>Реализация проектов инициативного бюджетирования</t>
  </si>
  <si>
    <t>внебюджетные источники</t>
  </si>
  <si>
    <t>10 2 20 4М090</t>
  </si>
  <si>
    <t>Обустройство тротуаров в населенных пунктах Юсьвинского муниципального округа Пермского края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</si>
  <si>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</si>
  <si>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</si>
  <si>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20 4М098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</si>
  <si>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</si>
  <si>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SК320</t>
  </si>
  <si>
    <t>Благоустройство общественных пространств (парков)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</si>
  <si>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</si>
  <si>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</si>
  <si>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 xml:space="preserve">10 2 30 4М035 </t>
  </si>
  <si>
    <t>Ликвидация несанкционированных свалок</t>
  </si>
  <si>
    <t>10 2 30 4М038</t>
  </si>
  <si>
    <t>Обустройство мест (площадок) накопления твердых коммунальных отходов</t>
  </si>
  <si>
    <t xml:space="preserve">10 2 30 4М032 </t>
  </si>
  <si>
    <t>Организация и проведение ежегодных субботников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</si>
  <si>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</si>
  <si>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</si>
  <si>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 xml:space="preserve">в том числе за счет местного  бюджета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</si>
  <si>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</si>
  <si>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</si>
  <si>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 xml:space="preserve">в том числе за счет средств местного  бюджета </t>
  </si>
  <si>
    <t>10 2 50 00000</t>
  </si>
  <si>
    <t>Основное мероприятие "Прочие мероприятия в области благоустройства"</t>
  </si>
  <si>
    <t>10 2 50 00150</t>
  </si>
  <si>
    <t>Текущее содержание (ремонт) объектов благоустройства, организация освещения улиц</t>
  </si>
  <si>
    <t>10 2 КК 00000</t>
  </si>
  <si>
    <t>0</t>
  </si>
  <si>
    <t>10 2 КК SP430</t>
  </si>
  <si>
    <t>10 2 КК SP431</t>
  </si>
  <si>
    <t>Оборудование организованных мест отдыха людей у воды</t>
  </si>
  <si>
    <t>12 0 00 00000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</si>
  <si>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</si>
  <si>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F2 00000</t>
  </si>
  <si>
    <t>Основное мероприятие "Реализация мероприятий в рамках федерального проекта «Формирование комфортной городской среды»</t>
  </si>
  <si>
    <t>12 0 F2 55550</t>
  </si>
  <si>
    <t>Благоустройство общественных и дворовых территорий Юсьвинского муниципального округа Пермского края</t>
  </si>
  <si>
    <t>12 0 И4 00000</t>
  </si>
  <si>
    <t>Основное мероприятие "Региональный проект «Формирование комфортной городской среды (Пермский край)»</t>
  </si>
  <si>
    <t>12 0 И4 55550</t>
  </si>
  <si>
    <t>12 0 30  00000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</si>
  <si>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</si>
  <si>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SЖ090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</si>
  <si>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</si>
  <si>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0600</t>
  </si>
  <si>
    <t>Охрана окружающей среды</t>
  </si>
  <si>
    <t>0605</t>
  </si>
  <si>
    <t>Другие вопросы в области охраны окружающей среды</t>
  </si>
  <si>
    <t>10 2 30 4М037</t>
  </si>
  <si>
    <t>Мероприятия по организации экологического воспитания и формирования экологической культуры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</si>
  <si>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</si>
  <si>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</si>
  <si>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0700</t>
  </si>
  <si>
    <t>Образование</t>
  </si>
  <si>
    <t>0702</t>
  </si>
  <si>
    <t>Общее образование</t>
  </si>
  <si>
    <t>02 0 00 00000</t>
  </si>
  <si>
    <t>Муниципальная программа "Образование Юсьвинского муниципального округа Пермского края"</t>
  </si>
  <si>
    <t>02 2 00 00000</t>
  </si>
  <si>
    <t>Подпрограмма "Общее (начальное, основное, среднее) образование"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</si>
  <si>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</si>
  <si>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</si>
  <si>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</si>
  <si>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</si>
  <si>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</si>
  <si>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</si>
  <si>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</si>
  <si>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92 0 00 00450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</si>
  <si>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</si>
  <si>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0800</t>
  </si>
  <si>
    <t>Культура и кинематография</t>
  </si>
  <si>
    <t>0801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</si>
  <si>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</si>
  <si>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</si>
  <si>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</si>
  <si>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</si>
  <si>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Подпрограмма "Сохранение и развитие культурного потенциала Юсьвинского муниципального округа Пермского края"</t>
  </si>
  <si>
    <t>06 1 70 00000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</si>
  <si>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</si>
  <si>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 xml:space="preserve">06 1 70 4К092 </t>
  </si>
  <si>
    <t>Осуществление технологического присоединениянового здания Купросского сельского дома культуры на 50 мест в с. Купрос</t>
  </si>
  <si>
    <t>06 1 70 SК310</t>
  </si>
  <si>
    <t>Участие в реализации проекта «Новый клуб» программа «Комфортный край»</t>
  </si>
  <si>
    <t>Строительство Купросского сельского дома культуры на 50 мест в с. Купрос</t>
  </si>
  <si>
    <t>06 1 КК 00000</t>
  </si>
  <si>
    <t>Основное мероприятие «Региональный проект «Комфортный край»</t>
  </si>
  <si>
    <t>06 1 КК SК310</t>
  </si>
  <si>
    <t>0804</t>
  </si>
  <si>
    <t>Другие вопросы в области культуры, кинематографии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</si>
  <si>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</si>
  <si>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</si>
  <si>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</si>
  <si>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</si>
  <si>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</si>
  <si>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4К080</t>
  </si>
  <si>
    <t>Проведение мероприятий, приуроченных к 100-ию  Юсьвинского района</t>
  </si>
  <si>
    <t>Социальная политика</t>
  </si>
  <si>
    <t>1001</t>
  </si>
  <si>
    <t>Пенсионное обеспечение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</si>
  <si>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</si>
  <si>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</si>
  <si>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1003</t>
  </si>
  <si>
    <t>Социальное обеспечение населения</t>
  </si>
  <si>
    <t>Охрана семьи и детства</t>
  </si>
  <si>
    <t>04 0 10 00000</t>
  </si>
  <si>
    <t>Основное мероприятие  "Обеспечение жильем молодых семей"</t>
  </si>
  <si>
    <t>04 0 10 2С020</t>
  </si>
  <si>
    <t>Обеспечение жильем молодых семей</t>
  </si>
  <si>
    <t>04 0 10 L4970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</si>
  <si>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</si>
  <si>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1006</t>
  </si>
  <si>
    <t>Другие вопросы в области социальной политики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</si>
  <si>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</si>
  <si>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</si>
  <si>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</si>
  <si>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</si>
  <si>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</si>
  <si>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</si>
  <si>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</si>
  <si>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</si>
  <si>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</si>
  <si>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</si>
  <si>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</si>
  <si>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</si>
  <si>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</si>
  <si>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4Н010</t>
  </si>
  <si>
    <t>Обеспечение бесплатного проезда обучающихся до места обучения и обратно</t>
  </si>
  <si>
    <t>02 1 10 2Н420</t>
  </si>
  <si>
    <t>Оснащение муниципальных образовательных организаций оборудованием, средствами обученияи воспитания</t>
  </si>
  <si>
    <t>02 5 00 00000</t>
  </si>
  <si>
    <t>Подпрограмма "Кадровая политика"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</si>
  <si>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</si>
  <si>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</si>
  <si>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</si>
  <si>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</si>
  <si>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</si>
  <si>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</si>
  <si>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</si>
  <si>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</si>
  <si>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</si>
  <si>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</si>
  <si>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</si>
  <si>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</si>
  <si>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</si>
  <si>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</si>
  <si>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</si>
  <si>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</si>
  <si>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</si>
  <si>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</si>
  <si>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</si>
  <si>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</si>
  <si>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L3030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</si>
  <si>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</si>
  <si>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</si>
  <si>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</si>
  <si>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</si>
  <si>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</si>
  <si>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2Н420</t>
  </si>
  <si>
    <t>Оснащение муниципальных образовательных организаций оборудованием, средствами обучения и воспитания</t>
  </si>
  <si>
    <t>02 2 ЕВ 00000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</si>
  <si>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</si>
  <si>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</si>
  <si>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</si>
  <si>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Ю6 00000</t>
  </si>
  <si>
    <t>Основное мероприятие "Региональный проект "Педагоги и наставники (Пермский край)""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</si>
  <si>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</si>
  <si>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</si>
  <si>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Ю6 51790</t>
  </si>
  <si>
    <t>02 2 Ю6 53030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</si>
  <si>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</si>
  <si>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</si>
  <si>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</si>
  <si>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</si>
  <si>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6 10 SP350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</si>
  <si>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</si>
  <si>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L7500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</si>
  <si>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</si>
  <si>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 xml:space="preserve">в том числе за счет средств федерального  бюджета 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</si>
  <si>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</si>
  <si>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</si>
  <si>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</si>
  <si>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</si>
  <si>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</si>
  <si>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</si>
  <si>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0703</t>
  </si>
  <si>
    <t>Дополнительное образование детей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</si>
  <si>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</si>
  <si>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</si>
  <si>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</si>
  <si>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</si>
  <si>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</si>
  <si>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</si>
  <si>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</si>
  <si>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</si>
  <si>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0709</t>
  </si>
  <si>
    <t>Другие вопросы в области образования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</si>
  <si>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</si>
  <si>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</si>
  <si>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</si>
  <si>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</si>
  <si>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</si>
  <si>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</si>
  <si>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</si>
  <si>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</si>
  <si>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4Н068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</si>
  <si>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</si>
  <si>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</si>
  <si>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</si>
  <si>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</si>
  <si>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</si>
  <si>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</si>
  <si>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Обеспечение организации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</si>
  <si>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</si>
  <si>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</si>
  <si>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</si>
  <si>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</si>
  <si>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</si>
  <si>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</si>
  <si>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</si>
  <si>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</si>
  <si>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</si>
  <si>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</si>
  <si>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</si>
  <si>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</si>
  <si>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</si>
  <si>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</si>
  <si>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</si>
  <si>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</si>
  <si>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1 10 4Н020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</si>
  <si>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</si>
  <si>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02 2 20 2Н025</t>
  </si>
  <si>
    <t>Обеспечение питанием обучающихся из многодетных семей, нуждающихся в мерах социальной поддержки</t>
  </si>
  <si>
    <t>02 2 20 2Н026</t>
  </si>
  <si>
    <t>Обеспечение питанием обучающихся из семей, нуждающихся в мерах социальной поддержки</t>
  </si>
  <si>
    <t>02 2 20 4Н020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</si>
  <si>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</si>
  <si>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</si>
  <si>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</si>
  <si>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</si>
  <si>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</si>
  <si>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Физическая культура и спорт</t>
  </si>
  <si>
    <t>1101</t>
  </si>
  <si>
    <t>Физическая культура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</si>
  <si>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</si>
  <si>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</si>
  <si>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</si>
  <si>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</si>
  <si>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</si>
  <si>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</si>
  <si>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10 SФ320</t>
  </si>
  <si>
    <t>Реализация мероприятия "Умею плавать!"</t>
  </si>
  <si>
    <t>07 0 10 2Ф180</t>
  </si>
  <si>
    <t>Обеспечение условий для развития физической культуры и массового спорта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</si>
  <si>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</si>
  <si>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</si>
  <si>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30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</si>
  <si>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</si>
  <si>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Отдел культуры, молодежной политики и спорта администрации Юсьвинского муниципального округа Пермского края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</si>
  <si>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</si>
  <si>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</si>
  <si>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</si>
  <si>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Реализация дополнительного образования детям в области искусства</t>
  </si>
  <si>
    <t>0707</t>
  </si>
  <si>
    <t>Молодежная политика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</si>
  <si>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</si>
  <si>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</si>
  <si>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</si>
  <si>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</si>
  <si>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</si>
  <si>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</si>
  <si>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</si>
  <si>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</si>
  <si>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</si>
  <si>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</si>
  <si>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</si>
  <si>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 xml:space="preserve">Организация и проведение мероприятий культурно-досуговыми учреждениями </t>
  </si>
  <si>
    <t>06 1 20 00000</t>
  </si>
  <si>
    <t>Основное мероприятие "Сохранение и развитие библиотечного дела"</t>
  </si>
  <si>
    <t>06 1 20 00150</t>
  </si>
  <si>
    <t>Библиотечное, библиографическое и информационное обслуживание пользователей библиотеки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</si>
  <si>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</si>
  <si>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</si>
  <si>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</si>
  <si>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</si>
  <si>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</si>
  <si>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Публичный показ музейных предметов, музейных коллекций</t>
  </si>
  <si>
    <t>06 1  70 00000</t>
  </si>
  <si>
    <t xml:space="preserve">06 1 70 4К091 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</si>
  <si>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</si>
  <si>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 xml:space="preserve">06 1 70 L4670 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</si>
  <si>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</si>
  <si>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06 1 А2 00000</t>
  </si>
  <si>
    <t>Основное мероприятие "Реализация федерального проекта "Творческие люди"</t>
  </si>
  <si>
    <t>06 1 А2 55195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</si>
  <si>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</si>
  <si>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55196</t>
  </si>
  <si>
    <t>Государственная поддержка отрасли культуры (оказание государственной поддержки лучшим сельским учреждениям культуры)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</si>
  <si>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</si>
  <si>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06 1 50 4К020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</si>
  <si>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</si>
  <si>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</si>
  <si>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</si>
  <si>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</si>
  <si>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</si>
  <si>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</si>
  <si>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Обеспечение кадровой политики в сфере культуры и искусства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</si>
  <si>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</si>
  <si>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</si>
  <si>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Средства массовой информации</t>
  </si>
  <si>
    <t>Периодическая печать и издательства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</si>
  <si>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</si>
  <si>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</si>
  <si>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</si>
  <si>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</si>
  <si>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</si>
  <si>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Осуществление издательской деятельности (выпуск газеты «Юсьвинские вести»)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</si>
  <si>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</si>
  <si>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</si>
  <si>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</si>
  <si>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</si>
  <si>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</si>
  <si>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</si>
  <si>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 xml:space="preserve">Компенсационные выплаты депутатам Думы Юсьвинского муниципального округа Пермского края </t>
  </si>
  <si>
    <t xml:space="preserve">91 0 00 00031 </t>
  </si>
  <si>
    <t>Обеспечение деятельности Аппарата  Думы Юсьвинского муниципального округа Пермского края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</si>
  <si>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</si>
  <si>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</si>
  <si>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</si>
  <si>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</si>
  <si>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</si>
  <si>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</si>
  <si>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</si>
  <si>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92 0 00 00210</t>
  </si>
  <si>
    <t>Обеспечение деятельности  муниципального казенного учреждения «Единый учетный центр»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</si>
  <si>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</si>
  <si>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</si>
  <si>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</si>
  <si>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</si>
  <si>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</si>
  <si>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</si>
  <si>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</si>
  <si>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Итого расходов:</t>
  </si>
  <si>
    <t>Отчет об исполнении бюджета Юсьвинского муниципального округа Пермского края по источникам финансирования дефицита бюджета за 1 полугодие 2025 года</t>
  </si>
  <si>
    <t>(тыс.руб.)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</si>
  <si>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</si>
  <si>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</si>
  <si>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</si>
  <si>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</si>
  <si>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-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</si>
  <si>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</si>
  <si>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</si>
  <si>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</si>
  <si>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</si>
  <si>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</si>
  <si>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</si>
  <si>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</si>
  <si>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</si>
  <si>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</si>
  <si>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</si>
  <si>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</si>
  <si>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</si>
  <si>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</si>
  <si>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</si>
  <si>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</si>
  <si>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</si>
  <si>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</si>
  <si>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</si>
  <si>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</si>
  <si>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>Отчет об использовании бюджетных ассигнований дорожного фонда Юсьвинского муниципального округа Персмского края за 1 полугодие 2025 года</t>
  </si>
  <si>
    <t xml:space="preserve">Остаток неиспользованных средств дорожного фонда по состоянию на 01.01.2025 г. </t>
  </si>
  <si>
    <t xml:space="preserve">Остаток неиспользованных средств дорожного фонда по состоянию на 01.04.2025 г. </t>
  </si>
  <si>
    <t>1. Доходы</t>
  </si>
  <si>
    <t>№ п/п</t>
  </si>
  <si>
    <t>Наименование доходов</t>
  </si>
  <si>
    <t>Уточненный план</t>
  </si>
  <si>
    <t>Поступило на 01.07.2025</t>
  </si>
  <si>
    <t>Отклонение</t>
  </si>
  <si>
    <t>Итого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</si>
  <si>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</si>
  <si>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</si>
  <si>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</si>
  <si>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</si>
  <si>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</si>
  <si>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</si>
  <si>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</si>
  <si>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</si>
  <si>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</si>
  <si>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</si>
  <si>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</si>
  <si>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</si>
  <si>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</si>
  <si>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</si>
  <si>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</si>
  <si>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Выбытия на 01.07.2025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</si>
  <si>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</si>
  <si>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</si>
  <si>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</si>
  <si>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</si>
  <si>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</si>
  <si>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</si>
  <si>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</si>
  <si>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</si>
  <si>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</si>
  <si>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</si>
  <si>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</si>
  <si>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участков автомобильных дорог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</si>
  <si>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</si>
  <si>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</si>
  <si>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</si>
  <si>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</si>
  <si>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</si>
  <si>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</si>
  <si>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</si>
  <si>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</si>
  <si>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</si>
  <si>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</si>
  <si>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</si>
  <si>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</si>
  <si>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</si>
  <si>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Мероприятие "Ремонт автомобильных дорог (несофинансируемые из бюджета ПК)"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</si>
  <si>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</si>
  <si>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</si>
  <si>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</si>
  <si>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</si>
  <si>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</si>
  <si>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</si>
  <si>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</si>
  <si>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</si>
  <si>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</si>
  <si>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</si>
  <si>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</si>
  <si>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</si>
  <si>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</si>
  <si>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</si>
  <si>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</si>
  <si>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Мероприятие "Восстановление мостов и труб (несофинансируемые)"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</si>
  <si>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</si>
  <si>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</si>
  <si>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</si>
  <si>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</si>
  <si>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</si>
  <si>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</si>
  <si>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</si>
  <si>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</si>
  <si>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</si>
  <si>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</si>
  <si>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</si>
  <si>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</si>
  <si>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</si>
  <si>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</si>
  <si>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водопропускной трубы на участке автомобильной дороги по ул. Парковая км 0+330 д. Малая Мочга</t>
  </si>
  <si>
    <t>Ремонт моста на автомобильной дороги "Бажино-Шедово"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</si>
  <si>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</si>
  <si>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</si>
  <si>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</si>
  <si>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</si>
  <si>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</si>
  <si>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</si>
  <si>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</si>
  <si>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</si>
  <si>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</si>
  <si>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</si>
  <si>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</si>
  <si>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к решению Думы Юсьвинского муниципального округа</t>
  </si>
  <si>
    <t>Пермского края от 17.09.2025 №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</si>
</sst>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\-??_);_(@_)"/>
    <numFmt numFmtId="165" formatCode="_-* #,##0.00\ _D_M_-;\-* #,##0.00\ _D_M_-;_-* \-??\ _D_M_-;_-@_-"/>
    <numFmt numFmtId="166" formatCode="_-* #,##0.00_р_._-;\-* #,##0.00_р_._-;_-* \-??_р_._-;_-@_-"/>
    <numFmt numFmtId="167" formatCode="?"/>
    <numFmt numFmtId="168" formatCode="#,##0.00000"/>
    <numFmt numFmtId="169" formatCode="#,##0.0"/>
    <numFmt numFmtId="170" formatCode="#,##0.000"/>
    <numFmt numFmtId="171" formatCode="0.00000000"/>
    <numFmt numFmtId="172" formatCode="0.00000"/>
    <numFmt numFmtId="173" formatCode="0.0"/>
  </numFmts>
  <fonts count="92"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color rgb="FFFFFFFF"/>
      <name val="Arial"/>
      <family val="2"/>
      <charset val="1"/>
    </font>
    <font>
      <sz val="11"/>
      <color rgb="FFFFFFFF"/>
      <name val="Calibri"/>
      <family val="2"/>
      <charset val="204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800000"/>
      <name val="Calibri"/>
      <family val="2"/>
      <charset val="1"/>
    </font>
    <font>
      <b/>
      <sz val="11"/>
      <color rgb="FFFF66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1"/>
      <color rgb="FF00800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1"/>
      <color rgb="FF3366FF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name val="Arial"/>
      <family val="2"/>
      <charset val="1"/>
    </font>
    <font>
      <sz val="10"/>
      <color rgb="FF0000FF"/>
      <name val="Arial"/>
      <family val="2"/>
      <charset val="1"/>
    </font>
    <font>
      <sz val="19"/>
      <color rgb="FF3366FF"/>
      <name val="Arial"/>
      <family val="2"/>
      <charset val="204"/>
    </font>
    <font>
      <sz val="10"/>
      <color rgb="FFFF0000"/>
      <name val="Arial"/>
      <family val="2"/>
      <charset val="1"/>
    </font>
    <font>
      <b/>
      <sz val="18"/>
      <color rgb="FF333399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1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 CYR"/>
      <charset val="1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sz val="11"/>
      <color theme="1"/>
      <name val="Calibri"/>
      <family val="2"/>
      <charset val="204"/>
    </font>
  </fonts>
  <fills count="54">
    <fill>
      <patternFill patternType="none"/>
    </fill>
    <fill>
      <patternFill patternType="gray125"/>
    </fill>
    <fill>
      <patternFill patternType="solid">
        <fgColor rgb="FF00CCFF"/>
        <bgColor rgb="FF00B0F0"/>
      </patternFill>
    </fill>
    <fill>
      <patternFill patternType="solid">
        <fgColor rgb="FFFF8080"/>
        <bgColor rgb="FFFF9F9F"/>
      </patternFill>
    </fill>
    <fill>
      <patternFill patternType="solid">
        <fgColor rgb="FFFFFFCC"/>
        <bgColor rgb="FFF0FCB4"/>
      </patternFill>
    </fill>
    <fill>
      <patternFill patternType="solid">
        <fgColor rgb="FFFFFFFF"/>
        <bgColor rgb="FFF2F2F2"/>
      </patternFill>
    </fill>
    <fill>
      <patternFill patternType="solid">
        <fgColor rgb="FF99CCFF"/>
        <bgColor rgb="FFA6D9FF"/>
      </patternFill>
    </fill>
    <fill>
      <patternFill patternType="solid">
        <fgColor rgb="FFFF99CC"/>
        <bgColor rgb="FFFF9F9F"/>
      </patternFill>
    </fill>
    <fill>
      <patternFill patternType="solid">
        <fgColor rgb="FFCCCCFF"/>
        <bgColor rgb="FFB9CDE5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CD5B5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66B28C"/>
      </patternFill>
    </fill>
    <fill>
      <patternFill patternType="solid">
        <fgColor rgb="FFC0C0C0"/>
        <bgColor rgb="FFCCC1DA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3366FF"/>
      </patternFill>
    </fill>
    <fill>
      <patternFill patternType="solid">
        <fgColor rgb="FF800080"/>
        <bgColor rgb="FF993366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3366FF"/>
        <bgColor rgb="FF0066CC"/>
      </patternFill>
    </fill>
    <fill>
      <patternFill patternType="solid">
        <fgColor rgb="FF9999FF"/>
        <bgColor rgb="FFB3A2C7"/>
      </patternFill>
    </fill>
    <fill>
      <patternFill patternType="solid">
        <fgColor rgb="FF993366"/>
        <bgColor rgb="FF951F00"/>
      </patternFill>
    </fill>
    <fill>
      <patternFill patternType="solid">
        <fgColor rgb="FF00FFFF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rgb="FF000080"/>
        <bgColor rgb="FF003366"/>
      </patternFill>
    </fill>
    <fill>
      <patternFill patternType="solid">
        <fgColor rgb="FF143314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B0B0B0"/>
        <bgColor rgb="FFB3A2C7"/>
      </patternFill>
    </fill>
    <fill>
      <patternFill patternType="solid">
        <fgColor rgb="FFFF9F9F"/>
        <bgColor rgb="FFFF99CC"/>
      </patternFill>
    </fill>
    <fill>
      <patternFill patternType="solid">
        <fgColor rgb="FF66B28C"/>
        <bgColor rgb="FF969696"/>
      </patternFill>
    </fill>
    <fill>
      <patternFill patternType="solid">
        <fgColor rgb="FFFFFF99"/>
        <bgColor rgb="FFF0FCB4"/>
      </patternFill>
    </fill>
    <fill>
      <patternFill patternType="solid">
        <fgColor rgb="FFFF0000"/>
        <bgColor rgb="FF951F00"/>
      </patternFill>
    </fill>
    <fill>
      <patternFill patternType="solid">
        <fgColor rgb="FF99CC00"/>
        <bgColor rgb="FF92D050"/>
      </patternFill>
    </fill>
    <fill>
      <patternFill patternType="solid">
        <fgColor rgb="FFA6D9FF"/>
        <bgColor rgb="FF99CCFF"/>
      </patternFill>
    </fill>
    <fill>
      <patternFill patternType="solid">
        <fgColor rgb="FF333399"/>
        <bgColor rgb="FF003366"/>
      </patternFill>
    </fill>
    <fill>
      <patternFill patternType="darkGray">
        <fgColor rgb="FF951F00"/>
        <bgColor rgb="FF993366"/>
      </patternFill>
    </fill>
    <fill>
      <patternFill patternType="solid">
        <fgColor rgb="FF92D050"/>
        <bgColor rgb="FF99CC00"/>
      </patternFill>
    </fill>
    <fill>
      <patternFill patternType="solid">
        <fgColor rgb="FFFFFF00"/>
        <bgColor rgb="FFFFCC00"/>
      </patternFill>
    </fill>
    <fill>
      <patternFill patternType="solid">
        <fgColor theme="6" tint="0.59987182226020086"/>
        <bgColor rgb="FFC3D69B"/>
      </patternFill>
    </fill>
    <fill>
      <patternFill patternType="solid">
        <fgColor theme="6" tint="0.39988402966399123"/>
        <bgColor rgb="FFD7E4BD"/>
      </patternFill>
    </fill>
    <fill>
      <patternFill patternType="solid">
        <fgColor theme="5" tint="0.59987182226020086"/>
        <bgColor rgb="FFCCC1DA"/>
      </patternFill>
    </fill>
    <fill>
      <patternFill patternType="solid">
        <fgColor theme="8" tint="0.59987182226020086"/>
        <bgColor rgb="FFA6D9FF"/>
      </patternFill>
    </fill>
    <fill>
      <patternFill patternType="solid">
        <fgColor rgb="FFF0FCB4"/>
        <bgColor rgb="FFFFFFCC"/>
      </patternFill>
    </fill>
    <fill>
      <patternFill patternType="solid">
        <fgColor theme="7" tint="0.39988402966399123"/>
        <bgColor rgb="FFB0B0B0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7" tint="0.59987182226020086"/>
        <bgColor rgb="FFC0C0C0"/>
      </patternFill>
    </fill>
    <fill>
      <patternFill patternType="solid">
        <fgColor rgb="FF00B0F0"/>
        <bgColor rgb="FF00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FFC000"/>
        <bgColor rgb="FFFFCC00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143314"/>
      </left>
      <right style="double">
        <color rgb="FF143314"/>
      </right>
      <top style="double">
        <color rgb="FF143314"/>
      </top>
      <bottom style="double">
        <color rgb="FF14331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double">
        <color rgb="FFFF66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143314"/>
      </left>
      <right style="thin">
        <color rgb="FF143314"/>
      </right>
      <top style="thin">
        <color rgb="FF143314"/>
      </top>
      <bottom style="thin">
        <color rgb="FF143314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64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1" fillId="13" borderId="0" applyBorder="0" applyProtection="0"/>
    <xf numFmtId="0" fontId="1" fillId="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3" borderId="0" applyBorder="0" applyProtection="0"/>
    <xf numFmtId="0" fontId="1" fillId="12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17" borderId="0" applyBorder="0" applyProtection="0"/>
    <xf numFmtId="0" fontId="2" fillId="17" borderId="0" applyBorder="0" applyProtection="0"/>
    <xf numFmtId="0" fontId="3" fillId="13" borderId="0" applyBorder="0" applyProtection="0"/>
    <xf numFmtId="0" fontId="3" fillId="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3" borderId="0" applyBorder="0" applyProtection="0"/>
    <xf numFmtId="0" fontId="3" fillId="12" borderId="0" applyBorder="0" applyProtection="0"/>
    <xf numFmtId="0" fontId="4" fillId="18" borderId="0" applyBorder="0" applyProtection="0"/>
    <xf numFmtId="0" fontId="4" fillId="3" borderId="0" applyBorder="0" applyProtection="0"/>
    <xf numFmtId="0" fontId="4" fillId="16" borderId="0" applyBorder="0" applyProtection="0"/>
    <xf numFmtId="0" fontId="4" fillId="19" borderId="0" applyBorder="0" applyProtection="0"/>
    <xf numFmtId="0" fontId="4" fillId="20" borderId="0" applyBorder="0" applyProtection="0"/>
    <xf numFmtId="0" fontId="4" fillId="21" borderId="0" applyBorder="0" applyProtection="0"/>
    <xf numFmtId="0" fontId="5" fillId="22" borderId="0" applyBorder="0" applyProtection="0"/>
    <xf numFmtId="0" fontId="6" fillId="6" borderId="0" applyBorder="0" applyProtection="0"/>
    <xf numFmtId="0" fontId="6" fillId="13" borderId="0" applyBorder="0" applyProtection="0"/>
    <xf numFmtId="0" fontId="5" fillId="23" borderId="0" applyBorder="0" applyProtection="0"/>
    <xf numFmtId="0" fontId="5" fillId="24" borderId="0" applyBorder="0" applyProtection="0"/>
    <xf numFmtId="0" fontId="6" fillId="25" borderId="0" applyBorder="0" applyProtection="0"/>
    <xf numFmtId="0" fontId="6" fillId="7" borderId="0" applyBorder="0" applyProtection="0"/>
    <xf numFmtId="0" fontId="5" fillId="26" borderId="0" applyBorder="0" applyProtection="0"/>
    <xf numFmtId="0" fontId="5" fillId="26" borderId="0" applyBorder="0" applyProtection="0"/>
    <xf numFmtId="0" fontId="6" fillId="11" borderId="0" applyBorder="0" applyProtection="0"/>
    <xf numFmtId="0" fontId="6" fillId="2" borderId="0" applyBorder="0" applyProtection="0"/>
    <xf numFmtId="0" fontId="5" fillId="15" borderId="0" applyBorder="0" applyProtection="0"/>
    <xf numFmtId="0" fontId="5" fillId="14" borderId="0" applyBorder="0" applyProtection="0"/>
    <xf numFmtId="0" fontId="5" fillId="27" borderId="0" applyBorder="0" applyProtection="0"/>
    <xf numFmtId="0" fontId="6" fillId="2" borderId="0" applyBorder="0" applyProtection="0"/>
    <xf numFmtId="0" fontId="6" fillId="15" borderId="0" applyBorder="0" applyProtection="0"/>
    <xf numFmtId="0" fontId="5" fillId="15" borderId="0" applyBorder="0" applyProtection="0"/>
    <xf numFmtId="0" fontId="5" fillId="28" borderId="0" applyBorder="0" applyProtection="0"/>
    <xf numFmtId="0" fontId="5" fillId="20" borderId="0" applyBorder="0" applyProtection="0"/>
    <xf numFmtId="0" fontId="6" fillId="6" borderId="0" applyBorder="0" applyProtection="0"/>
    <xf numFmtId="0" fontId="6" fillId="13" borderId="0" applyBorder="0" applyProtection="0"/>
    <xf numFmtId="0" fontId="5" fillId="13" borderId="0" applyBorder="0" applyProtection="0"/>
    <xf numFmtId="0" fontId="5" fillId="29" borderId="0" applyBorder="0" applyProtection="0"/>
    <xf numFmtId="0" fontId="5" fillId="21" borderId="0" applyBorder="0" applyProtection="0"/>
    <xf numFmtId="0" fontId="6" fillId="4" borderId="0" applyBorder="0" applyProtection="0"/>
    <xf numFmtId="0" fontId="6" fillId="7" borderId="0" applyBorder="0" applyProtection="0"/>
    <xf numFmtId="0" fontId="5" fillId="12" borderId="0" applyBorder="0" applyProtection="0"/>
    <xf numFmtId="0" fontId="5" fillId="30" borderId="0" applyBorder="0" applyProtection="0"/>
    <xf numFmtId="0" fontId="7" fillId="7" borderId="0" applyBorder="0" applyProtection="0"/>
    <xf numFmtId="0" fontId="8" fillId="5" borderId="1" applyProtection="0"/>
    <xf numFmtId="0" fontId="9" fillId="26" borderId="2" applyProtection="0"/>
    <xf numFmtId="0" fontId="10" fillId="31" borderId="0" applyBorder="0" applyProtection="0"/>
    <xf numFmtId="0" fontId="10" fillId="32" borderId="0" applyBorder="0" applyProtection="0"/>
    <xf numFmtId="0" fontId="10" fillId="33" borderId="0" applyBorder="0" applyProtection="0"/>
    <xf numFmtId="0" fontId="11" fillId="0" borderId="0" applyBorder="0" applyProtection="0"/>
    <xf numFmtId="0" fontId="12" fillId="9" borderId="0" applyBorder="0" applyProtection="0"/>
    <xf numFmtId="0" fontId="13" fillId="0" borderId="3" applyProtection="0"/>
    <xf numFmtId="0" fontId="14" fillId="0" borderId="4" applyProtection="0"/>
    <xf numFmtId="0" fontId="15" fillId="0" borderId="5" applyProtection="0"/>
    <xf numFmtId="0" fontId="15" fillId="0" borderId="0" applyBorder="0" applyProtection="0"/>
    <xf numFmtId="0" fontId="16" fillId="12" borderId="1" applyProtection="0"/>
    <xf numFmtId="0" fontId="17" fillId="0" borderId="6" applyProtection="0"/>
    <xf numFmtId="0" fontId="18" fillId="12" borderId="0" applyBorder="0" applyProtection="0"/>
    <xf numFmtId="0" fontId="6" fillId="0" borderId="0"/>
    <xf numFmtId="0" fontId="91" fillId="4" borderId="7" applyProtection="0"/>
    <xf numFmtId="0" fontId="19" fillId="5" borderId="8" applyProtection="0"/>
    <xf numFmtId="0" fontId="20" fillId="0" borderId="0"/>
    <xf numFmtId="0" fontId="21" fillId="34" borderId="9" applyProtection="0">
      <alignment vertical="center"/>
    </xf>
    <xf numFmtId="0" fontId="20" fillId="0" borderId="0"/>
    <xf numFmtId="0" fontId="20" fillId="0" borderId="0"/>
    <xf numFmtId="0" fontId="20" fillId="0" borderId="0"/>
    <xf numFmtId="0" fontId="22" fillId="34" borderId="9" applyProtection="0">
      <alignment vertical="center"/>
    </xf>
    <xf numFmtId="0" fontId="20" fillId="0" borderId="0"/>
    <xf numFmtId="0" fontId="20" fillId="0" borderId="0"/>
    <xf numFmtId="0" fontId="21" fillId="34" borderId="9" applyProtection="0">
      <alignment horizontal="left" vertical="center" indent="1"/>
    </xf>
    <xf numFmtId="0" fontId="20" fillId="0" borderId="0"/>
    <xf numFmtId="0" fontId="23" fillId="34" borderId="10" applyProtection="0">
      <alignment horizontal="left" vertical="center" indent="1"/>
    </xf>
    <xf numFmtId="0" fontId="20" fillId="0" borderId="0"/>
    <xf numFmtId="0" fontId="21" fillId="34" borderId="9" applyProtection="0">
      <alignment horizontal="left" vertical="top" indent="1"/>
    </xf>
    <xf numFmtId="0" fontId="20" fillId="0" borderId="0"/>
    <xf numFmtId="0" fontId="20" fillId="0" borderId="0"/>
    <xf numFmtId="0" fontId="21" fillId="2" borderId="0" applyProtection="0">
      <alignment horizontal="left" vertical="center" indent="1"/>
    </xf>
    <xf numFmtId="0" fontId="20" fillId="0" borderId="0"/>
    <xf numFmtId="0" fontId="20" fillId="0" borderId="0"/>
    <xf numFmtId="0" fontId="1" fillId="7" borderId="9" applyProtection="0">
      <alignment horizontal="right" vertical="center"/>
    </xf>
    <xf numFmtId="0" fontId="20" fillId="0" borderId="0"/>
    <xf numFmtId="0" fontId="20" fillId="0" borderId="0"/>
    <xf numFmtId="0" fontId="1" fillId="3" borderId="9" applyProtection="0">
      <alignment horizontal="right" vertical="center"/>
    </xf>
    <xf numFmtId="0" fontId="20" fillId="0" borderId="0"/>
    <xf numFmtId="0" fontId="20" fillId="0" borderId="0"/>
    <xf numFmtId="0" fontId="1" fillId="35" borderId="9" applyProtection="0">
      <alignment horizontal="right" vertical="center"/>
    </xf>
    <xf numFmtId="0" fontId="20" fillId="0" borderId="0"/>
    <xf numFmtId="0" fontId="20" fillId="0" borderId="0"/>
    <xf numFmtId="0" fontId="1" fillId="17" borderId="9" applyProtection="0">
      <alignment horizontal="right" vertical="center"/>
    </xf>
    <xf numFmtId="0" fontId="20" fillId="0" borderId="0"/>
    <xf numFmtId="0" fontId="20" fillId="0" borderId="0"/>
    <xf numFmtId="0" fontId="1" fillId="21" borderId="9" applyProtection="0">
      <alignment horizontal="right" vertical="center"/>
    </xf>
    <xf numFmtId="0" fontId="20" fillId="0" borderId="0"/>
    <xf numFmtId="0" fontId="20" fillId="0" borderId="0"/>
    <xf numFmtId="0" fontId="1" fillId="30" borderId="9" applyProtection="0">
      <alignment horizontal="right" vertical="center"/>
    </xf>
    <xf numFmtId="0" fontId="20" fillId="0" borderId="0"/>
    <xf numFmtId="0" fontId="20" fillId="0" borderId="0"/>
    <xf numFmtId="0" fontId="1" fillId="14" borderId="9" applyProtection="0">
      <alignment horizontal="right" vertical="center"/>
    </xf>
    <xf numFmtId="0" fontId="20" fillId="0" borderId="0"/>
    <xf numFmtId="0" fontId="20" fillId="0" borderId="0"/>
    <xf numFmtId="0" fontId="1" fillId="36" borderId="9" applyProtection="0">
      <alignment horizontal="right" vertical="center"/>
    </xf>
    <xf numFmtId="0" fontId="20" fillId="0" borderId="0"/>
    <xf numFmtId="0" fontId="20" fillId="0" borderId="0"/>
    <xf numFmtId="0" fontId="1" fillId="16" borderId="9" applyProtection="0">
      <alignment horizontal="right" vertical="center"/>
    </xf>
    <xf numFmtId="0" fontId="20" fillId="0" borderId="0"/>
    <xf numFmtId="0" fontId="20" fillId="0" borderId="0"/>
    <xf numFmtId="0" fontId="21" fillId="37" borderId="11" applyProtection="0">
      <alignment horizontal="left" vertical="center" indent="1"/>
    </xf>
    <xf numFmtId="0" fontId="20" fillId="0" borderId="0"/>
    <xf numFmtId="0" fontId="20" fillId="0" borderId="0"/>
    <xf numFmtId="0" fontId="1" fillId="11" borderId="0" applyProtection="0">
      <alignment horizontal="left" vertical="center" indent="1"/>
    </xf>
    <xf numFmtId="0" fontId="20" fillId="0" borderId="0"/>
    <xf numFmtId="0" fontId="20" fillId="0" borderId="0"/>
    <xf numFmtId="0" fontId="24" fillId="13" borderId="0" applyProtection="0">
      <alignment horizontal="left" vertical="center" indent="1"/>
    </xf>
    <xf numFmtId="0" fontId="20" fillId="0" borderId="0"/>
    <xf numFmtId="0" fontId="20" fillId="0" borderId="0"/>
    <xf numFmtId="0" fontId="1" fillId="2" borderId="9" applyProtection="0">
      <alignment horizontal="right" vertical="center"/>
    </xf>
    <xf numFmtId="0" fontId="20" fillId="0" borderId="0"/>
    <xf numFmtId="0" fontId="20" fillId="0" borderId="0"/>
    <xf numFmtId="0" fontId="25" fillId="11" borderId="0" applyProtection="0">
      <alignment horizontal="left" vertical="center" indent="1"/>
    </xf>
    <xf numFmtId="0" fontId="20" fillId="0" borderId="0"/>
    <xf numFmtId="0" fontId="20" fillId="0" borderId="0"/>
    <xf numFmtId="0" fontId="25" fillId="2" borderId="0" applyProtection="0">
      <alignment horizontal="left" vertical="center" indent="1"/>
    </xf>
    <xf numFmtId="0" fontId="20" fillId="0" borderId="0"/>
    <xf numFmtId="0" fontId="23" fillId="15" borderId="10" applyProtection="0">
      <alignment horizontal="left" vertical="center" indent="1"/>
    </xf>
    <xf numFmtId="0" fontId="20" fillId="13" borderId="9" applyProtection="0">
      <alignment horizontal="left" vertical="center" indent="1"/>
    </xf>
    <xf numFmtId="0" fontId="20" fillId="13" borderId="9" applyProtection="0">
      <alignment horizontal="left" vertical="center" indent="1"/>
    </xf>
    <xf numFmtId="0" fontId="20" fillId="0" borderId="0"/>
    <xf numFmtId="0" fontId="20" fillId="13" borderId="9" applyProtection="0">
      <alignment horizontal="left" vertical="top" indent="1"/>
    </xf>
    <xf numFmtId="0" fontId="20" fillId="0" borderId="0"/>
    <xf numFmtId="0" fontId="23" fillId="27" borderId="10" applyProtection="0">
      <alignment horizontal="left" vertical="center" indent="1"/>
    </xf>
    <xf numFmtId="0" fontId="20" fillId="2" borderId="9" applyProtection="0">
      <alignment horizontal="left" vertical="center" indent="1"/>
    </xf>
    <xf numFmtId="0" fontId="20" fillId="0" borderId="0"/>
    <xf numFmtId="0" fontId="20" fillId="2" borderId="9" applyProtection="0">
      <alignment horizontal="left" vertical="top" indent="1"/>
    </xf>
    <xf numFmtId="0" fontId="20" fillId="0" borderId="0"/>
    <xf numFmtId="0" fontId="23" fillId="6" borderId="10" applyProtection="0">
      <alignment horizontal="left" vertical="center" indent="1"/>
    </xf>
    <xf numFmtId="0" fontId="23" fillId="6" borderId="10" applyProtection="0">
      <alignment horizontal="left" vertical="center" indent="1"/>
    </xf>
    <xf numFmtId="0" fontId="20" fillId="0" borderId="0"/>
    <xf numFmtId="0" fontId="20" fillId="6" borderId="9" applyProtection="0">
      <alignment horizontal="left" vertical="top" indent="1"/>
    </xf>
    <xf numFmtId="0" fontId="20" fillId="0" borderId="0"/>
    <xf numFmtId="0" fontId="20" fillId="0" borderId="0"/>
    <xf numFmtId="0" fontId="20" fillId="11" borderId="9" applyProtection="0">
      <alignment horizontal="left" vertical="center" indent="1"/>
    </xf>
    <xf numFmtId="0" fontId="20" fillId="0" borderId="0"/>
    <xf numFmtId="0" fontId="20" fillId="0" borderId="0"/>
    <xf numFmtId="0" fontId="20" fillId="11" borderId="9" applyProtection="0">
      <alignment horizontal="left" vertical="top" indent="1"/>
    </xf>
    <xf numFmtId="0" fontId="20" fillId="0" borderId="0"/>
    <xf numFmtId="0" fontId="20" fillId="0" borderId="0"/>
    <xf numFmtId="0" fontId="20" fillId="5" borderId="12">
      <protection locked="0"/>
    </xf>
    <xf numFmtId="0" fontId="20" fillId="0" borderId="0"/>
    <xf numFmtId="0" fontId="26" fillId="13" borderId="0" applyBorder="0"/>
    <xf numFmtId="0" fontId="20" fillId="0" borderId="0"/>
    <xf numFmtId="0" fontId="1" fillId="4" borderId="9" applyProtection="0">
      <alignment vertical="center"/>
    </xf>
    <xf numFmtId="0" fontId="20" fillId="0" borderId="0"/>
    <xf numFmtId="0" fontId="20" fillId="0" borderId="0"/>
    <xf numFmtId="0" fontId="27" fillId="4" borderId="9" applyProtection="0">
      <alignment vertical="center"/>
    </xf>
    <xf numFmtId="0" fontId="20" fillId="0" borderId="0"/>
    <xf numFmtId="0" fontId="20" fillId="0" borderId="0"/>
    <xf numFmtId="0" fontId="1" fillId="4" borderId="9" applyProtection="0">
      <alignment horizontal="left" vertical="center" indent="1"/>
    </xf>
    <xf numFmtId="0" fontId="20" fillId="0" borderId="0"/>
    <xf numFmtId="0" fontId="20" fillId="0" borderId="0"/>
    <xf numFmtId="0" fontId="1" fillId="4" borderId="9" applyProtection="0">
      <alignment horizontal="left" vertical="top" indent="1"/>
    </xf>
    <xf numFmtId="0" fontId="20" fillId="0" borderId="0"/>
    <xf numFmtId="0" fontId="23" fillId="0" borderId="10" applyProtection="0">
      <alignment horizontal="right" vertical="center"/>
    </xf>
    <xf numFmtId="0" fontId="23" fillId="0" borderId="10" applyProtection="0">
      <alignment horizontal="right" vertical="center"/>
    </xf>
    <xf numFmtId="0" fontId="23" fillId="0" borderId="10" applyProtection="0">
      <alignment horizontal="right" vertical="center"/>
    </xf>
    <xf numFmtId="0" fontId="20" fillId="0" borderId="0"/>
    <xf numFmtId="0" fontId="27" fillId="11" borderId="9" applyProtection="0">
      <alignment horizontal="right" vertical="center"/>
    </xf>
    <xf numFmtId="0" fontId="20" fillId="0" borderId="0"/>
    <xf numFmtId="0" fontId="20" fillId="0" borderId="0"/>
    <xf numFmtId="0" fontId="1" fillId="2" borderId="9" applyProtection="0">
      <alignment horizontal="left" vertical="center" indent="1"/>
    </xf>
    <xf numFmtId="0" fontId="20" fillId="0" borderId="0"/>
    <xf numFmtId="0" fontId="20" fillId="0" borderId="0"/>
    <xf numFmtId="0" fontId="20" fillId="0" borderId="0"/>
    <xf numFmtId="0" fontId="1" fillId="2" borderId="9" applyProtection="0">
      <alignment horizontal="left" vertical="top" indent="1"/>
    </xf>
    <xf numFmtId="0" fontId="20" fillId="0" borderId="0"/>
    <xf numFmtId="0" fontId="20" fillId="0" borderId="0"/>
    <xf numFmtId="0" fontId="28" fillId="25" borderId="0" applyProtection="0">
      <alignment horizontal="left" vertical="center" indent="1"/>
    </xf>
    <xf numFmtId="0" fontId="20" fillId="0" borderId="0"/>
    <xf numFmtId="0" fontId="23" fillId="19" borderId="12"/>
    <xf numFmtId="0" fontId="20" fillId="0" borderId="0"/>
    <xf numFmtId="0" fontId="29" fillId="11" borderId="9" applyProtection="0">
      <alignment horizontal="right" vertical="center"/>
    </xf>
    <xf numFmtId="0" fontId="20" fillId="0" borderId="0"/>
    <xf numFmtId="0" fontId="30" fillId="0" borderId="0" applyBorder="0" applyProtection="0"/>
    <xf numFmtId="0" fontId="30" fillId="0" borderId="0" applyBorder="0" applyProtection="0"/>
    <xf numFmtId="0" fontId="10" fillId="0" borderId="13" applyProtection="0"/>
    <xf numFmtId="0" fontId="31" fillId="0" borderId="0" applyBorder="0" applyProtection="0"/>
    <xf numFmtId="0" fontId="4" fillId="38" borderId="0" applyBorder="0" applyProtection="0"/>
    <xf numFmtId="0" fontId="4" fillId="35" borderId="0" applyBorder="0" applyProtection="0"/>
    <xf numFmtId="0" fontId="4" fillId="14" borderId="0" applyBorder="0" applyProtection="0"/>
    <xf numFmtId="0" fontId="4" fillId="19" borderId="0" applyBorder="0" applyProtection="0"/>
    <xf numFmtId="0" fontId="4" fillId="20" borderId="0" applyBorder="0" applyProtection="0"/>
    <xf numFmtId="0" fontId="4" fillId="30" borderId="0" applyBorder="0" applyProtection="0"/>
    <xf numFmtId="0" fontId="32" fillId="12" borderId="1" applyProtection="0"/>
    <xf numFmtId="0" fontId="33" fillId="15" borderId="8" applyProtection="0"/>
    <xf numFmtId="0" fontId="34" fillId="15" borderId="1" applyProtection="0"/>
    <xf numFmtId="0" fontId="35" fillId="0" borderId="14" applyProtection="0"/>
    <xf numFmtId="0" fontId="36" fillId="0" borderId="4" applyProtection="0"/>
    <xf numFmtId="0" fontId="37" fillId="0" borderId="15" applyProtection="0"/>
    <xf numFmtId="0" fontId="37" fillId="0" borderId="0" applyBorder="0" applyProtection="0"/>
    <xf numFmtId="0" fontId="38" fillId="0" borderId="16" applyProtection="0"/>
    <xf numFmtId="0" fontId="39" fillId="26" borderId="2" applyProtection="0"/>
    <xf numFmtId="0" fontId="40" fillId="0" borderId="0" applyBorder="0" applyProtection="0"/>
    <xf numFmtId="0" fontId="41" fillId="34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2" fillId="0" borderId="0"/>
    <xf numFmtId="0" fontId="20" fillId="0" borderId="0"/>
    <xf numFmtId="0" fontId="4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4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0" fillId="0" borderId="0"/>
    <xf numFmtId="0" fontId="91" fillId="0" borderId="0"/>
    <xf numFmtId="0" fontId="2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0" fillId="0" borderId="0"/>
    <xf numFmtId="0" fontId="20" fillId="0" borderId="0"/>
    <xf numFmtId="0" fontId="2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6" fillId="0" borderId="0"/>
    <xf numFmtId="0" fontId="20" fillId="0" borderId="0"/>
    <xf numFmtId="0" fontId="44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3" fillId="0" borderId="0"/>
    <xf numFmtId="0" fontId="4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0" fillId="0" borderId="0"/>
    <xf numFmtId="0" fontId="45" fillId="39" borderId="0"/>
    <xf numFmtId="0" fontId="43" fillId="0" borderId="0"/>
    <xf numFmtId="0" fontId="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20" fillId="0" borderId="0"/>
    <xf numFmtId="0" fontId="46" fillId="0" borderId="0"/>
    <xf numFmtId="0" fontId="45" fillId="39" borderId="0"/>
    <xf numFmtId="0" fontId="42" fillId="0" borderId="0"/>
    <xf numFmtId="0" fontId="47" fillId="7" borderId="0" applyBorder="0" applyProtection="0"/>
    <xf numFmtId="0" fontId="48" fillId="0" borderId="0" applyBorder="0" applyProtection="0"/>
    <xf numFmtId="0" fontId="91" fillId="4" borderId="7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49" fillId="0" borderId="17" applyProtection="0"/>
    <xf numFmtId="0" fontId="50" fillId="0" borderId="0"/>
    <xf numFmtId="0" fontId="51" fillId="0" borderId="0" applyBorder="0" applyProtection="0"/>
    <xf numFmtId="164" fontId="91" fillId="0" borderId="0" applyBorder="0" applyProtection="0"/>
    <xf numFmtId="165" fontId="91" fillId="0" borderId="0" applyBorder="0" applyProtection="0"/>
    <xf numFmtId="164" fontId="91" fillId="0" borderId="0" applyBorder="0" applyProtection="0"/>
    <xf numFmtId="166" fontId="91" fillId="0" borderId="0" applyBorder="0" applyProtection="0"/>
    <xf numFmtId="166" fontId="91" fillId="0" borderId="0" applyBorder="0" applyProtection="0"/>
    <xf numFmtId="166" fontId="91" fillId="0" borderId="0" applyBorder="0" applyProtection="0"/>
    <xf numFmtId="0" fontId="52" fillId="9" borderId="0" applyBorder="0" applyProtection="0"/>
  </cellStyleXfs>
  <cellXfs count="446">
    <xf numFmtId="0" fontId="0" fillId="0" borderId="0" xfId="0"/>
    <xf numFmtId="0" fontId="70" fillId="0" borderId="0" xfId="0" applyFont="1" applyBorder="1" applyAlignment="1">
      <alignment horizontal="left"/>
    </xf>
    <xf numFmtId="0" fontId="81" fillId="0" borderId="27" xfId="0" applyFont="1" applyBorder="1" applyAlignment="1">
      <alignment horizontal="right"/>
    </xf>
    <xf numFmtId="0" fontId="82" fillId="0" borderId="0" xfId="0" applyFont="1" applyBorder="1" applyAlignment="1">
      <alignment horizontal="center" vertical="center" wrapText="1"/>
    </xf>
    <xf numFmtId="0" fontId="56" fillId="0" borderId="0" xfId="387" applyFont="1" applyBorder="1" applyAlignment="1">
      <alignment horizontal="center" vertical="center" wrapText="1"/>
    </xf>
    <xf numFmtId="0" fontId="57" fillId="0" borderId="12" xfId="386" applyFont="1" applyBorder="1" applyAlignment="1">
      <alignment horizontal="center" vertical="center" wrapText="1"/>
    </xf>
    <xf numFmtId="0" fontId="54" fillId="0" borderId="12" xfId="386" applyFont="1" applyBorder="1" applyAlignment="1">
      <alignment horizontal="center" vertical="center" wrapText="1"/>
    </xf>
    <xf numFmtId="49" fontId="58" fillId="0" borderId="12" xfId="386" applyNumberFormat="1" applyFont="1" applyBorder="1" applyAlignment="1">
      <alignment horizontal="center" vertical="center" wrapText="1"/>
    </xf>
    <xf numFmtId="0" fontId="57" fillId="0" borderId="0" xfId="386" applyFont="1" applyBorder="1" applyAlignment="1">
      <alignment horizontal="center" vertical="center" wrapText="1"/>
    </xf>
    <xf numFmtId="0" fontId="55" fillId="5" borderId="0" xfId="387" applyFont="1" applyFill="1" applyBorder="1" applyAlignment="1">
      <alignment horizontal="center" vertical="center" wrapText="1"/>
    </xf>
    <xf numFmtId="0" fontId="55" fillId="0" borderId="0" xfId="387" applyFont="1" applyBorder="1" applyAlignment="1">
      <alignment horizontal="right"/>
    </xf>
    <xf numFmtId="0" fontId="55" fillId="5" borderId="0" xfId="387" applyFont="1" applyFill="1" applyBorder="1" applyAlignment="1">
      <alignment horizontal="right" vertical="center" wrapText="1"/>
    </xf>
    <xf numFmtId="0" fontId="55" fillId="0" borderId="0" xfId="386" applyFont="1" applyBorder="1" applyAlignment="1">
      <alignment horizontal="right"/>
    </xf>
    <xf numFmtId="0" fontId="6" fillId="0" borderId="0" xfId="386" applyFont="1"/>
    <xf numFmtId="0" fontId="53" fillId="0" borderId="0" xfId="386" applyFont="1" applyBorder="1" applyAlignment="1">
      <alignment horizontal="right" vertical="center"/>
    </xf>
    <xf numFmtId="0" fontId="54" fillId="0" borderId="0" xfId="386" applyFont="1" applyBorder="1" applyAlignment="1">
      <alignment horizontal="right" vertical="center"/>
    </xf>
    <xf numFmtId="0" fontId="56" fillId="0" borderId="0" xfId="386" applyFont="1" applyAlignment="1">
      <alignment horizontal="left"/>
    </xf>
    <xf numFmtId="0" fontId="54" fillId="0" borderId="0" xfId="386" applyFont="1" applyAlignment="1"/>
    <xf numFmtId="0" fontId="46" fillId="5" borderId="0" xfId="387" applyFont="1" applyFill="1" applyAlignment="1">
      <alignment horizontal="left" vertical="center" wrapText="1"/>
    </xf>
    <xf numFmtId="0" fontId="53" fillId="0" borderId="0" xfId="386" applyFont="1" applyBorder="1" applyAlignment="1">
      <alignment vertical="center"/>
    </xf>
    <xf numFmtId="0" fontId="46" fillId="0" borderId="0" xfId="387" applyFont="1" applyAlignment="1">
      <alignment horizontal="left"/>
    </xf>
    <xf numFmtId="0" fontId="57" fillId="0" borderId="0" xfId="386" applyFont="1" applyBorder="1" applyAlignment="1">
      <alignment horizontal="center" vertical="center" wrapText="1"/>
    </xf>
    <xf numFmtId="167" fontId="53" fillId="0" borderId="0" xfId="386" applyNumberFormat="1" applyFont="1" applyBorder="1" applyAlignment="1">
      <alignment horizontal="right" vertical="center" wrapText="1"/>
    </xf>
    <xf numFmtId="49" fontId="58" fillId="0" borderId="12" xfId="386" applyNumberFormat="1" applyFont="1" applyBorder="1" applyAlignment="1">
      <alignment horizontal="center" vertical="center" wrapText="1"/>
    </xf>
    <xf numFmtId="0" fontId="54" fillId="0" borderId="0" xfId="386" applyFont="1" applyBorder="1" applyAlignment="1">
      <alignment horizontal="center" vertical="center"/>
    </xf>
    <xf numFmtId="0" fontId="54" fillId="0" borderId="0" xfId="386" applyFont="1" applyBorder="1" applyAlignment="1">
      <alignment horizontal="center" vertical="center" wrapText="1"/>
    </xf>
    <xf numFmtId="49" fontId="59" fillId="0" borderId="18" xfId="386" applyNumberFormat="1" applyFont="1" applyBorder="1" applyAlignment="1">
      <alignment horizontal="center" vertical="center"/>
    </xf>
    <xf numFmtId="49" fontId="59" fillId="0" borderId="19" xfId="386" applyNumberFormat="1" applyFont="1" applyBorder="1" applyAlignment="1">
      <alignment horizontal="center" vertical="center"/>
    </xf>
    <xf numFmtId="0" fontId="38" fillId="0" borderId="12" xfId="386" applyFont="1" applyBorder="1" applyAlignment="1">
      <alignment horizontal="center"/>
    </xf>
    <xf numFmtId="0" fontId="38" fillId="0" borderId="0" xfId="386" applyFont="1" applyBorder="1" applyAlignment="1">
      <alignment horizontal="center"/>
    </xf>
    <xf numFmtId="49" fontId="60" fillId="40" borderId="20" xfId="386" applyNumberFormat="1" applyFont="1" applyFill="1" applyBorder="1" applyAlignment="1">
      <alignment horizontal="center" vertical="center" wrapText="1"/>
    </xf>
    <xf numFmtId="167" fontId="57" fillId="40" borderId="21" xfId="386" applyNumberFormat="1" applyFont="1" applyFill="1" applyBorder="1" applyAlignment="1">
      <alignment horizontal="justify" vertical="center" wrapText="1"/>
    </xf>
    <xf numFmtId="168" fontId="57" fillId="40" borderId="12" xfId="386" applyNumberFormat="1" applyFont="1" applyFill="1" applyBorder="1" applyAlignment="1">
      <alignment horizontal="center" vertical="center" wrapText="1"/>
    </xf>
    <xf numFmtId="169" fontId="57" fillId="40" borderId="12" xfId="386" applyNumberFormat="1" applyFont="1" applyFill="1" applyBorder="1" applyAlignment="1">
      <alignment horizontal="center" vertical="center" wrapText="1"/>
    </xf>
    <xf numFmtId="169" fontId="57" fillId="40" borderId="0" xfId="386" applyNumberFormat="1" applyFont="1" applyFill="1" applyBorder="1" applyAlignment="1">
      <alignment horizontal="right" wrapText="1"/>
    </xf>
    <xf numFmtId="49" fontId="54" fillId="41" borderId="20" xfId="386" applyNumberFormat="1" applyFont="1" applyFill="1" applyBorder="1" applyAlignment="1">
      <alignment horizontal="center" vertical="center" wrapText="1"/>
    </xf>
    <xf numFmtId="167" fontId="54" fillId="41" borderId="21" xfId="386" applyNumberFormat="1" applyFont="1" applyFill="1" applyBorder="1" applyAlignment="1">
      <alignment horizontal="justify" vertical="center" wrapText="1"/>
    </xf>
    <xf numFmtId="168" fontId="54" fillId="41" borderId="12" xfId="386" applyNumberFormat="1" applyFont="1" applyFill="1" applyBorder="1" applyAlignment="1">
      <alignment horizontal="center" vertical="center" wrapText="1"/>
    </xf>
    <xf numFmtId="169" fontId="54" fillId="41" borderId="12" xfId="386" applyNumberFormat="1" applyFont="1" applyFill="1" applyBorder="1" applyAlignment="1">
      <alignment horizontal="center" vertical="center" wrapText="1"/>
    </xf>
    <xf numFmtId="169" fontId="54" fillId="41" borderId="0" xfId="386" applyNumberFormat="1" applyFont="1" applyFill="1" applyBorder="1" applyAlignment="1">
      <alignment horizontal="right" wrapText="1"/>
    </xf>
    <xf numFmtId="49" fontId="57" fillId="0" borderId="20" xfId="386" applyNumberFormat="1" applyFont="1" applyBorder="1" applyAlignment="1">
      <alignment horizontal="center" vertical="center" wrapText="1"/>
    </xf>
    <xf numFmtId="167" fontId="57" fillId="0" borderId="21" xfId="386" applyNumberFormat="1" applyFont="1" applyBorder="1" applyAlignment="1">
      <alignment horizontal="justify" vertical="center" wrapText="1"/>
    </xf>
    <xf numFmtId="168" fontId="57" fillId="0" borderId="12" xfId="386" applyNumberFormat="1" applyFont="1" applyBorder="1" applyAlignment="1">
      <alignment horizontal="center" vertical="center" wrapText="1"/>
    </xf>
    <xf numFmtId="169" fontId="57" fillId="0" borderId="12" xfId="386" applyNumberFormat="1" applyFont="1" applyBorder="1" applyAlignment="1">
      <alignment horizontal="center" vertical="center" wrapText="1"/>
    </xf>
    <xf numFmtId="169" fontId="57" fillId="0" borderId="0" xfId="386" applyNumberFormat="1" applyFont="1" applyBorder="1" applyAlignment="1">
      <alignment horizontal="right" wrapText="1"/>
    </xf>
    <xf numFmtId="49" fontId="61" fillId="0" borderId="20" xfId="386" applyNumberFormat="1" applyFont="1" applyBorder="1" applyAlignment="1">
      <alignment horizontal="center" vertical="center" wrapText="1"/>
    </xf>
    <xf numFmtId="167" fontId="61" fillId="0" borderId="21" xfId="386" applyNumberFormat="1" applyFont="1" applyBorder="1" applyAlignment="1">
      <alignment horizontal="justify" vertical="center" wrapText="1"/>
    </xf>
    <xf numFmtId="168" fontId="61" fillId="0" borderId="12" xfId="386" applyNumberFormat="1" applyFont="1" applyBorder="1" applyAlignment="1">
      <alignment horizontal="center" vertical="center" wrapText="1"/>
    </xf>
    <xf numFmtId="169" fontId="61" fillId="0" borderId="12" xfId="386" applyNumberFormat="1" applyFont="1" applyBorder="1" applyAlignment="1">
      <alignment horizontal="center" vertical="center" wrapText="1"/>
    </xf>
    <xf numFmtId="169" fontId="61" fillId="0" borderId="0" xfId="386" applyNumberFormat="1" applyFont="1" applyBorder="1" applyAlignment="1">
      <alignment horizontal="right" wrapText="1"/>
    </xf>
    <xf numFmtId="0" fontId="62" fillId="0" borderId="0" xfId="0" applyFont="1"/>
    <xf numFmtId="49" fontId="54" fillId="0" borderId="20" xfId="386" applyNumberFormat="1" applyFont="1" applyBorder="1" applyAlignment="1">
      <alignment horizontal="center" vertical="center" wrapText="1"/>
    </xf>
    <xf numFmtId="167" fontId="54" fillId="0" borderId="21" xfId="386" applyNumberFormat="1" applyFont="1" applyBorder="1" applyAlignment="1">
      <alignment horizontal="justify" vertical="center" wrapText="1"/>
    </xf>
    <xf numFmtId="168" fontId="54" fillId="0" borderId="12" xfId="386" applyNumberFormat="1" applyFont="1" applyBorder="1" applyAlignment="1">
      <alignment horizontal="center" vertical="center" wrapText="1"/>
    </xf>
    <xf numFmtId="169" fontId="54" fillId="0" borderId="12" xfId="386" applyNumberFormat="1" applyFont="1" applyBorder="1" applyAlignment="1">
      <alignment horizontal="center" vertical="center" wrapText="1"/>
    </xf>
    <xf numFmtId="169" fontId="54" fillId="0" borderId="0" xfId="386" applyNumberFormat="1" applyFont="1" applyBorder="1" applyAlignment="1">
      <alignment horizontal="right" wrapText="1"/>
    </xf>
    <xf numFmtId="168" fontId="60" fillId="0" borderId="12" xfId="386" applyNumberFormat="1" applyFont="1" applyBorder="1" applyAlignment="1">
      <alignment horizontal="center" vertical="center" wrapText="1"/>
    </xf>
    <xf numFmtId="169" fontId="60" fillId="0" borderId="12" xfId="386" applyNumberFormat="1" applyFont="1" applyBorder="1" applyAlignment="1">
      <alignment horizontal="center" vertical="center" wrapText="1"/>
    </xf>
    <xf numFmtId="168" fontId="63" fillId="0" borderId="12" xfId="386" applyNumberFormat="1" applyFont="1" applyBorder="1" applyAlignment="1">
      <alignment horizontal="center" vertical="center" wrapText="1"/>
    </xf>
    <xf numFmtId="169" fontId="63" fillId="0" borderId="12" xfId="386" applyNumberFormat="1" applyFont="1" applyBorder="1" applyAlignment="1">
      <alignment horizontal="center" vertical="center" wrapText="1"/>
    </xf>
    <xf numFmtId="168" fontId="64" fillId="0" borderId="12" xfId="386" applyNumberFormat="1" applyFont="1" applyBorder="1" applyAlignment="1">
      <alignment horizontal="center" vertical="center" wrapText="1"/>
    </xf>
    <xf numFmtId="169" fontId="64" fillId="0" borderId="12" xfId="386" applyNumberFormat="1" applyFont="1" applyBorder="1" applyAlignment="1">
      <alignment horizontal="center" vertical="center" wrapText="1"/>
    </xf>
    <xf numFmtId="49" fontId="63" fillId="0" borderId="12" xfId="386" applyNumberFormat="1" applyFont="1" applyBorder="1" applyAlignment="1">
      <alignment horizontal="center" vertical="center" wrapText="1"/>
    </xf>
    <xf numFmtId="167" fontId="63" fillId="0" borderId="12" xfId="386" applyNumberFormat="1" applyFont="1" applyBorder="1" applyAlignment="1">
      <alignment horizontal="justify" vertical="center" wrapText="1"/>
    </xf>
    <xf numFmtId="169" fontId="65" fillId="0" borderId="0" xfId="386" applyNumberFormat="1" applyFont="1" applyBorder="1" applyAlignment="1">
      <alignment horizontal="right" wrapText="1"/>
    </xf>
    <xf numFmtId="49" fontId="64" fillId="0" borderId="12" xfId="386" applyNumberFormat="1" applyFont="1" applyBorder="1" applyAlignment="1">
      <alignment horizontal="center" vertical="center" wrapText="1"/>
    </xf>
    <xf numFmtId="167" fontId="64" fillId="0" borderId="12" xfId="386" applyNumberFormat="1" applyFont="1" applyBorder="1" applyAlignment="1">
      <alignment horizontal="justify" vertical="center" wrapText="1"/>
    </xf>
    <xf numFmtId="167" fontId="64" fillId="0" borderId="21" xfId="386" applyNumberFormat="1" applyFont="1" applyBorder="1" applyAlignment="1">
      <alignment horizontal="justify" vertical="center" wrapText="1"/>
    </xf>
    <xf numFmtId="49" fontId="63" fillId="0" borderId="20" xfId="386" applyNumberFormat="1" applyFont="1" applyBorder="1" applyAlignment="1">
      <alignment horizontal="center" vertical="center" wrapText="1"/>
    </xf>
    <xf numFmtId="167" fontId="63" fillId="0" borderId="21" xfId="386" applyNumberFormat="1" applyFont="1" applyBorder="1" applyAlignment="1">
      <alignment horizontal="justify" vertical="center" wrapText="1"/>
    </xf>
    <xf numFmtId="169" fontId="63" fillId="0" borderId="0" xfId="386" applyNumberFormat="1" applyFont="1" applyBorder="1" applyAlignment="1">
      <alignment horizontal="right" wrapText="1"/>
    </xf>
    <xf numFmtId="49" fontId="64" fillId="0" borderId="20" xfId="386" applyNumberFormat="1" applyFont="1" applyBorder="1" applyAlignment="1">
      <alignment horizontal="center" vertical="center" wrapText="1"/>
    </xf>
    <xf numFmtId="169" fontId="64" fillId="0" borderId="0" xfId="386" applyNumberFormat="1" applyFont="1" applyBorder="1" applyAlignment="1">
      <alignment horizontal="right" wrapText="1"/>
    </xf>
    <xf numFmtId="49" fontId="54" fillId="0" borderId="12" xfId="386" applyNumberFormat="1" applyFont="1" applyBorder="1" applyAlignment="1">
      <alignment horizontal="center" vertical="center" wrapText="1"/>
    </xf>
    <xf numFmtId="167" fontId="54" fillId="0" borderId="12" xfId="386" applyNumberFormat="1" applyFont="1" applyBorder="1" applyAlignment="1">
      <alignment horizontal="justify" vertical="center" wrapText="1"/>
    </xf>
    <xf numFmtId="168" fontId="64" fillId="5" borderId="12" xfId="386" applyNumberFormat="1" applyFont="1" applyFill="1" applyBorder="1" applyAlignment="1">
      <alignment horizontal="center" vertical="center" wrapText="1"/>
    </xf>
    <xf numFmtId="169" fontId="64" fillId="5" borderId="12" xfId="386" applyNumberFormat="1" applyFont="1" applyFill="1" applyBorder="1" applyAlignment="1">
      <alignment horizontal="center" vertical="center" wrapText="1"/>
    </xf>
    <xf numFmtId="169" fontId="64" fillId="5" borderId="0" xfId="386" applyNumberFormat="1" applyFont="1" applyFill="1" applyBorder="1" applyAlignment="1">
      <alignment horizontal="right" wrapText="1"/>
    </xf>
    <xf numFmtId="49" fontId="60" fillId="0" borderId="12" xfId="386" applyNumberFormat="1" applyFont="1" applyBorder="1" applyAlignment="1">
      <alignment horizontal="center" vertical="center" wrapText="1"/>
    </xf>
    <xf numFmtId="167" fontId="60" fillId="0" borderId="12" xfId="386" applyNumberFormat="1" applyFont="1" applyBorder="1" applyAlignment="1">
      <alignment horizontal="justify" vertical="center" wrapText="1"/>
    </xf>
    <xf numFmtId="169" fontId="60" fillId="5" borderId="12" xfId="286" applyNumberFormat="1" applyFont="1" applyFill="1" applyBorder="1" applyAlignment="1">
      <alignment horizontal="center" vertical="center" wrapText="1"/>
    </xf>
    <xf numFmtId="49" fontId="57" fillId="0" borderId="12" xfId="386" applyNumberFormat="1" applyFont="1" applyBorder="1" applyAlignment="1">
      <alignment horizontal="center" vertical="center" wrapText="1"/>
    </xf>
    <xf numFmtId="167" fontId="57" fillId="0" borderId="12" xfId="386" applyNumberFormat="1" applyFont="1" applyBorder="1" applyAlignment="1">
      <alignment horizontal="justify" vertical="center" wrapText="1"/>
    </xf>
    <xf numFmtId="0" fontId="66" fillId="0" borderId="0" xfId="0" applyFont="1"/>
    <xf numFmtId="49" fontId="54" fillId="0" borderId="22" xfId="386" applyNumberFormat="1" applyFont="1" applyBorder="1" applyAlignment="1">
      <alignment horizontal="center" vertical="center" wrapText="1"/>
    </xf>
    <xf numFmtId="169" fontId="64" fillId="5" borderId="12" xfId="286" applyNumberFormat="1" applyFont="1" applyFill="1" applyBorder="1" applyAlignment="1">
      <alignment horizontal="center" vertical="center" wrapText="1"/>
    </xf>
    <xf numFmtId="49" fontId="57" fillId="40" borderId="20" xfId="386" applyNumberFormat="1" applyFont="1" applyFill="1" applyBorder="1" applyAlignment="1">
      <alignment horizontal="center" vertical="center" wrapText="1"/>
    </xf>
    <xf numFmtId="49" fontId="57" fillId="42" borderId="20" xfId="386" applyNumberFormat="1" applyFont="1" applyFill="1" applyBorder="1" applyAlignment="1">
      <alignment horizontal="center" vertical="center" wrapText="1"/>
    </xf>
    <xf numFmtId="167" fontId="57" fillId="42" borderId="21" xfId="386" applyNumberFormat="1" applyFont="1" applyFill="1" applyBorder="1" applyAlignment="1">
      <alignment horizontal="justify" vertical="center" wrapText="1"/>
    </xf>
    <xf numFmtId="168" fontId="57" fillId="42" borderId="12" xfId="386" applyNumberFormat="1" applyFont="1" applyFill="1" applyBorder="1" applyAlignment="1">
      <alignment horizontal="center" vertical="center" wrapText="1"/>
    </xf>
    <xf numFmtId="169" fontId="57" fillId="42" borderId="12" xfId="386" applyNumberFormat="1" applyFont="1" applyFill="1" applyBorder="1" applyAlignment="1">
      <alignment horizontal="center" vertical="center" wrapText="1"/>
    </xf>
    <xf numFmtId="169" fontId="57" fillId="42" borderId="0" xfId="386" applyNumberFormat="1" applyFont="1" applyFill="1" applyBorder="1" applyAlignment="1">
      <alignment horizontal="right" wrapText="1"/>
    </xf>
    <xf numFmtId="49" fontId="54" fillId="41" borderId="20" xfId="0" applyNumberFormat="1" applyFont="1" applyFill="1" applyBorder="1" applyAlignment="1">
      <alignment horizontal="center" vertical="center" wrapText="1"/>
    </xf>
    <xf numFmtId="168" fontId="64" fillId="41" borderId="12" xfId="386" applyNumberFormat="1" applyFont="1" applyFill="1" applyBorder="1" applyAlignment="1">
      <alignment horizontal="center" vertical="center" wrapText="1"/>
    </xf>
    <xf numFmtId="169" fontId="64" fillId="41" borderId="12" xfId="386" applyNumberFormat="1" applyFont="1" applyFill="1" applyBorder="1" applyAlignment="1">
      <alignment horizontal="center" vertical="center" wrapText="1"/>
    </xf>
    <xf numFmtId="169" fontId="64" fillId="41" borderId="0" xfId="386" applyNumberFormat="1" applyFont="1" applyFill="1" applyBorder="1" applyAlignment="1">
      <alignment horizontal="right" wrapText="1"/>
    </xf>
    <xf numFmtId="49" fontId="57" fillId="5" borderId="20" xfId="386" applyNumberFormat="1" applyFont="1" applyFill="1" applyBorder="1" applyAlignment="1">
      <alignment horizontal="center" vertical="center" wrapText="1"/>
    </xf>
    <xf numFmtId="167" fontId="57" fillId="5" borderId="21" xfId="386" applyNumberFormat="1" applyFont="1" applyFill="1" applyBorder="1" applyAlignment="1">
      <alignment horizontal="justify" vertical="center" wrapText="1"/>
    </xf>
    <xf numFmtId="168" fontId="60" fillId="5" borderId="12" xfId="286" applyNumberFormat="1" applyFont="1" applyFill="1" applyBorder="1" applyAlignment="1">
      <alignment horizontal="center" vertical="center" wrapText="1"/>
    </xf>
    <xf numFmtId="169" fontId="60" fillId="5" borderId="0" xfId="286" applyNumberFormat="1" applyFont="1" applyFill="1" applyBorder="1" applyAlignment="1">
      <alignment horizontal="right" vertical="center" wrapText="1"/>
    </xf>
    <xf numFmtId="167" fontId="60" fillId="5" borderId="21" xfId="386" applyNumberFormat="1" applyFont="1" applyFill="1" applyBorder="1" applyAlignment="1">
      <alignment horizontal="justify" vertical="center" wrapText="1"/>
    </xf>
    <xf numFmtId="167" fontId="64" fillId="5" borderId="21" xfId="386" applyNumberFormat="1" applyFont="1" applyFill="1" applyBorder="1" applyAlignment="1">
      <alignment horizontal="justify" vertical="center" wrapText="1"/>
    </xf>
    <xf numFmtId="168" fontId="64" fillId="5" borderId="12" xfId="286" applyNumberFormat="1" applyFont="1" applyFill="1" applyBorder="1" applyAlignment="1">
      <alignment horizontal="center" vertical="center" wrapText="1"/>
    </xf>
    <xf numFmtId="169" fontId="64" fillId="5" borderId="0" xfId="286" applyNumberFormat="1" applyFont="1" applyFill="1" applyBorder="1" applyAlignment="1">
      <alignment horizontal="right" vertical="center" wrapText="1"/>
    </xf>
    <xf numFmtId="49" fontId="58" fillId="0" borderId="22" xfId="386" applyNumberFormat="1" applyFont="1" applyBorder="1" applyAlignment="1">
      <alignment horizontal="center" vertical="center" wrapText="1"/>
    </xf>
    <xf numFmtId="49" fontId="60" fillId="41" borderId="20" xfId="386" applyNumberFormat="1" applyFont="1" applyFill="1" applyBorder="1" applyAlignment="1">
      <alignment horizontal="center" vertical="center" wrapText="1"/>
    </xf>
    <xf numFmtId="167" fontId="60" fillId="41" borderId="21" xfId="386" applyNumberFormat="1" applyFont="1" applyFill="1" applyBorder="1" applyAlignment="1">
      <alignment horizontal="justify" vertical="center" wrapText="1"/>
    </xf>
    <xf numFmtId="168" fontId="60" fillId="41" borderId="12" xfId="386" applyNumberFormat="1" applyFont="1" applyFill="1" applyBorder="1" applyAlignment="1">
      <alignment horizontal="center" vertical="center" wrapText="1"/>
    </xf>
    <xf numFmtId="169" fontId="60" fillId="41" borderId="12" xfId="386" applyNumberFormat="1" applyFont="1" applyFill="1" applyBorder="1" applyAlignment="1">
      <alignment horizontal="center" vertical="center" wrapText="1"/>
    </xf>
    <xf numFmtId="167" fontId="67" fillId="5" borderId="12" xfId="0" applyNumberFormat="1" applyFont="1" applyFill="1" applyBorder="1" applyAlignment="1">
      <alignment horizontal="justify" vertical="center" wrapText="1"/>
    </xf>
    <xf numFmtId="0" fontId="0" fillId="0" borderId="0" xfId="0"/>
    <xf numFmtId="0" fontId="68" fillId="5" borderId="21" xfId="0" applyFont="1" applyFill="1" applyBorder="1" applyAlignment="1">
      <alignment wrapText="1"/>
    </xf>
    <xf numFmtId="167" fontId="55" fillId="5" borderId="12" xfId="0" applyNumberFormat="1" applyFont="1" applyFill="1" applyBorder="1" applyAlignment="1">
      <alignment horizontal="justify" vertical="center" wrapText="1"/>
    </xf>
    <xf numFmtId="0" fontId="69" fillId="5" borderId="12" xfId="0" applyFont="1" applyFill="1" applyBorder="1" applyAlignment="1">
      <alignment horizontal="center" vertical="center" wrapText="1"/>
    </xf>
    <xf numFmtId="0" fontId="69" fillId="5" borderId="12" xfId="0" applyFont="1" applyFill="1" applyBorder="1" applyAlignment="1">
      <alignment vertical="center" wrapText="1"/>
    </xf>
    <xf numFmtId="168" fontId="60" fillId="5" borderId="12" xfId="386" applyNumberFormat="1" applyFont="1" applyFill="1" applyBorder="1" applyAlignment="1">
      <alignment horizontal="center" vertical="center" wrapText="1"/>
    </xf>
    <xf numFmtId="169" fontId="60" fillId="5" borderId="12" xfId="386" applyNumberFormat="1" applyFont="1" applyFill="1" applyBorder="1" applyAlignment="1">
      <alignment horizontal="center" vertical="center" wrapText="1"/>
    </xf>
    <xf numFmtId="0" fontId="68" fillId="5" borderId="12" xfId="0" applyFont="1" applyFill="1" applyBorder="1" applyAlignment="1">
      <alignment horizontal="center" vertical="center" wrapText="1"/>
    </xf>
    <xf numFmtId="0" fontId="70" fillId="5" borderId="12" xfId="0" applyFont="1" applyFill="1" applyBorder="1" applyAlignment="1">
      <alignment vertical="center" wrapText="1"/>
    </xf>
    <xf numFmtId="0" fontId="69" fillId="5" borderId="12" xfId="0" applyFont="1" applyFill="1" applyBorder="1" applyAlignment="1">
      <alignment wrapText="1"/>
    </xf>
    <xf numFmtId="169" fontId="60" fillId="5" borderId="0" xfId="386" applyNumberFormat="1" applyFont="1" applyFill="1" applyBorder="1" applyAlignment="1">
      <alignment horizontal="right" wrapText="1"/>
    </xf>
    <xf numFmtId="0" fontId="69" fillId="5" borderId="20" xfId="0" applyFont="1" applyFill="1" applyBorder="1" applyAlignment="1">
      <alignment horizontal="center" vertical="center" wrapText="1"/>
    </xf>
    <xf numFmtId="0" fontId="69" fillId="5" borderId="21" xfId="0" applyFont="1" applyFill="1" applyBorder="1" applyAlignment="1">
      <alignment vertical="center" wrapText="1"/>
    </xf>
    <xf numFmtId="0" fontId="68" fillId="5" borderId="20" xfId="0" applyFont="1" applyFill="1" applyBorder="1" applyAlignment="1">
      <alignment horizontal="center" vertical="center" wrapText="1"/>
    </xf>
    <xf numFmtId="0" fontId="68" fillId="5" borderId="21" xfId="0" applyFont="1" applyFill="1" applyBorder="1" applyAlignment="1">
      <alignment vertical="center" wrapText="1"/>
    </xf>
    <xf numFmtId="168" fontId="54" fillId="5" borderId="12" xfId="386" applyNumberFormat="1" applyFont="1" applyFill="1" applyBorder="1" applyAlignment="1">
      <alignment horizontal="center" vertical="center" wrapText="1"/>
    </xf>
    <xf numFmtId="169" fontId="54" fillId="5" borderId="12" xfId="386" applyNumberFormat="1" applyFont="1" applyFill="1" applyBorder="1" applyAlignment="1">
      <alignment horizontal="center" vertical="center" wrapText="1"/>
    </xf>
    <xf numFmtId="169" fontId="54" fillId="5" borderId="0" xfId="386" applyNumberFormat="1" applyFont="1" applyFill="1" applyBorder="1" applyAlignment="1">
      <alignment horizontal="right" wrapText="1"/>
    </xf>
    <xf numFmtId="0" fontId="0" fillId="0" borderId="0" xfId="0" applyFont="1"/>
    <xf numFmtId="167" fontId="53" fillId="5" borderId="12" xfId="0" applyNumberFormat="1" applyFont="1" applyFill="1" applyBorder="1" applyAlignment="1">
      <alignment horizontal="justify" vertical="center" wrapText="1"/>
    </xf>
    <xf numFmtId="168" fontId="57" fillId="5" borderId="12" xfId="386" applyNumberFormat="1" applyFont="1" applyFill="1" applyBorder="1" applyAlignment="1">
      <alignment horizontal="center" vertical="center" wrapText="1"/>
    </xf>
    <xf numFmtId="169" fontId="57" fillId="5" borderId="12" xfId="386" applyNumberFormat="1" applyFont="1" applyFill="1" applyBorder="1" applyAlignment="1">
      <alignment horizontal="center" vertical="center" wrapText="1"/>
    </xf>
    <xf numFmtId="169" fontId="57" fillId="5" borderId="0" xfId="386" applyNumberFormat="1" applyFont="1" applyFill="1" applyBorder="1" applyAlignment="1">
      <alignment horizontal="right" wrapText="1"/>
    </xf>
    <xf numFmtId="169" fontId="71" fillId="5" borderId="0" xfId="286" applyNumberFormat="1" applyFont="1" applyFill="1" applyBorder="1" applyAlignment="1">
      <alignment horizontal="right" vertical="center" wrapText="1"/>
    </xf>
    <xf numFmtId="0" fontId="70" fillId="5" borderId="12" xfId="0" applyFont="1" applyFill="1" applyBorder="1" applyAlignment="1">
      <alignment wrapText="1"/>
    </xf>
    <xf numFmtId="49" fontId="60" fillId="5" borderId="20" xfId="0" applyNumberFormat="1" applyFont="1" applyFill="1" applyBorder="1" applyAlignment="1">
      <alignment horizontal="center" vertical="center" wrapText="1"/>
    </xf>
    <xf numFmtId="167" fontId="60" fillId="5" borderId="21" xfId="0" applyNumberFormat="1" applyFont="1" applyFill="1" applyBorder="1" applyAlignment="1">
      <alignment horizontal="justify" vertical="center" wrapText="1"/>
    </xf>
    <xf numFmtId="49" fontId="54" fillId="5" borderId="20" xfId="0" applyNumberFormat="1" applyFont="1" applyFill="1" applyBorder="1" applyAlignment="1">
      <alignment horizontal="center" vertical="center" wrapText="1"/>
    </xf>
    <xf numFmtId="167" fontId="54" fillId="5" borderId="21" xfId="0" applyNumberFormat="1" applyFont="1" applyFill="1" applyBorder="1" applyAlignment="1">
      <alignment horizontal="justify" vertical="center" wrapText="1"/>
    </xf>
    <xf numFmtId="49" fontId="54" fillId="5" borderId="20" xfId="386" applyNumberFormat="1" applyFont="1" applyFill="1" applyBorder="1" applyAlignment="1">
      <alignment horizontal="center" vertical="center" wrapText="1"/>
    </xf>
    <xf numFmtId="0" fontId="51" fillId="0" borderId="0" xfId="0" applyFont="1"/>
    <xf numFmtId="167" fontId="55" fillId="5" borderId="21" xfId="0" applyNumberFormat="1" applyFont="1" applyFill="1" applyBorder="1" applyAlignment="1">
      <alignment horizontal="justify" vertical="center" wrapText="1"/>
    </xf>
    <xf numFmtId="167" fontId="60" fillId="41" borderId="21" xfId="386" applyNumberFormat="1" applyFont="1" applyFill="1" applyBorder="1" applyAlignment="1">
      <alignment wrapText="1"/>
    </xf>
    <xf numFmtId="49" fontId="60" fillId="5" borderId="20" xfId="386" applyNumberFormat="1" applyFont="1" applyFill="1" applyBorder="1" applyAlignment="1">
      <alignment horizontal="center" vertical="center" wrapText="1"/>
    </xf>
    <xf numFmtId="167" fontId="60" fillId="5" borderId="21" xfId="386" applyNumberFormat="1" applyFont="1" applyFill="1" applyBorder="1" applyAlignment="1">
      <alignment wrapText="1"/>
    </xf>
    <xf numFmtId="167" fontId="54" fillId="5" borderId="21" xfId="386" applyNumberFormat="1" applyFont="1" applyFill="1" applyBorder="1" applyAlignment="1">
      <alignment horizontal="justify" vertical="center" wrapText="1"/>
    </xf>
    <xf numFmtId="0" fontId="70" fillId="0" borderId="12" xfId="0" applyFont="1" applyBorder="1" applyAlignment="1">
      <alignment wrapText="1"/>
    </xf>
    <xf numFmtId="0" fontId="69" fillId="0" borderId="21" xfId="0" applyFont="1" applyBorder="1" applyAlignment="1">
      <alignment wrapText="1"/>
    </xf>
    <xf numFmtId="49" fontId="57" fillId="5" borderId="20" xfId="0" applyNumberFormat="1" applyFont="1" applyFill="1" applyBorder="1" applyAlignment="1">
      <alignment horizontal="center" vertical="center" wrapText="1"/>
    </xf>
    <xf numFmtId="167" fontId="57" fillId="5" borderId="21" xfId="0" applyNumberFormat="1" applyFont="1" applyFill="1" applyBorder="1" applyAlignment="1">
      <alignment horizontal="justify" vertical="center" wrapText="1"/>
    </xf>
    <xf numFmtId="167" fontId="60" fillId="41" borderId="21" xfId="0" applyNumberFormat="1" applyFont="1" applyFill="1" applyBorder="1" applyAlignment="1">
      <alignment horizontal="justify" vertical="center" wrapText="1"/>
    </xf>
    <xf numFmtId="49" fontId="60" fillId="5" borderId="12" xfId="0" applyNumberFormat="1" applyFont="1" applyFill="1" applyBorder="1" applyAlignment="1">
      <alignment horizontal="center" vertical="center" wrapText="1"/>
    </xf>
    <xf numFmtId="49" fontId="54" fillId="5" borderId="23" xfId="386" applyNumberFormat="1" applyFont="1" applyFill="1" applyBorder="1" applyAlignment="1">
      <alignment horizontal="center" vertical="center" wrapText="1"/>
    </xf>
    <xf numFmtId="49" fontId="54" fillId="5" borderId="24" xfId="386" applyNumberFormat="1" applyFont="1" applyFill="1" applyBorder="1" applyAlignment="1">
      <alignment horizontal="center" vertical="center" wrapText="1"/>
    </xf>
    <xf numFmtId="49" fontId="57" fillId="43" borderId="12" xfId="386" applyNumberFormat="1" applyFont="1" applyFill="1" applyBorder="1" applyAlignment="1">
      <alignment horizontal="center" vertical="center" wrapText="1"/>
    </xf>
    <xf numFmtId="167" fontId="57" fillId="43" borderId="12" xfId="386" applyNumberFormat="1" applyFont="1" applyFill="1" applyBorder="1" applyAlignment="1">
      <alignment horizontal="justify" vertical="center" wrapText="1"/>
    </xf>
    <xf numFmtId="168" fontId="60" fillId="43" borderId="12" xfId="286" applyNumberFormat="1" applyFont="1" applyFill="1" applyBorder="1" applyAlignment="1">
      <alignment horizontal="center" vertical="center" wrapText="1"/>
    </xf>
    <xf numFmtId="169" fontId="60" fillId="43" borderId="12" xfId="286" applyNumberFormat="1" applyFont="1" applyFill="1" applyBorder="1" applyAlignment="1">
      <alignment horizontal="center" vertical="center" wrapText="1"/>
    </xf>
    <xf numFmtId="49" fontId="57" fillId="42" borderId="12" xfId="386" applyNumberFormat="1" applyFont="1" applyFill="1" applyBorder="1" applyAlignment="1">
      <alignment horizontal="center" vertical="center" wrapText="1"/>
    </xf>
    <xf numFmtId="167" fontId="57" fillId="42" borderId="12" xfId="386" applyNumberFormat="1" applyFont="1" applyFill="1" applyBorder="1" applyAlignment="1">
      <alignment horizontal="justify" vertical="center" wrapText="1"/>
    </xf>
    <xf numFmtId="0" fontId="64" fillId="5" borderId="12" xfId="337" applyFont="1" applyFill="1" applyBorder="1" applyAlignment="1">
      <alignment vertical="center"/>
    </xf>
    <xf numFmtId="49" fontId="54" fillId="5" borderId="12" xfId="386" applyNumberFormat="1" applyFont="1" applyFill="1" applyBorder="1" applyAlignment="1">
      <alignment horizontal="center" vertical="center" wrapText="1"/>
    </xf>
    <xf numFmtId="49" fontId="54" fillId="5" borderId="25" xfId="386" applyNumberFormat="1" applyFont="1" applyFill="1" applyBorder="1" applyAlignment="1">
      <alignment horizontal="center" vertical="center" wrapText="1"/>
    </xf>
    <xf numFmtId="167" fontId="60" fillId="5" borderId="26" xfId="386" applyNumberFormat="1" applyFont="1" applyFill="1" applyBorder="1" applyAlignment="1">
      <alignment horizontal="justify" vertical="center" wrapText="1"/>
    </xf>
    <xf numFmtId="0" fontId="72" fillId="0" borderId="0" xfId="0" applyFont="1"/>
    <xf numFmtId="0" fontId="46" fillId="0" borderId="0" xfId="387" applyFont="1" applyBorder="1" applyAlignment="1">
      <alignment vertical="center" wrapText="1"/>
    </xf>
    <xf numFmtId="0" fontId="46" fillId="5" borderId="0" xfId="387" applyFont="1" applyFill="1" applyAlignment="1">
      <alignment horizontal="right" vertical="center" wrapText="1"/>
    </xf>
    <xf numFmtId="0" fontId="56" fillId="0" borderId="27" xfId="387" applyFont="1" applyBorder="1" applyAlignment="1">
      <alignment horizontal="center" vertical="center" wrapText="1"/>
    </xf>
    <xf numFmtId="168" fontId="56" fillId="0" borderId="27" xfId="387" applyNumberFormat="1" applyFont="1" applyBorder="1" applyAlignment="1">
      <alignment horizontal="center" vertical="center" wrapText="1"/>
    </xf>
    <xf numFmtId="170" fontId="56" fillId="0" borderId="27" xfId="387" applyNumberFormat="1" applyFont="1" applyBorder="1" applyAlignment="1">
      <alignment horizontal="center" vertical="center" wrapText="1"/>
    </xf>
    <xf numFmtId="0" fontId="56" fillId="5" borderId="12" xfId="387" applyFont="1" applyFill="1" applyBorder="1" applyAlignment="1">
      <alignment horizontal="center" vertical="center" wrapText="1"/>
    </xf>
    <xf numFmtId="0" fontId="56" fillId="0" borderId="12" xfId="387" applyFont="1" applyBorder="1" applyAlignment="1">
      <alignment horizontal="center" vertical="center" wrapText="1"/>
    </xf>
    <xf numFmtId="169" fontId="46" fillId="5" borderId="12" xfId="387" applyNumberFormat="1" applyFont="1" applyFill="1" applyBorder="1" applyAlignment="1">
      <alignment horizontal="center" vertical="top" wrapText="1"/>
    </xf>
    <xf numFmtId="0" fontId="56" fillId="40" borderId="12" xfId="387" applyFont="1" applyFill="1" applyBorder="1" applyAlignment="1">
      <alignment horizontal="center" vertical="top" wrapText="1"/>
    </xf>
    <xf numFmtId="0" fontId="56" fillId="40" borderId="12" xfId="387" applyFont="1" applyFill="1" applyBorder="1" applyAlignment="1">
      <alignment vertical="top" wrapText="1"/>
    </xf>
    <xf numFmtId="168" fontId="56" fillId="40" borderId="12" xfId="387" applyNumberFormat="1" applyFont="1" applyFill="1" applyBorder="1" applyAlignment="1">
      <alignment horizontal="center" wrapText="1"/>
    </xf>
    <xf numFmtId="169" fontId="56" fillId="40" borderId="12" xfId="387" applyNumberFormat="1" applyFont="1" applyFill="1" applyBorder="1" applyAlignment="1">
      <alignment horizontal="center" wrapText="1"/>
    </xf>
    <xf numFmtId="0" fontId="56" fillId="5" borderId="12" xfId="387" applyFont="1" applyFill="1" applyBorder="1" applyAlignment="1">
      <alignment horizontal="center" vertical="top" wrapText="1"/>
    </xf>
    <xf numFmtId="49" fontId="56" fillId="5" borderId="12" xfId="387" applyNumberFormat="1" applyFont="1" applyFill="1" applyBorder="1" applyAlignment="1">
      <alignment horizontal="center" vertical="top" wrapText="1"/>
    </xf>
    <xf numFmtId="0" fontId="56" fillId="5" borderId="12" xfId="387" applyFont="1" applyFill="1" applyBorder="1" applyAlignment="1">
      <alignment horizontal="center" vertical="top" wrapText="1"/>
    </xf>
    <xf numFmtId="0" fontId="56" fillId="5" borderId="12" xfId="387" applyFont="1" applyFill="1" applyBorder="1" applyAlignment="1">
      <alignment vertical="top" wrapText="1"/>
    </xf>
    <xf numFmtId="168" fontId="56" fillId="0" borderId="12" xfId="387" applyNumberFormat="1" applyFont="1" applyBorder="1" applyAlignment="1">
      <alignment horizontal="center" wrapText="1"/>
    </xf>
    <xf numFmtId="169" fontId="56" fillId="0" borderId="12" xfId="387" applyNumberFormat="1" applyFont="1" applyBorder="1" applyAlignment="1">
      <alignment horizontal="center" wrapText="1"/>
    </xf>
    <xf numFmtId="0" fontId="56" fillId="5" borderId="12" xfId="387" applyFont="1" applyFill="1" applyBorder="1" applyAlignment="1">
      <alignment horizontal="center" wrapText="1"/>
    </xf>
    <xf numFmtId="0" fontId="73" fillId="5" borderId="12" xfId="387" applyFont="1" applyFill="1" applyBorder="1" applyAlignment="1">
      <alignment horizontal="center" wrapText="1"/>
    </xf>
    <xf numFmtId="0" fontId="73" fillId="5" borderId="12" xfId="387" applyFont="1" applyFill="1" applyBorder="1" applyAlignment="1">
      <alignment wrapText="1"/>
    </xf>
    <xf numFmtId="0" fontId="56" fillId="44" borderId="12" xfId="387" applyFont="1" applyFill="1" applyBorder="1" applyAlignment="1">
      <alignment horizontal="center" vertical="top" wrapText="1"/>
    </xf>
    <xf numFmtId="49" fontId="56" fillId="44" borderId="12" xfId="387" applyNumberFormat="1" applyFont="1" applyFill="1" applyBorder="1" applyAlignment="1">
      <alignment horizontal="center" vertical="top" wrapText="1"/>
    </xf>
    <xf numFmtId="0" fontId="56" fillId="44" borderId="12" xfId="387" applyFont="1" applyFill="1" applyBorder="1" applyAlignment="1">
      <alignment horizontal="center" vertical="top" wrapText="1"/>
    </xf>
    <xf numFmtId="0" fontId="56" fillId="44" borderId="12" xfId="387" applyFont="1" applyFill="1" applyBorder="1" applyAlignment="1">
      <alignment vertical="top" wrapText="1"/>
    </xf>
    <xf numFmtId="168" fontId="56" fillId="44" borderId="12" xfId="387" applyNumberFormat="1" applyFont="1" applyFill="1" applyBorder="1" applyAlignment="1">
      <alignment horizontal="center" vertical="top" wrapText="1"/>
    </xf>
    <xf numFmtId="169" fontId="56" fillId="44" borderId="12" xfId="387" applyNumberFormat="1" applyFont="1" applyFill="1" applyBorder="1" applyAlignment="1">
      <alignment horizontal="center" vertical="top" wrapText="1"/>
    </xf>
    <xf numFmtId="49" fontId="56" fillId="45" borderId="12" xfId="387" applyNumberFormat="1" applyFont="1" applyFill="1" applyBorder="1" applyAlignment="1">
      <alignment horizontal="center" wrapText="1"/>
    </xf>
    <xf numFmtId="0" fontId="56" fillId="45" borderId="12" xfId="0" applyFont="1" applyFill="1" applyBorder="1" applyAlignment="1">
      <alignment wrapText="1"/>
    </xf>
    <xf numFmtId="168" fontId="56" fillId="45" borderId="12" xfId="387" applyNumberFormat="1" applyFont="1" applyFill="1" applyBorder="1" applyAlignment="1">
      <alignment horizontal="center" wrapText="1"/>
    </xf>
    <xf numFmtId="169" fontId="56" fillId="45" borderId="12" xfId="387" applyNumberFormat="1" applyFont="1" applyFill="1" applyBorder="1" applyAlignment="1">
      <alignment horizontal="center" wrapText="1"/>
    </xf>
    <xf numFmtId="49" fontId="56" fillId="46" borderId="12" xfId="387" applyNumberFormat="1" applyFont="1" applyFill="1" applyBorder="1" applyAlignment="1">
      <alignment horizontal="center" wrapText="1"/>
    </xf>
    <xf numFmtId="0" fontId="56" fillId="46" borderId="12" xfId="387" applyFont="1" applyFill="1" applyBorder="1" applyAlignment="1">
      <alignment wrapText="1"/>
    </xf>
    <xf numFmtId="168" fontId="56" fillId="46" borderId="12" xfId="387" applyNumberFormat="1" applyFont="1" applyFill="1" applyBorder="1" applyAlignment="1">
      <alignment horizontal="center" wrapText="1"/>
    </xf>
    <xf numFmtId="169" fontId="56" fillId="46" borderId="12" xfId="387" applyNumberFormat="1" applyFont="1" applyFill="1" applyBorder="1" applyAlignment="1">
      <alignment horizontal="center" wrapText="1"/>
    </xf>
    <xf numFmtId="0" fontId="72" fillId="0" borderId="12" xfId="0" applyFont="1" applyBorder="1"/>
    <xf numFmtId="49" fontId="46" fillId="5" borderId="12" xfId="387" applyNumberFormat="1" applyFont="1" applyFill="1" applyBorder="1" applyAlignment="1">
      <alignment horizontal="center" wrapText="1"/>
    </xf>
    <xf numFmtId="0" fontId="46" fillId="5" borderId="12" xfId="387" applyFont="1" applyFill="1" applyBorder="1" applyAlignment="1">
      <alignment wrapText="1"/>
    </xf>
    <xf numFmtId="168" fontId="46" fillId="5" borderId="12" xfId="387" applyNumberFormat="1" applyFont="1" applyFill="1" applyBorder="1" applyAlignment="1">
      <alignment horizontal="center" wrapText="1"/>
    </xf>
    <xf numFmtId="169" fontId="46" fillId="5" borderId="12" xfId="387" applyNumberFormat="1" applyFont="1" applyFill="1" applyBorder="1" applyAlignment="1">
      <alignment horizontal="center" wrapText="1"/>
    </xf>
    <xf numFmtId="0" fontId="74" fillId="0" borderId="12" xfId="0" applyFont="1" applyBorder="1"/>
    <xf numFmtId="49" fontId="56" fillId="5" borderId="12" xfId="387" applyNumberFormat="1" applyFont="1" applyFill="1" applyBorder="1" applyAlignment="1">
      <alignment horizontal="center" wrapText="1"/>
    </xf>
    <xf numFmtId="0" fontId="56" fillId="5" borderId="12" xfId="387" applyFont="1" applyFill="1" applyBorder="1" applyAlignment="1">
      <alignment wrapText="1"/>
    </xf>
    <xf numFmtId="168" fontId="56" fillId="5" borderId="12" xfId="387" applyNumberFormat="1" applyFont="1" applyFill="1" applyBorder="1" applyAlignment="1">
      <alignment horizontal="center" wrapText="1"/>
    </xf>
    <xf numFmtId="169" fontId="56" fillId="5" borderId="12" xfId="387" applyNumberFormat="1" applyFont="1" applyFill="1" applyBorder="1" applyAlignment="1">
      <alignment horizontal="center" wrapText="1"/>
    </xf>
    <xf numFmtId="0" fontId="74" fillId="0" borderId="0" xfId="0" applyFont="1"/>
    <xf numFmtId="0" fontId="46" fillId="5" borderId="12" xfId="387" applyFont="1" applyFill="1" applyBorder="1" applyAlignment="1">
      <alignment vertical="top" wrapText="1"/>
    </xf>
    <xf numFmtId="168" fontId="46" fillId="0" borderId="12" xfId="387" applyNumberFormat="1" applyFont="1" applyBorder="1" applyAlignment="1">
      <alignment horizontal="center" wrapText="1"/>
    </xf>
    <xf numFmtId="169" fontId="46" fillId="0" borderId="12" xfId="387" applyNumberFormat="1" applyFont="1" applyBorder="1" applyAlignment="1">
      <alignment horizontal="center" wrapText="1"/>
    </xf>
    <xf numFmtId="0" fontId="56" fillId="45" borderId="12" xfId="387" applyFont="1" applyFill="1" applyBorder="1" applyAlignment="1">
      <alignment wrapText="1"/>
    </xf>
    <xf numFmtId="49" fontId="46" fillId="46" borderId="12" xfId="387" applyNumberFormat="1" applyFont="1" applyFill="1" applyBorder="1" applyAlignment="1">
      <alignment horizontal="center" wrapText="1"/>
    </xf>
    <xf numFmtId="0" fontId="46" fillId="0" borderId="12" xfId="387" applyFont="1" applyBorder="1" applyAlignment="1">
      <alignment wrapText="1"/>
    </xf>
    <xf numFmtId="168" fontId="46" fillId="5" borderId="12" xfId="387" applyNumberFormat="1" applyFont="1" applyFill="1" applyBorder="1" applyAlignment="1">
      <alignment horizontal="center"/>
    </xf>
    <xf numFmtId="169" fontId="46" fillId="5" borderId="12" xfId="387" applyNumberFormat="1" applyFont="1" applyFill="1" applyBorder="1" applyAlignment="1">
      <alignment horizontal="center"/>
    </xf>
    <xf numFmtId="0" fontId="74" fillId="42" borderId="12" xfId="0" applyFont="1" applyFill="1" applyBorder="1"/>
    <xf numFmtId="0" fontId="56" fillId="42" borderId="12" xfId="387" applyFont="1" applyFill="1" applyBorder="1" applyAlignment="1">
      <alignment horizontal="center" vertical="top" wrapText="1"/>
    </xf>
    <xf numFmtId="49" fontId="56" fillId="42" borderId="12" xfId="387" applyNumberFormat="1" applyFont="1" applyFill="1" applyBorder="1" applyAlignment="1">
      <alignment horizontal="center" vertical="top" wrapText="1"/>
    </xf>
    <xf numFmtId="0" fontId="56" fillId="42" borderId="12" xfId="387" applyFont="1" applyFill="1" applyBorder="1" applyAlignment="1">
      <alignment horizontal="left" vertical="top" wrapText="1"/>
    </xf>
    <xf numFmtId="168" fontId="56" fillId="42" borderId="12" xfId="387" applyNumberFormat="1" applyFont="1" applyFill="1" applyBorder="1" applyAlignment="1">
      <alignment horizontal="center"/>
    </xf>
    <xf numFmtId="169" fontId="56" fillId="42" borderId="12" xfId="387" applyNumberFormat="1" applyFont="1" applyFill="1" applyBorder="1" applyAlignment="1">
      <alignment horizontal="center"/>
    </xf>
    <xf numFmtId="0" fontId="74" fillId="47" borderId="12" xfId="0" applyFont="1" applyFill="1" applyBorder="1"/>
    <xf numFmtId="0" fontId="56" fillId="47" borderId="12" xfId="387" applyFont="1" applyFill="1" applyBorder="1" applyAlignment="1">
      <alignment horizontal="center" vertical="top" wrapText="1"/>
    </xf>
    <xf numFmtId="49" fontId="56" fillId="47" borderId="12" xfId="387" applyNumberFormat="1" applyFont="1" applyFill="1" applyBorder="1" applyAlignment="1">
      <alignment horizontal="center" vertical="top" wrapText="1"/>
    </xf>
    <xf numFmtId="0" fontId="56" fillId="47" borderId="12" xfId="387" applyFont="1" applyFill="1" applyBorder="1" applyAlignment="1">
      <alignment horizontal="left" vertical="top" wrapText="1"/>
    </xf>
    <xf numFmtId="168" fontId="56" fillId="47" borderId="12" xfId="387" applyNumberFormat="1" applyFont="1" applyFill="1" applyBorder="1" applyAlignment="1">
      <alignment horizontal="center"/>
    </xf>
    <xf numFmtId="169" fontId="56" fillId="47" borderId="12" xfId="387" applyNumberFormat="1" applyFont="1" applyFill="1" applyBorder="1" applyAlignment="1">
      <alignment horizontal="center"/>
    </xf>
    <xf numFmtId="0" fontId="46" fillId="5" borderId="12" xfId="387" applyFont="1" applyFill="1" applyBorder="1" applyAlignment="1">
      <alignment horizontal="center" vertical="top" wrapText="1"/>
    </xf>
    <xf numFmtId="49" fontId="46" fillId="5" borderId="12" xfId="387" applyNumberFormat="1" applyFont="1" applyFill="1" applyBorder="1" applyAlignment="1">
      <alignment horizontal="center" vertical="top" wrapText="1"/>
    </xf>
    <xf numFmtId="0" fontId="56" fillId="5" borderId="12" xfId="387" applyFont="1" applyFill="1" applyBorder="1" applyAlignment="1">
      <alignment horizontal="left" vertical="top" wrapText="1"/>
    </xf>
    <xf numFmtId="168" fontId="56" fillId="5" borderId="12" xfId="387" applyNumberFormat="1" applyFont="1" applyFill="1" applyBorder="1" applyAlignment="1">
      <alignment horizontal="center"/>
    </xf>
    <xf numFmtId="169" fontId="56" fillId="5" borderId="12" xfId="387" applyNumberFormat="1" applyFont="1" applyFill="1" applyBorder="1" applyAlignment="1">
      <alignment horizontal="center"/>
    </xf>
    <xf numFmtId="0" fontId="75" fillId="0" borderId="0" xfId="0" applyFont="1"/>
    <xf numFmtId="0" fontId="56" fillId="48" borderId="12" xfId="387" applyFont="1" applyFill="1" applyBorder="1" applyAlignment="1">
      <alignment horizontal="center" vertical="top" wrapText="1"/>
    </xf>
    <xf numFmtId="49" fontId="56" fillId="48" borderId="12" xfId="387" applyNumberFormat="1" applyFont="1" applyFill="1" applyBorder="1" applyAlignment="1">
      <alignment horizontal="center" vertical="top" wrapText="1"/>
    </xf>
    <xf numFmtId="0" fontId="56" fillId="48" borderId="12" xfId="387" applyFont="1" applyFill="1" applyBorder="1" applyAlignment="1">
      <alignment horizontal="center" vertical="top" wrapText="1"/>
    </xf>
    <xf numFmtId="0" fontId="56" fillId="48" borderId="12" xfId="387" applyFont="1" applyFill="1" applyBorder="1" applyAlignment="1">
      <alignment vertical="top" wrapText="1"/>
    </xf>
    <xf numFmtId="168" fontId="56" fillId="48" borderId="12" xfId="387" applyNumberFormat="1" applyFont="1" applyFill="1" applyBorder="1" applyAlignment="1">
      <alignment horizontal="center" vertical="top" wrapText="1"/>
    </xf>
    <xf numFmtId="169" fontId="56" fillId="48" borderId="12" xfId="387" applyNumberFormat="1" applyFont="1" applyFill="1" applyBorder="1" applyAlignment="1">
      <alignment horizontal="center" vertical="top" wrapText="1"/>
    </xf>
    <xf numFmtId="0" fontId="56" fillId="46" borderId="12" xfId="387" applyFont="1" applyFill="1" applyBorder="1" applyAlignment="1">
      <alignment horizontal="center" vertical="top" wrapText="1"/>
    </xf>
    <xf numFmtId="49" fontId="56" fillId="46" borderId="12" xfId="387" applyNumberFormat="1" applyFont="1" applyFill="1" applyBorder="1" applyAlignment="1">
      <alignment horizontal="center" vertical="top" wrapText="1"/>
    </xf>
    <xf numFmtId="0" fontId="56" fillId="46" borderId="12" xfId="387" applyFont="1" applyFill="1" applyBorder="1" applyAlignment="1">
      <alignment horizontal="center" vertical="top" wrapText="1"/>
    </xf>
    <xf numFmtId="0" fontId="56" fillId="46" borderId="12" xfId="387" applyFont="1" applyFill="1" applyBorder="1" applyAlignment="1">
      <alignment horizontal="left" vertical="top" wrapText="1"/>
    </xf>
    <xf numFmtId="168" fontId="56" fillId="46" borderId="12" xfId="387" applyNumberFormat="1" applyFont="1" applyFill="1" applyBorder="1" applyAlignment="1">
      <alignment horizontal="center" vertical="top" wrapText="1"/>
    </xf>
    <xf numFmtId="169" fontId="56" fillId="46" borderId="12" xfId="387" applyNumberFormat="1" applyFont="1" applyFill="1" applyBorder="1" applyAlignment="1">
      <alignment horizontal="center" vertical="top" wrapText="1"/>
    </xf>
    <xf numFmtId="168" fontId="46" fillId="5" borderId="12" xfId="0" applyNumberFormat="1" applyFont="1" applyFill="1" applyBorder="1" applyAlignment="1">
      <alignment horizontal="center"/>
    </xf>
    <xf numFmtId="169" fontId="46" fillId="5" borderId="12" xfId="0" applyNumberFormat="1" applyFont="1" applyFill="1" applyBorder="1" applyAlignment="1">
      <alignment horizontal="center"/>
    </xf>
    <xf numFmtId="49" fontId="56" fillId="42" borderId="12" xfId="387" applyNumberFormat="1" applyFont="1" applyFill="1" applyBorder="1" applyAlignment="1">
      <alignment horizontal="center" wrapText="1"/>
    </xf>
    <xf numFmtId="0" fontId="56" fillId="42" borderId="12" xfId="387" applyFont="1" applyFill="1" applyBorder="1" applyAlignment="1">
      <alignment wrapText="1"/>
    </xf>
    <xf numFmtId="168" fontId="56" fillId="42" borderId="12" xfId="387" applyNumberFormat="1" applyFont="1" applyFill="1" applyBorder="1" applyAlignment="1">
      <alignment horizontal="center" wrapText="1"/>
    </xf>
    <xf numFmtId="169" fontId="56" fillId="42" borderId="12" xfId="387" applyNumberFormat="1" applyFont="1" applyFill="1" applyBorder="1" applyAlignment="1">
      <alignment horizontal="center" wrapText="1"/>
    </xf>
    <xf numFmtId="49" fontId="56" fillId="49" borderId="12" xfId="387" applyNumberFormat="1" applyFont="1" applyFill="1" applyBorder="1" applyAlignment="1">
      <alignment horizontal="center" wrapText="1"/>
    </xf>
    <xf numFmtId="0" fontId="56" fillId="49" borderId="12" xfId="387" applyFont="1" applyFill="1" applyBorder="1" applyAlignment="1">
      <alignment wrapText="1"/>
    </xf>
    <xf numFmtId="168" fontId="56" fillId="49" borderId="12" xfId="387" applyNumberFormat="1" applyFont="1" applyFill="1" applyBorder="1" applyAlignment="1">
      <alignment horizontal="center" wrapText="1"/>
    </xf>
    <xf numFmtId="169" fontId="56" fillId="49" borderId="12" xfId="387" applyNumberFormat="1" applyFont="1" applyFill="1" applyBorder="1" applyAlignment="1">
      <alignment horizontal="center" wrapText="1"/>
    </xf>
    <xf numFmtId="0" fontId="46" fillId="0" borderId="12" xfId="387" applyFont="1" applyBorder="1" applyAlignment="1">
      <alignment horizontal="justify"/>
    </xf>
    <xf numFmtId="49" fontId="46" fillId="0" borderId="12" xfId="387" applyNumberFormat="1" applyFont="1" applyBorder="1" applyAlignment="1">
      <alignment horizontal="center" wrapText="1"/>
    </xf>
    <xf numFmtId="0" fontId="46" fillId="5" borderId="12" xfId="387" applyFont="1" applyFill="1" applyBorder="1" applyAlignment="1">
      <alignment horizontal="justify" vertical="top" wrapText="1"/>
    </xf>
    <xf numFmtId="0" fontId="56" fillId="46" borderId="12" xfId="387" applyFont="1" applyFill="1" applyBorder="1" applyAlignment="1">
      <alignment horizontal="left" wrapText="1"/>
    </xf>
    <xf numFmtId="0" fontId="46" fillId="0" borderId="12" xfId="387" applyFont="1" applyBorder="1" applyAlignment="1">
      <alignment horizontal="justify" wrapText="1"/>
    </xf>
    <xf numFmtId="168" fontId="46" fillId="0" borderId="12" xfId="0" applyNumberFormat="1" applyFont="1" applyBorder="1" applyAlignment="1">
      <alignment horizontal="center"/>
    </xf>
    <xf numFmtId="169" fontId="46" fillId="0" borderId="12" xfId="0" applyNumberFormat="1" applyFont="1" applyBorder="1" applyAlignment="1">
      <alignment horizontal="center"/>
    </xf>
    <xf numFmtId="168" fontId="76" fillId="0" borderId="12" xfId="0" applyNumberFormat="1" applyFont="1" applyBorder="1" applyAlignment="1">
      <alignment horizontal="center"/>
    </xf>
    <xf numFmtId="169" fontId="76" fillId="0" borderId="12" xfId="0" applyNumberFormat="1" applyFont="1" applyBorder="1" applyAlignment="1">
      <alignment horizontal="center"/>
    </xf>
    <xf numFmtId="0" fontId="46" fillId="0" borderId="12" xfId="387" applyFont="1" applyBorder="1" applyAlignment="1">
      <alignment horizontal="left" wrapText="1"/>
    </xf>
    <xf numFmtId="0" fontId="46" fillId="0" borderId="12" xfId="387" applyFont="1" applyBorder="1" applyAlignment="1">
      <alignment wrapText="1"/>
    </xf>
    <xf numFmtId="0" fontId="46" fillId="5" borderId="12" xfId="387" applyFont="1" applyFill="1" applyBorder="1" applyAlignment="1">
      <alignment horizontal="justify" wrapText="1"/>
    </xf>
    <xf numFmtId="0" fontId="56" fillId="45" borderId="12" xfId="387" applyFont="1" applyFill="1" applyBorder="1" applyAlignment="1">
      <alignment horizontal="left" wrapText="1"/>
    </xf>
    <xf numFmtId="0" fontId="46" fillId="5" borderId="12" xfId="387" applyFont="1" applyFill="1" applyBorder="1" applyAlignment="1">
      <alignment horizontal="left" wrapText="1"/>
    </xf>
    <xf numFmtId="0" fontId="56" fillId="42" borderId="12" xfId="387" applyFont="1" applyFill="1" applyBorder="1" applyAlignment="1">
      <alignment vertical="top" wrapText="1"/>
    </xf>
    <xf numFmtId="0" fontId="74" fillId="49" borderId="12" xfId="0" applyFont="1" applyFill="1" applyBorder="1"/>
    <xf numFmtId="0" fontId="56" fillId="49" borderId="12" xfId="387" applyFont="1" applyFill="1" applyBorder="1" applyAlignment="1">
      <alignment horizontal="center" vertical="top" wrapText="1"/>
    </xf>
    <xf numFmtId="49" fontId="56" fillId="49" borderId="12" xfId="387" applyNumberFormat="1" applyFont="1" applyFill="1" applyBorder="1" applyAlignment="1">
      <alignment horizontal="center" vertical="top" wrapText="1"/>
    </xf>
    <xf numFmtId="0" fontId="56" fillId="49" borderId="12" xfId="387" applyFont="1" applyFill="1" applyBorder="1" applyAlignment="1">
      <alignment vertical="top" wrapText="1"/>
    </xf>
    <xf numFmtId="168" fontId="56" fillId="49" borderId="12" xfId="387" applyNumberFormat="1" applyFont="1" applyFill="1" applyBorder="1" applyAlignment="1">
      <alignment horizontal="center"/>
    </xf>
    <xf numFmtId="169" fontId="56" fillId="49" borderId="12" xfId="387" applyNumberFormat="1" applyFont="1" applyFill="1" applyBorder="1" applyAlignment="1">
      <alignment horizontal="center"/>
    </xf>
    <xf numFmtId="0" fontId="46" fillId="0" borderId="12" xfId="470" applyFont="1" applyBorder="1" applyAlignment="1">
      <alignment horizontal="left" vertical="top" wrapText="1"/>
    </xf>
    <xf numFmtId="0" fontId="46" fillId="5" borderId="12" xfId="387" applyFont="1" applyFill="1" applyBorder="1" applyAlignment="1">
      <alignment horizontal="center" vertical="top" wrapText="1"/>
    </xf>
    <xf numFmtId="49" fontId="46" fillId="5" borderId="12" xfId="387" applyNumberFormat="1" applyFont="1" applyFill="1" applyBorder="1" applyAlignment="1">
      <alignment horizontal="center" vertical="center" wrapText="1"/>
    </xf>
    <xf numFmtId="0" fontId="56" fillId="46" borderId="12" xfId="387" applyFont="1" applyFill="1" applyBorder="1" applyAlignment="1">
      <alignment horizontal="justify" wrapText="1"/>
    </xf>
    <xf numFmtId="0" fontId="46" fillId="0" borderId="12" xfId="387" applyFont="1" applyBorder="1" applyAlignment="1">
      <alignment horizontal="left" wrapText="1"/>
    </xf>
    <xf numFmtId="0" fontId="72" fillId="50" borderId="0" xfId="0" applyFont="1" applyFill="1"/>
    <xf numFmtId="0" fontId="46" fillId="0" borderId="12" xfId="387" applyFont="1" applyBorder="1" applyAlignment="1">
      <alignment vertical="center" wrapText="1"/>
    </xf>
    <xf numFmtId="0" fontId="72" fillId="46" borderId="12" xfId="0" applyFont="1" applyFill="1" applyBorder="1"/>
    <xf numFmtId="0" fontId="46" fillId="5" borderId="12" xfId="387" applyFont="1" applyFill="1" applyBorder="1" applyAlignment="1">
      <alignment horizontal="justify"/>
    </xf>
    <xf numFmtId="168" fontId="74" fillId="46" borderId="12" xfId="0" applyNumberFormat="1" applyFont="1" applyFill="1" applyBorder="1" applyAlignment="1">
      <alignment horizontal="center"/>
    </xf>
    <xf numFmtId="169" fontId="74" fillId="46" borderId="12" xfId="0" applyNumberFormat="1" applyFont="1" applyFill="1" applyBorder="1" applyAlignment="1">
      <alignment horizontal="center"/>
    </xf>
    <xf numFmtId="168" fontId="72" fillId="0" borderId="12" xfId="0" applyNumberFormat="1" applyFont="1" applyBorder="1" applyAlignment="1">
      <alignment horizontal="center"/>
    </xf>
    <xf numFmtId="168" fontId="71" fillId="0" borderId="12" xfId="0" applyNumberFormat="1" applyFont="1" applyBorder="1" applyAlignment="1">
      <alignment horizontal="center"/>
    </xf>
    <xf numFmtId="168" fontId="71" fillId="0" borderId="12" xfId="0" applyNumberFormat="1" applyFont="1" applyBorder="1" applyAlignment="1">
      <alignment horizontal="center"/>
    </xf>
    <xf numFmtId="169" fontId="72" fillId="0" borderId="12" xfId="0" applyNumberFormat="1" applyFont="1" applyBorder="1" applyAlignment="1">
      <alignment horizontal="center"/>
    </xf>
    <xf numFmtId="168" fontId="72" fillId="5" borderId="12" xfId="0" applyNumberFormat="1" applyFont="1" applyFill="1" applyBorder="1" applyAlignment="1">
      <alignment horizontal="center"/>
    </xf>
    <xf numFmtId="169" fontId="72" fillId="5" borderId="12" xfId="0" applyNumberFormat="1" applyFont="1" applyFill="1" applyBorder="1" applyAlignment="1">
      <alignment horizontal="center"/>
    </xf>
    <xf numFmtId="168" fontId="77" fillId="46" borderId="12" xfId="0" applyNumberFormat="1" applyFont="1" applyFill="1" applyBorder="1" applyAlignment="1">
      <alignment horizontal="center"/>
    </xf>
    <xf numFmtId="168" fontId="71" fillId="5" borderId="12" xfId="0" applyNumberFormat="1" applyFont="1" applyFill="1" applyBorder="1" applyAlignment="1">
      <alignment horizontal="center"/>
    </xf>
    <xf numFmtId="0" fontId="72" fillId="42" borderId="12" xfId="0" applyFont="1" applyFill="1" applyBorder="1"/>
    <xf numFmtId="49" fontId="46" fillId="42" borderId="12" xfId="387" applyNumberFormat="1" applyFont="1" applyFill="1" applyBorder="1" applyAlignment="1">
      <alignment horizontal="center" wrapText="1"/>
    </xf>
    <xf numFmtId="0" fontId="46" fillId="5" borderId="12" xfId="387" applyFont="1" applyFill="1" applyBorder="1" applyAlignment="1">
      <alignment horizontal="left" vertical="top" wrapText="1"/>
    </xf>
    <xf numFmtId="49" fontId="46" fillId="0" borderId="12" xfId="387" applyNumberFormat="1" applyFont="1" applyBorder="1" applyAlignment="1">
      <alignment horizontal="center" vertical="top" wrapText="1"/>
    </xf>
    <xf numFmtId="49" fontId="46" fillId="44" borderId="12" xfId="387" applyNumberFormat="1" applyFont="1" applyFill="1" applyBorder="1" applyAlignment="1">
      <alignment horizontal="center" wrapText="1"/>
    </xf>
    <xf numFmtId="49" fontId="56" fillId="44" borderId="12" xfId="387" applyNumberFormat="1" applyFont="1" applyFill="1" applyBorder="1" applyAlignment="1">
      <alignment horizontal="center" wrapText="1"/>
    </xf>
    <xf numFmtId="0" fontId="56" fillId="44" borderId="12" xfId="387" applyFont="1" applyFill="1" applyBorder="1" applyAlignment="1">
      <alignment wrapText="1"/>
    </xf>
    <xf numFmtId="168" fontId="56" fillId="44" borderId="12" xfId="387" applyNumberFormat="1" applyFont="1" applyFill="1" applyBorder="1" applyAlignment="1">
      <alignment horizontal="center" wrapText="1"/>
    </xf>
    <xf numFmtId="169" fontId="56" fillId="44" borderId="12" xfId="387" applyNumberFormat="1" applyFont="1" applyFill="1" applyBorder="1" applyAlignment="1">
      <alignment horizontal="center" wrapText="1"/>
    </xf>
    <xf numFmtId="49" fontId="46" fillId="49" borderId="12" xfId="387" applyNumberFormat="1" applyFont="1" applyFill="1" applyBorder="1" applyAlignment="1">
      <alignment horizontal="center" wrapText="1"/>
    </xf>
    <xf numFmtId="168" fontId="46" fillId="0" borderId="12" xfId="0" applyNumberFormat="1" applyFont="1" applyBorder="1" applyAlignment="1">
      <alignment horizontal="center"/>
    </xf>
    <xf numFmtId="0" fontId="72" fillId="5" borderId="0" xfId="0" applyFont="1" applyFill="1"/>
    <xf numFmtId="49" fontId="56" fillId="0" borderId="12" xfId="387" applyNumberFormat="1" applyFont="1" applyBorder="1" applyAlignment="1">
      <alignment horizontal="center" wrapText="1"/>
    </xf>
    <xf numFmtId="49" fontId="78" fillId="0" borderId="12" xfId="387" applyNumberFormat="1" applyFont="1" applyBorder="1" applyAlignment="1">
      <alignment horizontal="center" vertical="top" wrapText="1"/>
    </xf>
    <xf numFmtId="171" fontId="56" fillId="46" borderId="12" xfId="387" applyNumberFormat="1" applyFont="1" applyFill="1" applyBorder="1" applyAlignment="1">
      <alignment horizontal="center" wrapText="1"/>
    </xf>
    <xf numFmtId="172" fontId="56" fillId="46" borderId="12" xfId="387" applyNumberFormat="1" applyFont="1" applyFill="1" applyBorder="1" applyAlignment="1">
      <alignment horizontal="center" wrapText="1"/>
    </xf>
    <xf numFmtId="168" fontId="76" fillId="5" borderId="12" xfId="0" applyNumberFormat="1" applyFont="1" applyFill="1" applyBorder="1" applyAlignment="1">
      <alignment horizontal="center"/>
    </xf>
    <xf numFmtId="168" fontId="56" fillId="46" borderId="12" xfId="0" applyNumberFormat="1" applyFont="1" applyFill="1" applyBorder="1" applyAlignment="1">
      <alignment horizontal="center"/>
    </xf>
    <xf numFmtId="169" fontId="56" fillId="46" borderId="12" xfId="0" applyNumberFormat="1" applyFont="1" applyFill="1" applyBorder="1" applyAlignment="1">
      <alignment horizontal="center"/>
    </xf>
    <xf numFmtId="0" fontId="72" fillId="44" borderId="12" xfId="0" applyFont="1" applyFill="1" applyBorder="1"/>
    <xf numFmtId="0" fontId="72" fillId="48" borderId="12" xfId="0" applyFont="1" applyFill="1" applyBorder="1"/>
    <xf numFmtId="0" fontId="56" fillId="48" borderId="12" xfId="387" applyFont="1" applyFill="1" applyBorder="1" applyAlignment="1">
      <alignment horizontal="left" vertical="top" wrapText="1"/>
    </xf>
    <xf numFmtId="168" fontId="56" fillId="48" borderId="12" xfId="387" applyNumberFormat="1" applyFont="1" applyFill="1" applyBorder="1" applyAlignment="1">
      <alignment horizontal="center" wrapText="1"/>
    </xf>
    <xf numFmtId="169" fontId="56" fillId="48" borderId="12" xfId="387" applyNumberFormat="1" applyFont="1" applyFill="1" applyBorder="1" applyAlignment="1">
      <alignment horizontal="center" wrapText="1"/>
    </xf>
    <xf numFmtId="0" fontId="56" fillId="51" borderId="12" xfId="387" applyFont="1" applyFill="1" applyBorder="1" applyAlignment="1">
      <alignment horizontal="left" vertical="top" wrapText="1"/>
    </xf>
    <xf numFmtId="0" fontId="46" fillId="0" borderId="12" xfId="387" applyFont="1" applyBorder="1" applyAlignment="1">
      <alignment horizontal="center" vertical="top" wrapText="1"/>
    </xf>
    <xf numFmtId="0" fontId="72" fillId="5" borderId="12" xfId="0" applyFont="1" applyFill="1" applyBorder="1"/>
    <xf numFmtId="49" fontId="78" fillId="5" borderId="12" xfId="387" applyNumberFormat="1" applyFont="1" applyFill="1" applyBorder="1" applyAlignment="1">
      <alignment horizontal="center" vertical="top" wrapText="1"/>
    </xf>
    <xf numFmtId="0" fontId="46" fillId="5" borderId="12" xfId="470" applyFont="1" applyFill="1" applyBorder="1" applyAlignment="1">
      <alignment horizontal="left" vertical="top" wrapText="1"/>
    </xf>
    <xf numFmtId="168" fontId="56" fillId="44" borderId="12" xfId="0" applyNumberFormat="1" applyFont="1" applyFill="1" applyBorder="1" applyAlignment="1">
      <alignment horizontal="center"/>
    </xf>
    <xf numFmtId="169" fontId="56" fillId="44" borderId="12" xfId="0" applyNumberFormat="1" applyFont="1" applyFill="1" applyBorder="1" applyAlignment="1">
      <alignment horizontal="center"/>
    </xf>
    <xf numFmtId="172" fontId="56" fillId="49" borderId="12" xfId="0" applyNumberFormat="1" applyFont="1" applyFill="1" applyBorder="1"/>
    <xf numFmtId="168" fontId="56" fillId="49" borderId="12" xfId="0" applyNumberFormat="1" applyFont="1" applyFill="1" applyBorder="1" applyAlignment="1">
      <alignment horizontal="center"/>
    </xf>
    <xf numFmtId="169" fontId="56" fillId="49" borderId="12" xfId="0" applyNumberFormat="1" applyFont="1" applyFill="1" applyBorder="1" applyAlignment="1">
      <alignment horizontal="center"/>
    </xf>
    <xf numFmtId="0" fontId="72" fillId="0" borderId="12" xfId="0" applyFont="1" applyBorder="1"/>
    <xf numFmtId="49" fontId="56" fillId="0" borderId="12" xfId="387" applyNumberFormat="1" applyFont="1" applyBorder="1" applyAlignment="1">
      <alignment horizontal="center" vertical="top" wrapText="1"/>
    </xf>
    <xf numFmtId="0" fontId="56" fillId="0" borderId="12" xfId="387" applyFont="1" applyBorder="1" applyAlignment="1">
      <alignment vertical="top" wrapText="1"/>
    </xf>
    <xf numFmtId="0" fontId="78" fillId="5" borderId="12" xfId="387" applyFont="1" applyFill="1" applyBorder="1" applyAlignment="1">
      <alignment horizontal="center" vertical="top" wrapText="1"/>
    </xf>
    <xf numFmtId="168" fontId="56" fillId="0" borderId="12" xfId="387" applyNumberFormat="1" applyFont="1" applyBorder="1" applyAlignment="1">
      <alignment horizontal="center" vertical="top" wrapText="1"/>
    </xf>
    <xf numFmtId="169" fontId="56" fillId="0" borderId="12" xfId="387" applyNumberFormat="1" applyFont="1" applyBorder="1" applyAlignment="1">
      <alignment horizontal="center" vertical="top" wrapText="1"/>
    </xf>
    <xf numFmtId="0" fontId="79" fillId="44" borderId="12" xfId="387" applyFont="1" applyFill="1" applyBorder="1" applyAlignment="1">
      <alignment horizontal="center" vertical="top" wrapText="1"/>
    </xf>
    <xf numFmtId="49" fontId="79" fillId="45" borderId="12" xfId="387" applyNumberFormat="1" applyFont="1" applyFill="1" applyBorder="1" applyAlignment="1">
      <alignment horizontal="center" wrapText="1"/>
    </xf>
    <xf numFmtId="49" fontId="79" fillId="46" borderId="12" xfId="387" applyNumberFormat="1" applyFont="1" applyFill="1" applyBorder="1" applyAlignment="1">
      <alignment horizontal="center" wrapText="1"/>
    </xf>
    <xf numFmtId="49" fontId="78" fillId="5" borderId="12" xfId="387" applyNumberFormat="1" applyFont="1" applyFill="1" applyBorder="1" applyAlignment="1">
      <alignment horizontal="center" wrapText="1"/>
    </xf>
    <xf numFmtId="0" fontId="80" fillId="0" borderId="0" xfId="0" applyFont="1"/>
    <xf numFmtId="49" fontId="56" fillId="40" borderId="12" xfId="387" applyNumberFormat="1" applyFont="1" applyFill="1" applyBorder="1" applyAlignment="1">
      <alignment horizontal="center" vertical="top" wrapText="1"/>
    </xf>
    <xf numFmtId="0" fontId="56" fillId="40" borderId="12" xfId="387" applyFont="1" applyFill="1" applyBorder="1" applyAlignment="1">
      <alignment horizontal="center" vertical="top" wrapText="1"/>
    </xf>
    <xf numFmtId="168" fontId="56" fillId="40" borderId="12" xfId="387" applyNumberFormat="1" applyFont="1" applyFill="1" applyBorder="1" applyAlignment="1">
      <alignment horizontal="center" vertical="top" wrapText="1"/>
    </xf>
    <xf numFmtId="169" fontId="56" fillId="40" borderId="12" xfId="387" applyNumberFormat="1" applyFont="1" applyFill="1" applyBorder="1" applyAlignment="1">
      <alignment horizontal="center" vertical="top" wrapText="1"/>
    </xf>
    <xf numFmtId="49" fontId="46" fillId="5" borderId="21" xfId="0" applyNumberFormat="1" applyFont="1" applyFill="1" applyBorder="1" applyAlignment="1">
      <alignment horizontal="center" wrapText="1"/>
    </xf>
    <xf numFmtId="0" fontId="46" fillId="5" borderId="21" xfId="0" applyFont="1" applyFill="1" applyBorder="1" applyAlignment="1">
      <alignment wrapText="1"/>
    </xf>
    <xf numFmtId="0" fontId="74" fillId="46" borderId="12" xfId="0" applyFont="1" applyFill="1" applyBorder="1"/>
    <xf numFmtId="0" fontId="56" fillId="46" borderId="12" xfId="387" applyFont="1" applyFill="1" applyBorder="1" applyAlignment="1">
      <alignment vertical="top" wrapText="1"/>
    </xf>
    <xf numFmtId="49" fontId="76" fillId="5" borderId="12" xfId="387" applyNumberFormat="1" applyFont="1" applyFill="1" applyBorder="1" applyAlignment="1">
      <alignment horizontal="center" wrapText="1"/>
    </xf>
    <xf numFmtId="0" fontId="76" fillId="5" borderId="12" xfId="387" applyFont="1" applyFill="1" applyBorder="1" applyAlignment="1">
      <alignment wrapText="1"/>
    </xf>
    <xf numFmtId="0" fontId="46" fillId="0" borderId="21" xfId="387" applyFont="1" applyBorder="1" applyAlignment="1">
      <alignment wrapText="1"/>
    </xf>
    <xf numFmtId="0" fontId="46" fillId="5" borderId="21" xfId="387" applyFont="1" applyFill="1" applyBorder="1" applyAlignment="1">
      <alignment wrapText="1"/>
    </xf>
    <xf numFmtId="0" fontId="46" fillId="5" borderId="12" xfId="387" applyFont="1" applyFill="1" applyBorder="1" applyAlignment="1">
      <alignment horizontal="center"/>
    </xf>
    <xf numFmtId="0" fontId="46" fillId="0" borderId="12" xfId="387" applyFont="1" applyBorder="1" applyAlignment="1">
      <alignment horizontal="center" vertical="top" wrapText="1"/>
    </xf>
    <xf numFmtId="0" fontId="56" fillId="0" borderId="12" xfId="387" applyFont="1" applyBorder="1" applyAlignment="1">
      <alignment horizontal="center" vertical="top" wrapText="1"/>
    </xf>
    <xf numFmtId="0" fontId="56" fillId="46" borderId="12" xfId="0" applyFont="1" applyFill="1" applyBorder="1" applyAlignment="1">
      <alignment wrapText="1"/>
    </xf>
    <xf numFmtId="168" fontId="46" fillId="0" borderId="12" xfId="387" applyNumberFormat="1" applyFont="1" applyBorder="1" applyAlignment="1">
      <alignment horizontal="center" vertical="top" wrapText="1"/>
    </xf>
    <xf numFmtId="169" fontId="46" fillId="0" borderId="12" xfId="387" applyNumberFormat="1" applyFont="1" applyBorder="1" applyAlignment="1">
      <alignment horizontal="center" vertical="top" wrapText="1"/>
    </xf>
    <xf numFmtId="0" fontId="56" fillId="46" borderId="12" xfId="0" applyFont="1" applyFill="1" applyBorder="1" applyAlignment="1">
      <alignment vertical="top" wrapText="1"/>
    </xf>
    <xf numFmtId="0" fontId="46" fillId="44" borderId="12" xfId="387" applyFont="1" applyFill="1" applyBorder="1" applyAlignment="1">
      <alignment horizontal="center" vertical="top" wrapText="1"/>
    </xf>
    <xf numFmtId="0" fontId="46" fillId="42" borderId="12" xfId="387" applyFont="1" applyFill="1" applyBorder="1" applyAlignment="1">
      <alignment horizontal="center" vertical="top" wrapText="1"/>
    </xf>
    <xf numFmtId="49" fontId="46" fillId="42" borderId="12" xfId="387" applyNumberFormat="1" applyFont="1" applyFill="1" applyBorder="1" applyAlignment="1">
      <alignment horizontal="center" vertical="top" wrapText="1"/>
    </xf>
    <xf numFmtId="0" fontId="72" fillId="49" borderId="12" xfId="0" applyFont="1" applyFill="1" applyBorder="1"/>
    <xf numFmtId="0" fontId="56" fillId="49" borderId="12" xfId="387" applyFont="1" applyFill="1" applyBorder="1" applyAlignment="1">
      <alignment horizontal="left" vertical="top" wrapText="1"/>
    </xf>
    <xf numFmtId="168" fontId="46" fillId="5" borderId="12" xfId="387" applyNumberFormat="1" applyFont="1" applyFill="1" applyBorder="1" applyAlignment="1">
      <alignment horizontal="center" vertical="top" wrapText="1"/>
    </xf>
    <xf numFmtId="0" fontId="46" fillId="40" borderId="12" xfId="387" applyFont="1" applyFill="1" applyBorder="1" applyAlignment="1">
      <alignment horizontal="center" wrapText="1"/>
    </xf>
    <xf numFmtId="0" fontId="56" fillId="40" borderId="12" xfId="387" applyFont="1" applyFill="1" applyBorder="1" applyAlignment="1">
      <alignment wrapText="1"/>
    </xf>
    <xf numFmtId="168" fontId="56" fillId="40" borderId="12" xfId="387" applyNumberFormat="1" applyFont="1" applyFill="1" applyBorder="1" applyAlignment="1">
      <alignment horizontal="center"/>
    </xf>
    <xf numFmtId="169" fontId="56" fillId="40" borderId="12" xfId="387" applyNumberFormat="1" applyFont="1" applyFill="1" applyBorder="1" applyAlignment="1">
      <alignment horizontal="center"/>
    </xf>
    <xf numFmtId="4" fontId="56" fillId="40" borderId="12" xfId="387" applyNumberFormat="1" applyFont="1" applyFill="1" applyBorder="1" applyAlignment="1">
      <alignment horizontal="center"/>
    </xf>
    <xf numFmtId="0" fontId="81" fillId="0" borderId="0" xfId="0" applyFont="1"/>
    <xf numFmtId="0" fontId="81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 applyAlignment="1">
      <alignment horizontal="right"/>
    </xf>
    <xf numFmtId="0" fontId="83" fillId="0" borderId="12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/>
    </xf>
    <xf numFmtId="0" fontId="84" fillId="0" borderId="12" xfId="0" applyFont="1" applyBorder="1" applyAlignment="1">
      <alignment horizontal="center"/>
    </xf>
    <xf numFmtId="0" fontId="84" fillId="0" borderId="12" xfId="0" applyFont="1" applyBorder="1" applyAlignment="1">
      <alignment horizontal="center" vertical="center" wrapText="1"/>
    </xf>
    <xf numFmtId="168" fontId="85" fillId="0" borderId="12" xfId="0" applyNumberFormat="1" applyFont="1" applyBorder="1" applyAlignment="1">
      <alignment horizontal="center"/>
    </xf>
    <xf numFmtId="173" fontId="0" fillId="0" borderId="12" xfId="0" applyNumberFormat="1" applyFont="1" applyBorder="1" applyAlignment="1">
      <alignment horizontal="right"/>
    </xf>
    <xf numFmtId="173" fontId="0" fillId="0" borderId="12" xfId="0" applyNumberFormat="1" applyBorder="1"/>
    <xf numFmtId="0" fontId="81" fillId="0" borderId="12" xfId="0" applyFont="1" applyBorder="1" applyAlignment="1">
      <alignment horizontal="center" vertical="center" wrapText="1"/>
    </xf>
    <xf numFmtId="168" fontId="81" fillId="0" borderId="12" xfId="0" applyNumberFormat="1" applyFont="1" applyBorder="1" applyAlignment="1">
      <alignment horizontal="center"/>
    </xf>
    <xf numFmtId="0" fontId="83" fillId="0" borderId="12" xfId="0" applyFont="1" applyBorder="1" applyAlignment="1">
      <alignment horizontal="center"/>
    </xf>
    <xf numFmtId="0" fontId="83" fillId="0" borderId="12" xfId="0" applyFont="1" applyBorder="1" applyAlignment="1">
      <alignment horizontal="center" wrapText="1"/>
    </xf>
    <xf numFmtId="168" fontId="83" fillId="0" borderId="12" xfId="0" applyNumberFormat="1" applyFont="1" applyBorder="1" applyAlignment="1">
      <alignment horizontal="center"/>
    </xf>
    <xf numFmtId="168" fontId="0" fillId="0" borderId="0" xfId="0" applyNumberFormat="1"/>
    <xf numFmtId="0" fontId="86" fillId="0" borderId="0" xfId="0" applyFont="1" applyBorder="1" applyAlignment="1">
      <alignment horizontal="center" vertical="center" wrapText="1"/>
    </xf>
    <xf numFmtId="168" fontId="87" fillId="0" borderId="0" xfId="0" applyNumberFormat="1" applyFont="1" applyBorder="1" applyAlignment="1">
      <alignment horizontal="center" vertical="center"/>
    </xf>
    <xf numFmtId="0" fontId="86" fillId="0" borderId="0" xfId="0" applyFont="1" applyBorder="1" applyAlignment="1">
      <alignment vertical="center"/>
    </xf>
    <xf numFmtId="0" fontId="67" fillId="0" borderId="12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55" fillId="0" borderId="12" xfId="561" applyFont="1" applyBorder="1" applyAlignment="1">
      <alignment horizontal="center" vertical="center"/>
    </xf>
    <xf numFmtId="0" fontId="67" fillId="5" borderId="12" xfId="561" applyFont="1" applyFill="1" applyBorder="1" applyAlignment="1">
      <alignment vertical="center" wrapText="1"/>
    </xf>
    <xf numFmtId="168" fontId="67" fillId="0" borderId="12" xfId="0" applyNumberFormat="1" applyFont="1" applyBorder="1" applyAlignment="1">
      <alignment horizontal="right" vertical="center" wrapText="1"/>
    </xf>
    <xf numFmtId="168" fontId="86" fillId="0" borderId="12" xfId="0" applyNumberFormat="1" applyFont="1" applyBorder="1" applyAlignment="1">
      <alignment horizontal="right" vertical="center" wrapText="1"/>
    </xf>
    <xf numFmtId="0" fontId="55" fillId="5" borderId="12" xfId="561" applyFont="1" applyFill="1" applyBorder="1" applyAlignment="1">
      <alignment horizontal="left" vertical="center" wrapText="1" indent="1"/>
    </xf>
    <xf numFmtId="168" fontId="67" fillId="5" borderId="12" xfId="561" applyNumberFormat="1" applyFont="1" applyFill="1" applyBorder="1" applyAlignment="1">
      <alignment horizontal="right" vertical="center" wrapText="1"/>
    </xf>
    <xf numFmtId="168" fontId="55" fillId="5" borderId="12" xfId="561" applyNumberFormat="1" applyFont="1" applyFill="1" applyBorder="1" applyAlignment="1">
      <alignment horizontal="right" vertical="center" wrapText="1"/>
    </xf>
    <xf numFmtId="168" fontId="88" fillId="0" borderId="12" xfId="0" applyNumberFormat="1" applyFont="1" applyBorder="1" applyAlignment="1">
      <alignment horizontal="right" vertical="center" wrapText="1"/>
    </xf>
    <xf numFmtId="173" fontId="72" fillId="0" borderId="0" xfId="0" applyNumberFormat="1" applyFont="1"/>
    <xf numFmtId="0" fontId="55" fillId="0" borderId="0" xfId="561" applyFont="1" applyBorder="1" applyAlignment="1">
      <alignment horizontal="center" vertical="center"/>
    </xf>
    <xf numFmtId="0" fontId="55" fillId="5" borderId="0" xfId="561" applyFont="1" applyFill="1" applyBorder="1" applyAlignment="1">
      <alignment horizontal="left" vertical="center" wrapText="1" indent="1"/>
    </xf>
    <xf numFmtId="170" fontId="67" fillId="5" borderId="0" xfId="561" applyNumberFormat="1" applyFont="1" applyFill="1" applyBorder="1" applyAlignment="1">
      <alignment horizontal="right" vertical="center" wrapText="1"/>
    </xf>
    <xf numFmtId="170" fontId="55" fillId="5" borderId="0" xfId="561" applyNumberFormat="1" applyFont="1" applyFill="1" applyBorder="1" applyAlignment="1">
      <alignment horizontal="right" vertical="center" wrapText="1"/>
    </xf>
    <xf numFmtId="0" fontId="86" fillId="0" borderId="27" xfId="0" applyFont="1" applyBorder="1" applyAlignment="1">
      <alignment horizontal="center" vertical="center" wrapText="1"/>
    </xf>
    <xf numFmtId="0" fontId="67" fillId="46" borderId="12" xfId="0" applyFont="1" applyFill="1" applyBorder="1" applyAlignment="1">
      <alignment horizontal="center" vertical="top" wrapText="1"/>
    </xf>
    <xf numFmtId="0" fontId="67" fillId="46" borderId="12" xfId="0" applyFont="1" applyFill="1" applyBorder="1" applyAlignment="1">
      <alignment vertical="top" wrapText="1"/>
    </xf>
    <xf numFmtId="168" fontId="67" fillId="46" borderId="12" xfId="0" applyNumberFormat="1" applyFont="1" applyFill="1" applyBorder="1" applyAlignment="1">
      <alignment horizontal="center" vertical="center" wrapText="1"/>
    </xf>
    <xf numFmtId="0" fontId="67" fillId="52" borderId="12" xfId="0" applyFont="1" applyFill="1" applyBorder="1" applyAlignment="1">
      <alignment horizontal="center" vertical="top" wrapText="1"/>
    </xf>
    <xf numFmtId="0" fontId="67" fillId="52" borderId="12" xfId="0" applyFont="1" applyFill="1" applyBorder="1" applyAlignment="1">
      <alignment vertical="top" wrapText="1"/>
    </xf>
    <xf numFmtId="168" fontId="67" fillId="52" borderId="12" xfId="0" applyNumberFormat="1" applyFont="1" applyFill="1" applyBorder="1" applyAlignment="1">
      <alignment horizontal="center" vertical="center" wrapText="1"/>
    </xf>
    <xf numFmtId="0" fontId="0" fillId="53" borderId="0" xfId="0" applyFill="1"/>
    <xf numFmtId="0" fontId="55" fillId="42" borderId="12" xfId="0" applyFont="1" applyFill="1" applyBorder="1" applyAlignment="1">
      <alignment horizontal="center" vertical="top" wrapText="1"/>
    </xf>
    <xf numFmtId="0" fontId="55" fillId="42" borderId="12" xfId="0" applyFont="1" applyFill="1" applyBorder="1" applyAlignment="1">
      <alignment vertical="top" wrapText="1"/>
    </xf>
    <xf numFmtId="168" fontId="55" fillId="42" borderId="12" xfId="0" applyNumberFormat="1" applyFont="1" applyFill="1" applyBorder="1" applyAlignment="1">
      <alignment horizontal="center" vertical="center" wrapText="1"/>
    </xf>
    <xf numFmtId="0" fontId="0" fillId="40" borderId="0" xfId="0" applyFill="1"/>
    <xf numFmtId="0" fontId="55" fillId="5" borderId="12" xfId="0" applyFont="1" applyFill="1" applyBorder="1" applyAlignment="1">
      <alignment horizontal="center" vertical="top" wrapText="1"/>
    </xf>
    <xf numFmtId="0" fontId="55" fillId="5" borderId="12" xfId="0" applyFont="1" applyFill="1" applyBorder="1" applyAlignment="1">
      <alignment vertical="top" wrapText="1"/>
    </xf>
    <xf numFmtId="168" fontId="55" fillId="5" borderId="1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5" fillId="42" borderId="12" xfId="0" applyFont="1" applyFill="1" applyBorder="1" applyAlignment="1">
      <alignment wrapText="1"/>
    </xf>
    <xf numFmtId="0" fontId="67" fillId="5" borderId="12" xfId="0" applyFont="1" applyFill="1" applyBorder="1" applyAlignment="1">
      <alignment horizontal="center" vertical="top" wrapText="1"/>
    </xf>
    <xf numFmtId="0" fontId="67" fillId="5" borderId="12" xfId="0" applyFont="1" applyFill="1" applyBorder="1" applyAlignment="1">
      <alignment wrapText="1"/>
    </xf>
    <xf numFmtId="168" fontId="67" fillId="5" borderId="12" xfId="0" applyNumberFormat="1" applyFont="1" applyFill="1" applyBorder="1" applyAlignment="1">
      <alignment horizontal="center" vertical="center" wrapText="1"/>
    </xf>
    <xf numFmtId="0" fontId="66" fillId="5" borderId="0" xfId="0" applyFont="1" applyFill="1"/>
    <xf numFmtId="0" fontId="89" fillId="5" borderId="12" xfId="0" applyFont="1" applyFill="1" applyBorder="1" applyAlignment="1">
      <alignment wrapText="1"/>
    </xf>
    <xf numFmtId="168" fontId="89" fillId="5" borderId="12" xfId="0" applyNumberFormat="1" applyFont="1" applyFill="1" applyBorder="1" applyAlignment="1">
      <alignment horizontal="center" vertical="center" wrapText="1"/>
    </xf>
    <xf numFmtId="168" fontId="89" fillId="5" borderId="12" xfId="0" applyNumberFormat="1" applyFont="1" applyFill="1" applyBorder="1" applyAlignment="1">
      <alignment horizontal="center"/>
    </xf>
    <xf numFmtId="168" fontId="55" fillId="0" borderId="12" xfId="0" applyNumberFormat="1" applyFont="1" applyBorder="1" applyAlignment="1">
      <alignment horizontal="center" vertical="center" wrapText="1"/>
    </xf>
    <xf numFmtId="0" fontId="90" fillId="5" borderId="12" xfId="0" applyFont="1" applyFill="1" applyBorder="1" applyAlignment="1">
      <alignment wrapText="1"/>
    </xf>
    <xf numFmtId="0" fontId="53" fillId="0" borderId="0" xfId="0" applyFont="1" applyAlignment="1">
      <alignment wrapText="1"/>
    </xf>
    <xf numFmtId="168" fontId="67" fillId="42" borderId="12" xfId="0" applyNumberFormat="1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top" wrapText="1"/>
    </xf>
    <xf numFmtId="0" fontId="0" fillId="0" borderId="0" xfId="0" applyBorder="1"/>
    <xf numFmtId="0" fontId="55" fillId="0" borderId="0" xfId="0" applyFont="1" applyBorder="1" applyAlignment="1">
      <alignment wrapText="1"/>
    </xf>
    <xf numFmtId="169" fontId="55" fillId="0" borderId="0" xfId="0" applyNumberFormat="1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 wrapText="1"/>
    </xf>
    <xf numFmtId="0" fontId="86" fillId="0" borderId="0" xfId="0" applyFont="1" applyBorder="1" applyAlignment="1">
      <alignment horizontal="left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0" borderId="0" xfId="561" applyFont="1" applyBorder="1" applyAlignment="1">
      <alignment horizontal="center" vertical="center"/>
    </xf>
    <xf numFmtId="0" fontId="67" fillId="0" borderId="28" xfId="0" applyFont="1" applyBorder="1" applyAlignment="1">
      <alignment horizontal="center" vertical="center" wrapText="1"/>
    </xf>
  </cellXfs>
  <cellStyles count="6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1 2 2" xfId="8"/>
    <cellStyle name="20% - Акцент2 2" xfId="9"/>
    <cellStyle name="20% - Акцент2 2 2" xfId="10"/>
    <cellStyle name="20% - Акцент3 2" xfId="11"/>
    <cellStyle name="20% - Акцент3 2 2" xfId="12"/>
    <cellStyle name="20% - Акцент4 2" xfId="13"/>
    <cellStyle name="20% - Акцент4 2 2" xfId="14"/>
    <cellStyle name="20% - Акцент5 2" xfId="15"/>
    <cellStyle name="20% - Акцент5 2 2" xfId="16"/>
    <cellStyle name="20% - Акцент6 2" xfId="17"/>
    <cellStyle name="20% - Акцент6 2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 2" xfId="25"/>
    <cellStyle name="40% - Акцент1 2 2" xfId="26"/>
    <cellStyle name="40% - Акцент2 2" xfId="27"/>
    <cellStyle name="40% - Акцент2 2 2" xfId="28"/>
    <cellStyle name="40% - Акцент3 2" xfId="29"/>
    <cellStyle name="40% - Акцент3 2 2" xfId="30"/>
    <cellStyle name="40% - Акцент4 2" xfId="31"/>
    <cellStyle name="40% - Акцент4 2 2" xfId="32"/>
    <cellStyle name="40% - Акцент5 2" xfId="33"/>
    <cellStyle name="40% - Акцент5 2 2" xfId="34"/>
    <cellStyle name="40% - Акцент6 2" xfId="35"/>
    <cellStyle name="40% - Акцент6 2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 2" xfId="43"/>
    <cellStyle name="60% - Акцент2 2" xfId="44"/>
    <cellStyle name="60% - Акцент3 2" xfId="45"/>
    <cellStyle name="60% - Акцент4 2" xfId="46"/>
    <cellStyle name="60% - Акцент5 2" xfId="47"/>
    <cellStyle name="60% - Акцент6 2" xfId="48"/>
    <cellStyle name="Accent1" xfId="49"/>
    <cellStyle name="Accent1 - 20%" xfId="50"/>
    <cellStyle name="Accent1 - 40%" xfId="51"/>
    <cellStyle name="Accent1 - 60%" xfId="52"/>
    <cellStyle name="Accent2" xfId="53"/>
    <cellStyle name="Accent2 - 20%" xfId="54"/>
    <cellStyle name="Accent2 - 40%" xfId="55"/>
    <cellStyle name="Accent2 - 60%" xfId="56"/>
    <cellStyle name="Accent3" xfId="57"/>
    <cellStyle name="Accent3 - 20%" xfId="58"/>
    <cellStyle name="Accent3 - 40%" xfId="59"/>
    <cellStyle name="Accent3 - 60%" xfId="60"/>
    <cellStyle name="Accent3_10" xfId="61"/>
    <cellStyle name="Accent4" xfId="62"/>
    <cellStyle name="Accent4 - 20%" xfId="63"/>
    <cellStyle name="Accent4 - 40%" xfId="64"/>
    <cellStyle name="Accent4 - 60%" xfId="65"/>
    <cellStyle name="Accent4_10" xfId="66"/>
    <cellStyle name="Accent5" xfId="67"/>
    <cellStyle name="Accent5 - 20%" xfId="68"/>
    <cellStyle name="Accent5 - 40%" xfId="69"/>
    <cellStyle name="Accent5 - 60%" xfId="70"/>
    <cellStyle name="Accent5_10" xfId="71"/>
    <cellStyle name="Accent6" xfId="72"/>
    <cellStyle name="Accent6 - 20%" xfId="73"/>
    <cellStyle name="Accent6 - 40%" xfId="74"/>
    <cellStyle name="Accent6 - 60%" xfId="75"/>
    <cellStyle name="Accent6_10" xfId="76"/>
    <cellStyle name="Bad 1" xfId="77"/>
    <cellStyle name="Calculation" xfId="78"/>
    <cellStyle name="Check Cell" xfId="79"/>
    <cellStyle name="Emphasis 1" xfId="80"/>
    <cellStyle name="Emphasis 2" xfId="81"/>
    <cellStyle name="Emphasis 3" xfId="82"/>
    <cellStyle name="Explanatory Text" xfId="83"/>
    <cellStyle name="Good 2" xfId="84"/>
    <cellStyle name="Heading 1 3" xfId="85"/>
    <cellStyle name="Heading 2 4" xfId="86"/>
    <cellStyle name="Heading 3" xfId="87"/>
    <cellStyle name="Heading 4" xfId="88"/>
    <cellStyle name="Input" xfId="89"/>
    <cellStyle name="Linked Cell" xfId="90"/>
    <cellStyle name="Neutral 5" xfId="91"/>
    <cellStyle name="Normal" xfId="92"/>
    <cellStyle name="Note 6" xfId="93"/>
    <cellStyle name="Output" xfId="94"/>
    <cellStyle name="SAPBEXaggData" xfId="95"/>
    <cellStyle name="SAPBEXaggData 2" xfId="96"/>
    <cellStyle name="SAPBEXaggData 3" xfId="97"/>
    <cellStyle name="SAPBEXaggData_Приложения к закону (поправки)" xfId="98"/>
    <cellStyle name="SAPBEXaggDataEmph" xfId="99"/>
    <cellStyle name="SAPBEXaggDataEmph 2" xfId="100"/>
    <cellStyle name="SAPBEXaggDataEmph 3" xfId="101"/>
    <cellStyle name="SAPBEXaggItem" xfId="102"/>
    <cellStyle name="SAPBEXaggItem 2" xfId="103"/>
    <cellStyle name="SAPBEXaggItem 3" xfId="104"/>
    <cellStyle name="SAPBEXaggItem_8" xfId="105"/>
    <cellStyle name="SAPBEXaggItemX" xfId="106"/>
    <cellStyle name="SAPBEXaggItemX 2" xfId="107"/>
    <cellStyle name="SAPBEXaggItemX 3" xfId="108"/>
    <cellStyle name="SAPBEXchaText" xfId="109"/>
    <cellStyle name="SAPBEXchaText 2" xfId="110"/>
    <cellStyle name="SAPBEXchaText 3" xfId="111"/>
    <cellStyle name="SAPBEXexcBad7" xfId="112"/>
    <cellStyle name="SAPBEXexcBad7 2" xfId="113"/>
    <cellStyle name="SAPBEXexcBad7 3" xfId="114"/>
    <cellStyle name="SAPBEXexcBad8" xfId="115"/>
    <cellStyle name="SAPBEXexcBad8 2" xfId="116"/>
    <cellStyle name="SAPBEXexcBad8 3" xfId="117"/>
    <cellStyle name="SAPBEXexcBad9" xfId="118"/>
    <cellStyle name="SAPBEXexcBad9 2" xfId="119"/>
    <cellStyle name="SAPBEXexcBad9 3" xfId="120"/>
    <cellStyle name="SAPBEXexcCritical4" xfId="121"/>
    <cellStyle name="SAPBEXexcCritical4 2" xfId="122"/>
    <cellStyle name="SAPBEXexcCritical4 3" xfId="123"/>
    <cellStyle name="SAPBEXexcCritical5" xfId="124"/>
    <cellStyle name="SAPBEXexcCritical5 2" xfId="125"/>
    <cellStyle name="SAPBEXexcCritical5 3" xfId="126"/>
    <cellStyle name="SAPBEXexcCritical6" xfId="127"/>
    <cellStyle name="SAPBEXexcCritical6 2" xfId="128"/>
    <cellStyle name="SAPBEXexcCritical6 3" xfId="129"/>
    <cellStyle name="SAPBEXexcGood1" xfId="130"/>
    <cellStyle name="SAPBEXexcGood1 2" xfId="131"/>
    <cellStyle name="SAPBEXexcGood1 3" xfId="132"/>
    <cellStyle name="SAPBEXexcGood2" xfId="133"/>
    <cellStyle name="SAPBEXexcGood2 2" xfId="134"/>
    <cellStyle name="SAPBEXexcGood2 3" xfId="135"/>
    <cellStyle name="SAPBEXexcGood3" xfId="136"/>
    <cellStyle name="SAPBEXexcGood3 2" xfId="137"/>
    <cellStyle name="SAPBEXexcGood3 3" xfId="138"/>
    <cellStyle name="SAPBEXfilterDrill" xfId="139"/>
    <cellStyle name="SAPBEXfilterDrill 2" xfId="140"/>
    <cellStyle name="SAPBEXfilterDrill 3" xfId="141"/>
    <cellStyle name="SAPBEXfilterItem" xfId="142"/>
    <cellStyle name="SAPBEXfilterItem 2" xfId="143"/>
    <cellStyle name="SAPBEXfilterItem 3" xfId="144"/>
    <cellStyle name="SAPBEXfilterText" xfId="145"/>
    <cellStyle name="SAPBEXfilterText 2" xfId="146"/>
    <cellStyle name="SAPBEXfilterText 3" xfId="147"/>
    <cellStyle name="SAPBEXformats" xfId="148"/>
    <cellStyle name="SAPBEXformats 2" xfId="149"/>
    <cellStyle name="SAPBEXformats 3" xfId="150"/>
    <cellStyle name="SAPBEXheaderItem" xfId="151"/>
    <cellStyle name="SAPBEXheaderItem 2" xfId="152"/>
    <cellStyle name="SAPBEXheaderItem 3" xfId="153"/>
    <cellStyle name="SAPBEXheaderText" xfId="154"/>
    <cellStyle name="SAPBEXheaderText 2" xfId="155"/>
    <cellStyle name="SAPBEXheaderText 3" xfId="156"/>
    <cellStyle name="SAPBEXHLevel0" xfId="157"/>
    <cellStyle name="SAPBEXHLevel0 2" xfId="158"/>
    <cellStyle name="SAPBEXHLevel0 2 2 3" xfId="159"/>
    <cellStyle name="SAPBEXHLevel0X" xfId="160"/>
    <cellStyle name="SAPBEXHLevel0X 2" xfId="161"/>
    <cellStyle name="SAPBEXHLevel0X 3" xfId="162"/>
    <cellStyle name="SAPBEXHLevel1" xfId="163"/>
    <cellStyle name="SAPBEXHLevel1 2" xfId="164"/>
    <cellStyle name="SAPBEXHLevel1X" xfId="165"/>
    <cellStyle name="SAPBEXHLevel1X 2" xfId="166"/>
    <cellStyle name="SAPBEXHLevel1X 3" xfId="167"/>
    <cellStyle name="SAPBEXHLevel2" xfId="168"/>
    <cellStyle name="SAPBEXHLevel2 2" xfId="169"/>
    <cellStyle name="SAPBEXHLevel2X" xfId="170"/>
    <cellStyle name="SAPBEXHLevel2X 2" xfId="171"/>
    <cellStyle name="SAPBEXHLevel2X 3" xfId="172"/>
    <cellStyle name="SAPBEXHLevel3" xfId="173"/>
    <cellStyle name="SAPBEXHLevel3 2" xfId="174"/>
    <cellStyle name="SAPBEXHLevel3 3" xfId="175"/>
    <cellStyle name="SAPBEXHLevel3X" xfId="176"/>
    <cellStyle name="SAPBEXHLevel3X 2" xfId="177"/>
    <cellStyle name="SAPBEXHLevel3X 3" xfId="178"/>
    <cellStyle name="SAPBEXinputData" xfId="179"/>
    <cellStyle name="SAPBEXinputData 2" xfId="180"/>
    <cellStyle name="SAPBEXinputData 3" xfId="181"/>
    <cellStyle name="SAPBEXItemHeader" xfId="182"/>
    <cellStyle name="SAPBEXresData" xfId="183"/>
    <cellStyle name="SAPBEXresData 2" xfId="184"/>
    <cellStyle name="SAPBEXresData 3" xfId="185"/>
    <cellStyle name="SAPBEXresDataEmph" xfId="186"/>
    <cellStyle name="SAPBEXresDataEmph 2" xfId="187"/>
    <cellStyle name="SAPBEXresDataEmph 3" xfId="188"/>
    <cellStyle name="SAPBEXresItem" xfId="189"/>
    <cellStyle name="SAPBEXresItem 2" xfId="190"/>
    <cellStyle name="SAPBEXresItem 3" xfId="191"/>
    <cellStyle name="SAPBEXresItemX" xfId="192"/>
    <cellStyle name="SAPBEXresItemX 2" xfId="193"/>
    <cellStyle name="SAPBEXresItemX 3" xfId="194"/>
    <cellStyle name="SAPBEXstdData" xfId="195"/>
    <cellStyle name="SAPBEXstdData 2" xfId="196"/>
    <cellStyle name="SAPBEXstdData_726-ПК (прил.)" xfId="197"/>
    <cellStyle name="SAPBEXstdDataEmph" xfId="198"/>
    <cellStyle name="SAPBEXstdDataEmph 2" xfId="199"/>
    <cellStyle name="SAPBEXstdDataEmph 3" xfId="200"/>
    <cellStyle name="SAPBEXstdItem" xfId="201"/>
    <cellStyle name="SAPBEXstdItem 2" xfId="202"/>
    <cellStyle name="SAPBEXstdItem 3" xfId="203"/>
    <cellStyle name="SAPBEXstdItem_726-ПК (прил.)" xfId="204"/>
    <cellStyle name="SAPBEXstdItemX" xfId="205"/>
    <cellStyle name="SAPBEXstdItemX 2" xfId="206"/>
    <cellStyle name="SAPBEXstdItemX 3" xfId="207"/>
    <cellStyle name="SAPBEXtitle" xfId="208"/>
    <cellStyle name="SAPBEXtitle 2" xfId="209"/>
    <cellStyle name="SAPBEXtitle 3" xfId="210"/>
    <cellStyle name="SAPBEXunassignedItem" xfId="211"/>
    <cellStyle name="SAPBEXundefined" xfId="212"/>
    <cellStyle name="SAPBEXundefined 2" xfId="213"/>
    <cellStyle name="SAPBEXundefined 3" xfId="214"/>
    <cellStyle name="Sheet Title" xfId="215"/>
    <cellStyle name="Title" xfId="216"/>
    <cellStyle name="Total" xfId="217"/>
    <cellStyle name="Warning Text" xfId="218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ывод 2" xfId="226"/>
    <cellStyle name="Вычисление 2" xfId="227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Контрольная ячейка 2" xfId="233"/>
    <cellStyle name="Название 2" xfId="234"/>
    <cellStyle name="Нейтральный 2" xfId="235"/>
    <cellStyle name="Обычный" xfId="0" builtinId="0"/>
    <cellStyle name="Обычный 10" xfId="236"/>
    <cellStyle name="Обычный 10 2" xfId="237"/>
    <cellStyle name="Обычный 10 2 2" xfId="238"/>
    <cellStyle name="Обычный 10 2 2 2" xfId="239"/>
    <cellStyle name="Обычный 10 2 2 2 2" xfId="240"/>
    <cellStyle name="Обычный 10 2 2 3" xfId="241"/>
    <cellStyle name="Обычный 10 2 3" xfId="242"/>
    <cellStyle name="Обычный 10 2 3 2" xfId="243"/>
    <cellStyle name="Обычный 10 2 4" xfId="244"/>
    <cellStyle name="Обычный 10 3" xfId="245"/>
    <cellStyle name="Обычный 10 3 2" xfId="246"/>
    <cellStyle name="Обычный 10 3 2 2" xfId="247"/>
    <cellStyle name="Обычный 10 3 3" xfId="248"/>
    <cellStyle name="Обычный 10 4" xfId="249"/>
    <cellStyle name="Обычный 10 4 2" xfId="250"/>
    <cellStyle name="Обычный 10 5" xfId="251"/>
    <cellStyle name="Обычный 11" xfId="252"/>
    <cellStyle name="Обычный 11 2" xfId="253"/>
    <cellStyle name="Обычный 11 2 2" xfId="254"/>
    <cellStyle name="Обычный 11 2 2 2" xfId="255"/>
    <cellStyle name="Обычный 11 2 2 2 2" xfId="256"/>
    <cellStyle name="Обычный 11 2 2 2 2 2" xfId="257"/>
    <cellStyle name="Обычный 11 2 2 2 3" xfId="258"/>
    <cellStyle name="Обычный 11 2 2 3" xfId="259"/>
    <cellStyle name="Обычный 11 2 2 3 2" xfId="260"/>
    <cellStyle name="Обычный 11 2 2 4" xfId="261"/>
    <cellStyle name="Обычный 11 2 3" xfId="262"/>
    <cellStyle name="Обычный 11 2 3 2" xfId="263"/>
    <cellStyle name="Обычный 11 2 3 2 2" xfId="264"/>
    <cellStyle name="Обычный 11 2 3 3" xfId="265"/>
    <cellStyle name="Обычный 11 2 4" xfId="266"/>
    <cellStyle name="Обычный 11 2 4 2" xfId="267"/>
    <cellStyle name="Обычный 11 2 5" xfId="268"/>
    <cellStyle name="Обычный 11 3" xfId="269"/>
    <cellStyle name="Обычный 11 4" xfId="270"/>
    <cellStyle name="Обычный 11 4 2" xfId="271"/>
    <cellStyle name="Обычный 11 4 2 2" xfId="272"/>
    <cellStyle name="Обычный 11 4 2 2 2" xfId="273"/>
    <cellStyle name="Обычный 11 4 2 3" xfId="274"/>
    <cellStyle name="Обычный 11 4 3" xfId="275"/>
    <cellStyle name="Обычный 11 4 3 2" xfId="276"/>
    <cellStyle name="Обычный 11 4 4" xfId="277"/>
    <cellStyle name="Обычный 11 5" xfId="278"/>
    <cellStyle name="Обычный 11 5 2" xfId="279"/>
    <cellStyle name="Обычный 11 5 2 2" xfId="280"/>
    <cellStyle name="Обычный 11 5 3" xfId="281"/>
    <cellStyle name="Обычный 11 6" xfId="282"/>
    <cellStyle name="Обычный 11 6 2" xfId="283"/>
    <cellStyle name="Обычный 11 7" xfId="284"/>
    <cellStyle name="Обычный 12" xfId="285"/>
    <cellStyle name="Обычный 13" xfId="286"/>
    <cellStyle name="Обычный 14" xfId="287"/>
    <cellStyle name="Обычный 15" xfId="288"/>
    <cellStyle name="Обычный 15 2" xfId="289"/>
    <cellStyle name="Обычный 15 2 2" xfId="290"/>
    <cellStyle name="Обычный 15 2 2 2" xfId="291"/>
    <cellStyle name="Обычный 15 2 2 2 2" xfId="292"/>
    <cellStyle name="Обычный 15 2 2 3" xfId="293"/>
    <cellStyle name="Обычный 15 2 3" xfId="294"/>
    <cellStyle name="Обычный 15 2 3 2" xfId="295"/>
    <cellStyle name="Обычный 15 2 4" xfId="296"/>
    <cellStyle name="Обычный 15 3" xfId="297"/>
    <cellStyle name="Обычный 15 3 2" xfId="298"/>
    <cellStyle name="Обычный 15 3 2 2" xfId="299"/>
    <cellStyle name="Обычный 15 3 3" xfId="300"/>
    <cellStyle name="Обычный 15 4" xfId="301"/>
    <cellStyle name="Обычный 15 4 2" xfId="302"/>
    <cellStyle name="Обычный 15 5" xfId="303"/>
    <cellStyle name="Обычный 16" xfId="304"/>
    <cellStyle name="Обычный 16 2" xfId="305"/>
    <cellStyle name="Обычный 16 2 2" xfId="306"/>
    <cellStyle name="Обычный 16 2 2 2" xfId="307"/>
    <cellStyle name="Обычный 16 2 2 2 2" xfId="308"/>
    <cellStyle name="Обычный 16 2 2 3" xfId="309"/>
    <cellStyle name="Обычный 16 2 3" xfId="310"/>
    <cellStyle name="Обычный 16 2 3 2" xfId="311"/>
    <cellStyle name="Обычный 16 2 4" xfId="312"/>
    <cellStyle name="Обычный 16 3" xfId="313"/>
    <cellStyle name="Обычный 16 3 2" xfId="314"/>
    <cellStyle name="Обычный 16 3 2 2" xfId="315"/>
    <cellStyle name="Обычный 16 3 3" xfId="316"/>
    <cellStyle name="Обычный 16 4" xfId="317"/>
    <cellStyle name="Обычный 16 4 2" xfId="318"/>
    <cellStyle name="Обычный 16 5" xfId="319"/>
    <cellStyle name="Обычный 16 6 2" xfId="320"/>
    <cellStyle name="Обычный 16 6 2 2" xfId="321"/>
    <cellStyle name="Обычный 16 6 2 2 2" xfId="322"/>
    <cellStyle name="Обычный 16 6 2 2 2 2" xfId="323"/>
    <cellStyle name="Обычный 16 6 2 2 2 2 2" xfId="324"/>
    <cellStyle name="Обычный 16 6 2 2 2 3" xfId="325"/>
    <cellStyle name="Обычный 16 6 2 2 3" xfId="326"/>
    <cellStyle name="Обычный 16 6 2 2 3 2" xfId="327"/>
    <cellStyle name="Обычный 16 6 2 2 4" xfId="328"/>
    <cellStyle name="Обычный 16 6 2 3" xfId="329"/>
    <cellStyle name="Обычный 16 6 2 3 2" xfId="330"/>
    <cellStyle name="Обычный 16 6 2 3 2 2" xfId="331"/>
    <cellStyle name="Обычный 16 6 2 3 3" xfId="332"/>
    <cellStyle name="Обычный 16 6 2 3 4" xfId="333"/>
    <cellStyle name="Обычный 16 6 2 4" xfId="334"/>
    <cellStyle name="Обычный 16 6 2 4 2" xfId="335"/>
    <cellStyle name="Обычный 16 6 2 5" xfId="336"/>
    <cellStyle name="Обычный 17" xfId="337"/>
    <cellStyle name="Обычный 17 2" xfId="338"/>
    <cellStyle name="Обычный 17 2 2" xfId="339"/>
    <cellStyle name="Обычный 17 2 2 2" xfId="340"/>
    <cellStyle name="Обычный 17 2 2 2 2" xfId="341"/>
    <cellStyle name="Обычный 17 2 2 3" xfId="342"/>
    <cellStyle name="Обычный 17 2 3" xfId="343"/>
    <cellStyle name="Обычный 17 2 3 2" xfId="344"/>
    <cellStyle name="Обычный 17 2 4" xfId="345"/>
    <cellStyle name="Обычный 17 3" xfId="346"/>
    <cellStyle name="Обычный 17 3 2" xfId="347"/>
    <cellStyle name="Обычный 17 3 2 2" xfId="348"/>
    <cellStyle name="Обычный 17 3 3" xfId="349"/>
    <cellStyle name="Обычный 17 4" xfId="350"/>
    <cellStyle name="Обычный 17 4 2" xfId="351"/>
    <cellStyle name="Обычный 17 5" xfId="352"/>
    <cellStyle name="Обычный 17 6" xfId="353"/>
    <cellStyle name="Обычный 18" xfId="354"/>
    <cellStyle name="Обычный 18 2" xfId="355"/>
    <cellStyle name="Обычный 18 2 2" xfId="356"/>
    <cellStyle name="Обычный 18 2 2 2" xfId="357"/>
    <cellStyle name="Обычный 18 2 2 2 2" xfId="358"/>
    <cellStyle name="Обычный 18 2 2 3" xfId="359"/>
    <cellStyle name="Обычный 18 2 3" xfId="360"/>
    <cellStyle name="Обычный 18 2 3 2" xfId="361"/>
    <cellStyle name="Обычный 18 2 4" xfId="362"/>
    <cellStyle name="Обычный 18 3" xfId="363"/>
    <cellStyle name="Обычный 18 3 2" xfId="364"/>
    <cellStyle name="Обычный 18 3 2 2" xfId="365"/>
    <cellStyle name="Обычный 18 3 3" xfId="366"/>
    <cellStyle name="Обычный 18 4" xfId="367"/>
    <cellStyle name="Обычный 18 4 2" xfId="368"/>
    <cellStyle name="Обычный 18 5" xfId="369"/>
    <cellStyle name="Обычный 19" xfId="370"/>
    <cellStyle name="Обычный 19 2" xfId="371"/>
    <cellStyle name="Обычный 19 2 2" xfId="372"/>
    <cellStyle name="Обычный 19 2 2 2" xfId="373"/>
    <cellStyle name="Обычный 19 2 2 2 2" xfId="374"/>
    <cellStyle name="Обычный 19 2 2 3" xfId="375"/>
    <cellStyle name="Обычный 19 2 3" xfId="376"/>
    <cellStyle name="Обычный 19 2 3 2" xfId="377"/>
    <cellStyle name="Обычный 19 2 4" xfId="378"/>
    <cellStyle name="Обычный 19 3" xfId="379"/>
    <cellStyle name="Обычный 19 3 2" xfId="380"/>
    <cellStyle name="Обычный 19 3 2 2" xfId="381"/>
    <cellStyle name="Обычный 19 3 3" xfId="382"/>
    <cellStyle name="Обычный 19 4" xfId="383"/>
    <cellStyle name="Обычный 19 4 2" xfId="384"/>
    <cellStyle name="Обычный 19 5" xfId="385"/>
    <cellStyle name="Обычный 2" xfId="386"/>
    <cellStyle name="Обычный 2 2" xfId="387"/>
    <cellStyle name="Обычный 2 2 2" xfId="388"/>
    <cellStyle name="Обычный 2 2 2 2" xfId="389"/>
    <cellStyle name="Обычный 2 2 2 2 2" xfId="390"/>
    <cellStyle name="Обычный 2 2 2 2 2 2" xfId="391"/>
    <cellStyle name="Обычный 2 2 2 2 3" xfId="392"/>
    <cellStyle name="Обычный 2 2 2 3" xfId="393"/>
    <cellStyle name="Обычный 2 2 2 3 2" xfId="394"/>
    <cellStyle name="Обычный 2 2 2 4" xfId="395"/>
    <cellStyle name="Обычный 2 2 3" xfId="396"/>
    <cellStyle name="Обычный 2 2 3 2" xfId="397"/>
    <cellStyle name="Обычный 2 2 3 2 2" xfId="398"/>
    <cellStyle name="Обычный 2 2 3 3" xfId="399"/>
    <cellStyle name="Обычный 2 2 4" xfId="400"/>
    <cellStyle name="Обычный 2 2 4 2" xfId="401"/>
    <cellStyle name="Обычный 2 2 5" xfId="402"/>
    <cellStyle name="Обычный 2 2 6" xfId="403"/>
    <cellStyle name="Обычный 2 3" xfId="404"/>
    <cellStyle name="Обычный 2 3 2" xfId="405"/>
    <cellStyle name="Обычный 2 3 3" xfId="406"/>
    <cellStyle name="Обычный 2 3 3 2" xfId="407"/>
    <cellStyle name="Обычный 2 3 3 2 2" xfId="408"/>
    <cellStyle name="Обычный 2 3 3 2 2 2" xfId="409"/>
    <cellStyle name="Обычный 2 3 3 2 3" xfId="410"/>
    <cellStyle name="Обычный 2 3 3 3" xfId="411"/>
    <cellStyle name="Обычный 2 3 3 3 2" xfId="412"/>
    <cellStyle name="Обычный 2 3 3 4" xfId="413"/>
    <cellStyle name="Обычный 2 3 4" xfId="414"/>
    <cellStyle name="Обычный 2 3 4 2" xfId="415"/>
    <cellStyle name="Обычный 2 3 4 2 2" xfId="416"/>
    <cellStyle name="Обычный 2 3 4 3" xfId="417"/>
    <cellStyle name="Обычный 2 3 5" xfId="418"/>
    <cellStyle name="Обычный 2 3 5 2" xfId="419"/>
    <cellStyle name="Обычный 2 3 6" xfId="420"/>
    <cellStyle name="Обычный 2 4" xfId="421"/>
    <cellStyle name="Обычный 2 4 2" xfId="422"/>
    <cellStyle name="Обычный 2 4 2 2" xfId="423"/>
    <cellStyle name="Обычный 2 4 2 2 2" xfId="424"/>
    <cellStyle name="Обычный 2 4 2 2 2 2" xfId="425"/>
    <cellStyle name="Обычный 2 4 2 2 3" xfId="426"/>
    <cellStyle name="Обычный 2 4 2 3" xfId="427"/>
    <cellStyle name="Обычный 2 4 2 3 2" xfId="428"/>
    <cellStyle name="Обычный 2 4 2 4" xfId="429"/>
    <cellStyle name="Обычный 2 4 3" xfId="430"/>
    <cellStyle name="Обычный 2 4 3 2" xfId="431"/>
    <cellStyle name="Обычный 2 4 3 2 2" xfId="432"/>
    <cellStyle name="Обычный 2 4 3 3" xfId="433"/>
    <cellStyle name="Обычный 2 4 4" xfId="434"/>
    <cellStyle name="Обычный 2 4 4 2" xfId="435"/>
    <cellStyle name="Обычный 2 4 5" xfId="436"/>
    <cellStyle name="Обычный 2 5" xfId="437"/>
    <cellStyle name="Обычный 2 5 2" xfId="438"/>
    <cellStyle name="Обычный 2 5 2 2" xfId="439"/>
    <cellStyle name="Обычный 2 5 2 2 2" xfId="440"/>
    <cellStyle name="Обычный 2 5 2 2 2 2" xfId="441"/>
    <cellStyle name="Обычный 2 5 2 2 3" xfId="442"/>
    <cellStyle name="Обычный 2 5 2 3" xfId="443"/>
    <cellStyle name="Обычный 2 5 2 3 2" xfId="444"/>
    <cellStyle name="Обычный 2 5 2 4" xfId="445"/>
    <cellStyle name="Обычный 2 5 3" xfId="446"/>
    <cellStyle name="Обычный 2 5 3 2" xfId="447"/>
    <cellStyle name="Обычный 2 5 3 2 2" xfId="448"/>
    <cellStyle name="Обычный 2 5 3 3" xfId="449"/>
    <cellStyle name="Обычный 2 5 4" xfId="450"/>
    <cellStyle name="Обычный 2 5 4 2" xfId="451"/>
    <cellStyle name="Обычный 2 5 5" xfId="452"/>
    <cellStyle name="Обычный 2 6" xfId="453"/>
    <cellStyle name="Обычный 2 6 2" xfId="454"/>
    <cellStyle name="Обычный 2 6 2 2" xfId="455"/>
    <cellStyle name="Обычный 2 6 2 2 2" xfId="456"/>
    <cellStyle name="Обычный 2 6 2 2 2 2" xfId="457"/>
    <cellStyle name="Обычный 2 6 2 2 3" xfId="458"/>
    <cellStyle name="Обычный 2 6 2 3" xfId="459"/>
    <cellStyle name="Обычный 2 6 2 3 2" xfId="460"/>
    <cellStyle name="Обычный 2 6 2 4" xfId="461"/>
    <cellStyle name="Обычный 2 6 3" xfId="462"/>
    <cellStyle name="Обычный 2 6 3 2" xfId="463"/>
    <cellStyle name="Обычный 2 6 3 2 2" xfId="464"/>
    <cellStyle name="Обычный 2 6 3 3" xfId="465"/>
    <cellStyle name="Обычный 2 6 4" xfId="466"/>
    <cellStyle name="Обычный 2 6 4 2" xfId="467"/>
    <cellStyle name="Обычный 2 6 5" xfId="468"/>
    <cellStyle name="Обычный 2 7" xfId="469"/>
    <cellStyle name="Обычный 20" xfId="470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9F9F"/>
      <rgbColor rgb="FF00FFFF"/>
      <rgbColor rgb="FFFCD5B5"/>
      <rgbColor rgb="FF008000"/>
      <rgbColor rgb="FF000080"/>
      <rgbColor rgb="FF66B28C"/>
      <rgbColor rgb="FF800080"/>
      <rgbColor rgb="FF00B0F0"/>
      <rgbColor rgb="FFC0C0C0"/>
      <rgbColor rgb="FF808080"/>
      <rgbColor rgb="FF9999FF"/>
      <rgbColor rgb="FF993366"/>
      <rgbColor rgb="FFFFFFCC"/>
      <rgbColor rgb="FFCCFFFF"/>
      <rgbColor rgb="FFC3D69B"/>
      <rgbColor rgb="FFFF8080"/>
      <rgbColor rgb="FF0066CC"/>
      <rgbColor rgb="FFCCCCFF"/>
      <rgbColor rgb="FFD7E4BD"/>
      <rgbColor rgb="FFE6B9B8"/>
      <rgbColor rgb="FFFFC000"/>
      <rgbColor rgb="FFA6D9FF"/>
      <rgbColor rgb="FFB9CDE5"/>
      <rgbColor rgb="FFB7DEE8"/>
      <rgbColor rgb="FF92D050"/>
      <rgbColor rgb="FFF0FCB4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3314"/>
      <rgbColor rgb="FFCCC1DA"/>
      <rgbColor rgb="FF951F00"/>
      <rgbColor rgb="FFB3A2C7"/>
      <rgbColor rgb="FF333399"/>
      <rgbColor rgb="FFB0B0B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view="pageBreakPreview" topLeftCell="C1" zoomScaleNormal="100" workbookViewId="0">
      <pane ySplit="9" topLeftCell="A10" activePane="bottomLeft" state="frozen"/>
      <selection pane="bottomLeft" activeCell="A5" sqref="A5:H5"/>
    </sheetView>
  </sheetViews>
  <sheetFormatPr defaultColWidth="8.6640625" defaultRowHeight="14.4"/>
  <cols>
    <col min="1" max="1" width="30.88671875" style="13" customWidth="1"/>
    <col min="2" max="2" width="104.44140625" style="13" customWidth="1"/>
    <col min="3" max="4" width="23.6640625" style="13" customWidth="1"/>
    <col min="5" max="5" width="19.6640625" style="13" customWidth="1"/>
    <col min="6" max="6" width="20.109375" style="13" customWidth="1"/>
    <col min="7" max="7" width="20.33203125" customWidth="1"/>
    <col min="8" max="8" width="20.109375" customWidth="1"/>
    <col min="9" max="9" width="16.44140625" customWidth="1"/>
    <col min="10" max="10" width="0.5546875" hidden="1" customWidth="1"/>
    <col min="11" max="11" width="17.6640625" hidden="1" customWidth="1"/>
    <col min="12" max="12" width="12.88671875" hidden="1" customWidth="1"/>
    <col min="13" max="13" width="12" hidden="1" customWidth="1"/>
    <col min="14" max="14" width="11.33203125" customWidth="1"/>
  </cols>
  <sheetData>
    <row r="1" spans="1:10" ht="18">
      <c r="A1" s="14"/>
      <c r="B1" s="15"/>
      <c r="C1" s="15"/>
      <c r="D1" s="12" t="s">
        <v>0</v>
      </c>
      <c r="E1" s="12"/>
      <c r="F1" s="12"/>
      <c r="G1" s="12"/>
      <c r="H1" s="12"/>
      <c r="I1" s="16"/>
      <c r="J1" s="16"/>
    </row>
    <row r="2" spans="1:10" ht="18.75" customHeight="1">
      <c r="A2" s="14"/>
      <c r="B2" s="17"/>
      <c r="C2" s="17"/>
      <c r="D2" s="11" t="s">
        <v>1160</v>
      </c>
      <c r="E2" s="11"/>
      <c r="F2" s="11"/>
      <c r="G2" s="11"/>
      <c r="H2" s="11"/>
      <c r="I2" s="18"/>
      <c r="J2" s="18"/>
    </row>
    <row r="3" spans="1:10" s="19" customFormat="1" ht="13.5" customHeight="1">
      <c r="D3" s="10" t="s">
        <v>1161</v>
      </c>
      <c r="E3" s="10"/>
      <c r="F3" s="10"/>
      <c r="G3" s="10"/>
      <c r="H3" s="10"/>
      <c r="I3" s="20"/>
      <c r="J3" s="20"/>
    </row>
    <row r="4" spans="1:10" ht="18.75" customHeight="1">
      <c r="A4" s="14"/>
      <c r="B4" s="14"/>
      <c r="C4" s="14"/>
      <c r="D4" s="9"/>
      <c r="E4" s="9"/>
      <c r="F4" s="9"/>
      <c r="G4" s="9"/>
      <c r="H4" s="9"/>
      <c r="I4" s="18"/>
      <c r="J4" s="18"/>
    </row>
    <row r="5" spans="1:10" ht="32.25" customHeight="1">
      <c r="A5" s="8" t="s">
        <v>1</v>
      </c>
      <c r="B5" s="8"/>
      <c r="C5" s="8"/>
      <c r="D5" s="8"/>
      <c r="E5" s="8"/>
      <c r="F5" s="8"/>
      <c r="G5" s="8"/>
      <c r="H5" s="8"/>
      <c r="I5" s="21"/>
      <c r="J5" s="21"/>
    </row>
    <row r="6" spans="1:10" ht="15.6">
      <c r="E6" s="22"/>
      <c r="F6" s="22"/>
    </row>
    <row r="7" spans="1:10" ht="31.5" customHeight="1">
      <c r="A7" s="7" t="s">
        <v>2</v>
      </c>
      <c r="B7" s="7" t="s">
        <v>3</v>
      </c>
      <c r="C7" s="6" t="s">
        <v>4</v>
      </c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24"/>
      <c r="J7" s="24"/>
    </row>
    <row r="8" spans="1:10" ht="27.75" customHeight="1">
      <c r="A8" s="7"/>
      <c r="B8" s="7"/>
      <c r="C8" s="6"/>
      <c r="D8" s="6"/>
      <c r="E8" s="6"/>
      <c r="F8" s="5"/>
      <c r="G8" s="5"/>
      <c r="H8" s="5"/>
      <c r="I8" s="25"/>
      <c r="J8" s="25"/>
    </row>
    <row r="9" spans="1:10" ht="15" customHeight="1">
      <c r="A9" s="7"/>
      <c r="B9" s="7"/>
      <c r="C9" s="6"/>
      <c r="D9" s="6"/>
      <c r="E9" s="6"/>
      <c r="F9" s="5"/>
      <c r="G9" s="5"/>
      <c r="H9" s="5"/>
      <c r="I9" s="25"/>
      <c r="J9" s="25"/>
    </row>
    <row r="10" spans="1:10">
      <c r="A10" s="26" t="s">
        <v>10</v>
      </c>
      <c r="B10" s="27" t="s">
        <v>11</v>
      </c>
      <c r="C10" s="28">
        <v>3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9"/>
      <c r="J10" s="29"/>
    </row>
    <row r="11" spans="1:10" ht="17.399999999999999">
      <c r="A11" s="30" t="s">
        <v>12</v>
      </c>
      <c r="B11" s="31" t="s">
        <v>13</v>
      </c>
      <c r="C11" s="32">
        <f>C12+C51</f>
        <v>104727.91636</v>
      </c>
      <c r="D11" s="32">
        <f>D12+D51</f>
        <v>104727.91636</v>
      </c>
      <c r="E11" s="32">
        <f>E12+E51</f>
        <v>48766.516360000001</v>
      </c>
      <c r="F11" s="32">
        <f>F12+F51</f>
        <v>52026.504590000011</v>
      </c>
      <c r="G11" s="33">
        <f t="shared" ref="G11:G17" si="0">F11/D11*100</f>
        <v>49.677780670399287</v>
      </c>
      <c r="H11" s="33">
        <f t="shared" ref="H11:H17" si="1">F11/E11*100</f>
        <v>106.6848905218786</v>
      </c>
      <c r="I11" s="34"/>
      <c r="J11" s="34"/>
    </row>
    <row r="12" spans="1:10" ht="18">
      <c r="A12" s="35"/>
      <c r="B12" s="36" t="s">
        <v>14</v>
      </c>
      <c r="C12" s="37">
        <f>C13+C22+C28+C37+C46</f>
        <v>81733.3</v>
      </c>
      <c r="D12" s="37">
        <f>D13+D22+D28+D37+D46</f>
        <v>81733.3</v>
      </c>
      <c r="E12" s="37">
        <f>E13+E22+E28+E37+E46</f>
        <v>36033.700000000004</v>
      </c>
      <c r="F12" s="37">
        <f>F13+F22+F28+F37+F46</f>
        <v>36452.998570000011</v>
      </c>
      <c r="G12" s="38">
        <f t="shared" si="0"/>
        <v>44.59993487354604</v>
      </c>
      <c r="H12" s="38">
        <f t="shared" si="1"/>
        <v>101.1636289639976</v>
      </c>
      <c r="I12" s="39"/>
      <c r="J12" s="39"/>
    </row>
    <row r="13" spans="1:10" ht="17.399999999999999">
      <c r="A13" s="40" t="s">
        <v>15</v>
      </c>
      <c r="B13" s="41" t="s">
        <v>16</v>
      </c>
      <c r="C13" s="42">
        <f>C14</f>
        <v>45952</v>
      </c>
      <c r="D13" s="42">
        <f>D14</f>
        <v>45952</v>
      </c>
      <c r="E13" s="42">
        <f>E14</f>
        <v>20501.400000000001</v>
      </c>
      <c r="F13" s="42">
        <f>F14</f>
        <v>20478.533710000003</v>
      </c>
      <c r="G13" s="43">
        <f t="shared" si="0"/>
        <v>44.565054208739561</v>
      </c>
      <c r="H13" s="43">
        <f t="shared" si="1"/>
        <v>99.888464738993449</v>
      </c>
      <c r="I13" s="44"/>
      <c r="J13" s="44"/>
    </row>
    <row r="14" spans="1:10" s="50" customFormat="1" ht="18">
      <c r="A14" s="45" t="s">
        <v>17</v>
      </c>
      <c r="B14" s="46" t="s">
        <v>18</v>
      </c>
      <c r="C14" s="47">
        <f>C15+C16+C17+C18+C20+C19+C21</f>
        <v>45952</v>
      </c>
      <c r="D14" s="47">
        <f>D15+D16+D17+D18+D20+D19+D21</f>
        <v>45952</v>
      </c>
      <c r="E14" s="47">
        <f>E15+E16+E17+E18+E20+E19+E21</f>
        <v>20501.400000000001</v>
      </c>
      <c r="F14" s="47">
        <f>F15+F16+F17+F18+F20+F19+F21</f>
        <v>20478.533710000003</v>
      </c>
      <c r="G14" s="48">
        <f t="shared" si="0"/>
        <v>44.565054208739561</v>
      </c>
      <c r="H14" s="48">
        <f t="shared" si="1"/>
        <v>99.888464738993449</v>
      </c>
      <c r="I14" s="49"/>
      <c r="J14" s="49"/>
    </row>
    <row r="15" spans="1:10" ht="80.25" customHeight="1">
      <c r="A15" s="51" t="s">
        <v>19</v>
      </c>
      <c r="B15" s="52" t="s">
        <v>20</v>
      </c>
      <c r="C15" s="53">
        <v>45581</v>
      </c>
      <c r="D15" s="53">
        <v>45581</v>
      </c>
      <c r="E15" s="53">
        <v>20390.7</v>
      </c>
      <c r="F15" s="53">
        <v>17900.195769999998</v>
      </c>
      <c r="G15" s="54">
        <f t="shared" si="0"/>
        <v>39.271178276036061</v>
      </c>
      <c r="H15" s="54">
        <f t="shared" si="1"/>
        <v>87.786077819790393</v>
      </c>
      <c r="I15" s="55"/>
      <c r="J15" s="55"/>
    </row>
    <row r="16" spans="1:10" ht="90">
      <c r="A16" s="51" t="s">
        <v>21</v>
      </c>
      <c r="B16" s="52" t="s">
        <v>22</v>
      </c>
      <c r="C16" s="53">
        <v>12</v>
      </c>
      <c r="D16" s="53">
        <v>12</v>
      </c>
      <c r="E16" s="53">
        <v>12</v>
      </c>
      <c r="F16" s="53">
        <v>32.1768</v>
      </c>
      <c r="G16" s="54">
        <f t="shared" si="0"/>
        <v>268.14</v>
      </c>
      <c r="H16" s="54">
        <f t="shared" si="1"/>
        <v>268.14</v>
      </c>
      <c r="I16" s="55"/>
      <c r="J16" s="55"/>
    </row>
    <row r="17" spans="1:10" ht="36">
      <c r="A17" s="51" t="s">
        <v>23</v>
      </c>
      <c r="B17" s="52" t="s">
        <v>24</v>
      </c>
      <c r="C17" s="53">
        <v>334</v>
      </c>
      <c r="D17" s="53">
        <v>334</v>
      </c>
      <c r="E17" s="53">
        <v>90.7</v>
      </c>
      <c r="F17" s="53">
        <v>56.812159999999999</v>
      </c>
      <c r="G17" s="54">
        <f t="shared" si="0"/>
        <v>17.00962874251497</v>
      </c>
      <c r="H17" s="54">
        <f t="shared" si="1"/>
        <v>62.63744211686879</v>
      </c>
      <c r="I17" s="55"/>
      <c r="J17" s="55"/>
    </row>
    <row r="18" spans="1:10" ht="72">
      <c r="A18" s="51" t="s">
        <v>25</v>
      </c>
      <c r="B18" s="52" t="s">
        <v>26</v>
      </c>
      <c r="C18" s="53">
        <v>0</v>
      </c>
      <c r="D18" s="53">
        <v>0</v>
      </c>
      <c r="E18" s="53">
        <v>0</v>
      </c>
      <c r="F18" s="53">
        <v>22.72</v>
      </c>
      <c r="G18" s="54">
        <v>0</v>
      </c>
      <c r="H18" s="54">
        <v>0</v>
      </c>
      <c r="I18" s="55"/>
      <c r="J18" s="55"/>
    </row>
    <row r="19" spans="1:10" ht="126">
      <c r="A19" s="51" t="s">
        <v>27</v>
      </c>
      <c r="B19" s="52" t="s">
        <v>28</v>
      </c>
      <c r="C19" s="53">
        <v>9</v>
      </c>
      <c r="D19" s="53">
        <v>9</v>
      </c>
      <c r="E19" s="53">
        <v>0</v>
      </c>
      <c r="F19" s="53">
        <v>0</v>
      </c>
      <c r="G19" s="54">
        <v>0</v>
      </c>
      <c r="H19" s="54">
        <v>0</v>
      </c>
      <c r="I19" s="55"/>
      <c r="J19" s="55"/>
    </row>
    <row r="20" spans="1:10" ht="90">
      <c r="A20" s="51" t="s">
        <v>29</v>
      </c>
      <c r="B20" s="52" t="s">
        <v>30</v>
      </c>
      <c r="C20" s="53">
        <v>16</v>
      </c>
      <c r="D20" s="53">
        <v>16</v>
      </c>
      <c r="E20" s="53">
        <v>8</v>
      </c>
      <c r="F20" s="53">
        <v>8.0693999999999999</v>
      </c>
      <c r="G20" s="54">
        <v>0</v>
      </c>
      <c r="H20" s="54">
        <v>0</v>
      </c>
      <c r="I20" s="55"/>
      <c r="J20" s="55"/>
    </row>
    <row r="21" spans="1:10" ht="54">
      <c r="A21" s="51" t="s">
        <v>31</v>
      </c>
      <c r="B21" s="52" t="s">
        <v>32</v>
      </c>
      <c r="C21" s="53">
        <v>0</v>
      </c>
      <c r="D21" s="53">
        <v>0</v>
      </c>
      <c r="E21" s="53">
        <v>0</v>
      </c>
      <c r="F21" s="53">
        <v>2458.5595800000001</v>
      </c>
      <c r="G21" s="54">
        <v>0</v>
      </c>
      <c r="H21" s="54">
        <v>0</v>
      </c>
      <c r="I21" s="55"/>
      <c r="J21" s="55"/>
    </row>
    <row r="22" spans="1:10" ht="34.799999999999997">
      <c r="A22" s="40" t="s">
        <v>33</v>
      </c>
      <c r="B22" s="41" t="s">
        <v>34</v>
      </c>
      <c r="C22" s="56">
        <f>C23</f>
        <v>24666.799999999999</v>
      </c>
      <c r="D22" s="56">
        <f>D23</f>
        <v>24666.799999999999</v>
      </c>
      <c r="E22" s="42">
        <f>E23</f>
        <v>10152.400000000001</v>
      </c>
      <c r="F22" s="56">
        <f>F23</f>
        <v>10007.551940000001</v>
      </c>
      <c r="G22" s="43">
        <f t="shared" ref="G22:G31" si="2">F22/D22*100</f>
        <v>40.570937211150216</v>
      </c>
      <c r="H22" s="57">
        <f t="shared" ref="H22:H31" si="3">F22/E22*100</f>
        <v>98.57326287380323</v>
      </c>
      <c r="I22" s="44"/>
      <c r="J22" s="44"/>
    </row>
    <row r="23" spans="1:10" s="50" customFormat="1" ht="36">
      <c r="A23" s="45" t="s">
        <v>35</v>
      </c>
      <c r="B23" s="46" t="s">
        <v>36</v>
      </c>
      <c r="C23" s="58">
        <f>C24+C25+C26+C27</f>
        <v>24666.799999999999</v>
      </c>
      <c r="D23" s="58">
        <f>D24+D25+D26+D27</f>
        <v>24666.799999999999</v>
      </c>
      <c r="E23" s="47">
        <f>E24+E25+E26+E27</f>
        <v>10152.400000000001</v>
      </c>
      <c r="F23" s="58">
        <f>F24+F25+F26+F27</f>
        <v>10007.551940000001</v>
      </c>
      <c r="G23" s="48">
        <f t="shared" si="2"/>
        <v>40.570937211150216</v>
      </c>
      <c r="H23" s="59">
        <f t="shared" si="3"/>
        <v>98.57326287380323</v>
      </c>
      <c r="I23" s="49"/>
      <c r="J23" s="49"/>
    </row>
    <row r="24" spans="1:10" ht="116.25" customHeight="1">
      <c r="A24" s="51" t="s">
        <v>37</v>
      </c>
      <c r="B24" s="52" t="s">
        <v>38</v>
      </c>
      <c r="C24" s="60">
        <v>12901.2</v>
      </c>
      <c r="D24" s="60">
        <v>12901.2</v>
      </c>
      <c r="E24" s="53">
        <v>5125.8</v>
      </c>
      <c r="F24" s="60">
        <v>5033.44931</v>
      </c>
      <c r="G24" s="54">
        <f t="shared" si="2"/>
        <v>39.015357563637487</v>
      </c>
      <c r="H24" s="61">
        <f t="shared" si="3"/>
        <v>98.198316555464501</v>
      </c>
      <c r="I24" s="55"/>
      <c r="J24" s="55"/>
    </row>
    <row r="25" spans="1:10" ht="108">
      <c r="A25" s="51" t="s">
        <v>39</v>
      </c>
      <c r="B25" s="52" t="s">
        <v>40</v>
      </c>
      <c r="C25" s="60">
        <v>58.1</v>
      </c>
      <c r="D25" s="60">
        <v>58.1</v>
      </c>
      <c r="E25" s="53">
        <v>28</v>
      </c>
      <c r="F25" s="60">
        <v>30.9938</v>
      </c>
      <c r="G25" s="54">
        <f t="shared" si="2"/>
        <v>53.345611015490533</v>
      </c>
      <c r="H25" s="61">
        <f t="shared" si="3"/>
        <v>110.69214285714285</v>
      </c>
      <c r="I25" s="55"/>
      <c r="J25" s="55"/>
    </row>
    <row r="26" spans="1:10" ht="90">
      <c r="A26" s="51" t="s">
        <v>41</v>
      </c>
      <c r="B26" s="52" t="s">
        <v>42</v>
      </c>
      <c r="C26" s="60">
        <v>13028.9</v>
      </c>
      <c r="D26" s="60">
        <v>13028.9</v>
      </c>
      <c r="E26" s="53">
        <v>5579.6</v>
      </c>
      <c r="F26" s="60">
        <v>5485.1213100000004</v>
      </c>
      <c r="G26" s="54">
        <f t="shared" si="2"/>
        <v>42.099650085578986</v>
      </c>
      <c r="H26" s="61">
        <f t="shared" si="3"/>
        <v>98.306712129901783</v>
      </c>
      <c r="I26" s="55"/>
      <c r="J26" s="55"/>
    </row>
    <row r="27" spans="1:10" ht="121.5" customHeight="1">
      <c r="A27" s="51" t="s">
        <v>43</v>
      </c>
      <c r="B27" s="52" t="s">
        <v>44</v>
      </c>
      <c r="C27" s="60">
        <v>-1321.4</v>
      </c>
      <c r="D27" s="60">
        <v>-1321.4</v>
      </c>
      <c r="E27" s="53">
        <v>-581</v>
      </c>
      <c r="F27" s="60">
        <v>-542.01247999999998</v>
      </c>
      <c r="G27" s="54">
        <f t="shared" si="2"/>
        <v>41.018047525351896</v>
      </c>
      <c r="H27" s="61">
        <f t="shared" si="3"/>
        <v>93.289583476764193</v>
      </c>
      <c r="I27" s="55"/>
      <c r="J27" s="55"/>
    </row>
    <row r="28" spans="1:10" ht="17.399999999999999">
      <c r="A28" s="40" t="s">
        <v>45</v>
      </c>
      <c r="B28" s="41" t="s">
        <v>46</v>
      </c>
      <c r="C28" s="42">
        <f>C33+C35+C29+C32</f>
        <v>3432</v>
      </c>
      <c r="D28" s="42">
        <f>D33+D35+D29+D32</f>
        <v>3432</v>
      </c>
      <c r="E28" s="42">
        <f>E33+E35+E29+E32</f>
        <v>1921.4</v>
      </c>
      <c r="F28" s="42">
        <f>F33+F35+F29+F32</f>
        <v>1965.6222499999997</v>
      </c>
      <c r="G28" s="43">
        <f t="shared" si="2"/>
        <v>57.273375582750575</v>
      </c>
      <c r="H28" s="43">
        <f t="shared" si="3"/>
        <v>102.30156396377639</v>
      </c>
      <c r="I28" s="44"/>
      <c r="J28" s="44"/>
    </row>
    <row r="29" spans="1:10" s="50" customFormat="1" ht="18">
      <c r="A29" s="62" t="s">
        <v>47</v>
      </c>
      <c r="B29" s="63" t="s">
        <v>48</v>
      </c>
      <c r="C29" s="58">
        <f>C30+C31</f>
        <v>1454</v>
      </c>
      <c r="D29" s="58">
        <f>D30+D31</f>
        <v>1454</v>
      </c>
      <c r="E29" s="58">
        <f>E30+E31</f>
        <v>816</v>
      </c>
      <c r="F29" s="58">
        <f>F30+F31</f>
        <v>815.82425999999998</v>
      </c>
      <c r="G29" s="48">
        <f t="shared" si="2"/>
        <v>56.108958734525451</v>
      </c>
      <c r="H29" s="48">
        <f t="shared" si="3"/>
        <v>99.978463235294114</v>
      </c>
      <c r="I29" s="64"/>
      <c r="J29" s="64"/>
    </row>
    <row r="30" spans="1:10" ht="36">
      <c r="A30" s="65" t="s">
        <v>49</v>
      </c>
      <c r="B30" s="66" t="s">
        <v>50</v>
      </c>
      <c r="C30" s="60">
        <v>985</v>
      </c>
      <c r="D30" s="60">
        <v>985</v>
      </c>
      <c r="E30" s="60">
        <v>484</v>
      </c>
      <c r="F30" s="60">
        <v>484.11192</v>
      </c>
      <c r="G30" s="54">
        <f t="shared" si="2"/>
        <v>49.148418274111677</v>
      </c>
      <c r="H30" s="54">
        <f t="shared" si="3"/>
        <v>100.02312396694215</v>
      </c>
      <c r="I30" s="44"/>
      <c r="J30" s="44"/>
    </row>
    <row r="31" spans="1:10" ht="36">
      <c r="A31" s="65" t="s">
        <v>51</v>
      </c>
      <c r="B31" s="66" t="s">
        <v>52</v>
      </c>
      <c r="C31" s="60">
        <v>469</v>
      </c>
      <c r="D31" s="60">
        <v>469</v>
      </c>
      <c r="E31" s="60">
        <v>332</v>
      </c>
      <c r="F31" s="60">
        <v>331.71233999999998</v>
      </c>
      <c r="G31" s="54">
        <f t="shared" si="2"/>
        <v>70.727577825159912</v>
      </c>
      <c r="H31" s="54">
        <f t="shared" si="3"/>
        <v>99.913355421686745</v>
      </c>
      <c r="I31" s="44"/>
      <c r="J31" s="44"/>
    </row>
    <row r="32" spans="1:10" ht="18">
      <c r="A32" s="51" t="s">
        <v>53</v>
      </c>
      <c r="B32" s="67" t="s">
        <v>54</v>
      </c>
      <c r="C32" s="60">
        <v>0</v>
      </c>
      <c r="D32" s="60">
        <v>0</v>
      </c>
      <c r="E32" s="60">
        <v>0</v>
      </c>
      <c r="F32" s="60">
        <v>1.0764800000000001</v>
      </c>
      <c r="G32" s="54">
        <v>0</v>
      </c>
      <c r="H32" s="54">
        <v>0</v>
      </c>
      <c r="I32" s="44"/>
      <c r="J32" s="44"/>
    </row>
    <row r="33" spans="1:10" s="50" customFormat="1" ht="18">
      <c r="A33" s="45" t="s">
        <v>55</v>
      </c>
      <c r="B33" s="46" t="s">
        <v>56</v>
      </c>
      <c r="C33" s="47">
        <f>C34</f>
        <v>1121</v>
      </c>
      <c r="D33" s="47">
        <f>D34</f>
        <v>1121</v>
      </c>
      <c r="E33" s="47">
        <f>E34</f>
        <v>248.4</v>
      </c>
      <c r="F33" s="47">
        <f>F34</f>
        <v>248.44150999999999</v>
      </c>
      <c r="G33" s="48">
        <f t="shared" ref="G33:G63" si="4">F33/D33*100</f>
        <v>22.162489741302409</v>
      </c>
      <c r="H33" s="48">
        <f t="shared" ref="H33:H62" si="5">F33/E33*100</f>
        <v>100.01671095008051</v>
      </c>
      <c r="I33" s="49"/>
      <c r="J33" s="49"/>
    </row>
    <row r="34" spans="1:10" ht="18">
      <c r="A34" s="51" t="s">
        <v>57</v>
      </c>
      <c r="B34" s="52" t="s">
        <v>56</v>
      </c>
      <c r="C34" s="53">
        <v>1121</v>
      </c>
      <c r="D34" s="53">
        <v>1121</v>
      </c>
      <c r="E34" s="53">
        <v>248.4</v>
      </c>
      <c r="F34" s="53">
        <v>248.44150999999999</v>
      </c>
      <c r="G34" s="54">
        <f t="shared" si="4"/>
        <v>22.162489741302409</v>
      </c>
      <c r="H34" s="54">
        <f t="shared" si="5"/>
        <v>100.01671095008051</v>
      </c>
      <c r="I34" s="55"/>
      <c r="J34" s="55"/>
    </row>
    <row r="35" spans="1:10" s="50" customFormat="1" ht="18">
      <c r="A35" s="45" t="s">
        <v>58</v>
      </c>
      <c r="B35" s="46" t="s">
        <v>59</v>
      </c>
      <c r="C35" s="47">
        <f>C36</f>
        <v>857</v>
      </c>
      <c r="D35" s="47">
        <f>D36</f>
        <v>857</v>
      </c>
      <c r="E35" s="47">
        <f>E36</f>
        <v>857</v>
      </c>
      <c r="F35" s="47">
        <f>F36</f>
        <v>900.28</v>
      </c>
      <c r="G35" s="48">
        <f t="shared" si="4"/>
        <v>105.05017502917153</v>
      </c>
      <c r="H35" s="59">
        <f t="shared" si="5"/>
        <v>105.05017502917153</v>
      </c>
      <c r="I35" s="49"/>
      <c r="J35" s="49"/>
    </row>
    <row r="36" spans="1:10" ht="36">
      <c r="A36" s="51" t="s">
        <v>60</v>
      </c>
      <c r="B36" s="52" t="s">
        <v>61</v>
      </c>
      <c r="C36" s="53">
        <v>857</v>
      </c>
      <c r="D36" s="53">
        <v>857</v>
      </c>
      <c r="E36" s="53">
        <v>857</v>
      </c>
      <c r="F36" s="53">
        <v>900.28</v>
      </c>
      <c r="G36" s="54">
        <f t="shared" si="4"/>
        <v>105.05017502917153</v>
      </c>
      <c r="H36" s="54">
        <f t="shared" si="5"/>
        <v>105.05017502917153</v>
      </c>
      <c r="I36" s="55"/>
      <c r="J36" s="55"/>
    </row>
    <row r="37" spans="1:10" ht="17.399999999999999">
      <c r="A37" s="40" t="s">
        <v>62</v>
      </c>
      <c r="B37" s="41" t="s">
        <v>63</v>
      </c>
      <c r="C37" s="42">
        <f>C40+C39+C43</f>
        <v>5962</v>
      </c>
      <c r="D37" s="42">
        <f>D40+D39+D43</f>
        <v>5962</v>
      </c>
      <c r="E37" s="42">
        <f>E40+E39+E43</f>
        <v>1753.5</v>
      </c>
      <c r="F37" s="42">
        <f>F40+F39+F43</f>
        <v>1746.58042</v>
      </c>
      <c r="G37" s="43">
        <f t="shared" si="4"/>
        <v>29.295209996645422</v>
      </c>
      <c r="H37" s="43">
        <f t="shared" si="5"/>
        <v>99.605384659252934</v>
      </c>
      <c r="I37" s="44"/>
      <c r="J37" s="44"/>
    </row>
    <row r="38" spans="1:10" s="50" customFormat="1" ht="18">
      <c r="A38" s="68" t="s">
        <v>64</v>
      </c>
      <c r="B38" s="69" t="s">
        <v>65</v>
      </c>
      <c r="C38" s="58">
        <f>C39</f>
        <v>1714</v>
      </c>
      <c r="D38" s="58">
        <f>D39</f>
        <v>1714</v>
      </c>
      <c r="E38" s="58">
        <f>E39</f>
        <v>133</v>
      </c>
      <c r="F38" s="58">
        <f>F39</f>
        <v>132.42373000000001</v>
      </c>
      <c r="G38" s="59">
        <f t="shared" si="4"/>
        <v>7.7260052508751471</v>
      </c>
      <c r="H38" s="59">
        <f t="shared" si="5"/>
        <v>99.566714285714284</v>
      </c>
      <c r="I38" s="70"/>
      <c r="J38" s="70"/>
    </row>
    <row r="39" spans="1:10" ht="36">
      <c r="A39" s="71" t="s">
        <v>66</v>
      </c>
      <c r="B39" s="67" t="s">
        <v>67</v>
      </c>
      <c r="C39" s="60">
        <v>1714</v>
      </c>
      <c r="D39" s="60">
        <v>1714</v>
      </c>
      <c r="E39" s="60">
        <v>133</v>
      </c>
      <c r="F39" s="60">
        <v>132.42373000000001</v>
      </c>
      <c r="G39" s="61">
        <f t="shared" si="4"/>
        <v>7.7260052508751471</v>
      </c>
      <c r="H39" s="61">
        <f t="shared" si="5"/>
        <v>99.566714285714284</v>
      </c>
      <c r="I39" s="72"/>
      <c r="J39" s="72"/>
    </row>
    <row r="40" spans="1:10" ht="18" hidden="1">
      <c r="A40" s="51" t="s">
        <v>68</v>
      </c>
      <c r="B40" s="52" t="s">
        <v>69</v>
      </c>
      <c r="C40" s="53">
        <f>C41+C42</f>
        <v>0</v>
      </c>
      <c r="D40" s="53">
        <f>D41+D42</f>
        <v>0</v>
      </c>
      <c r="E40" s="53">
        <f>E41+E42</f>
        <v>0</v>
      </c>
      <c r="F40" s="53">
        <f>F41+F42</f>
        <v>0</v>
      </c>
      <c r="G40" s="54" t="e">
        <f t="shared" si="4"/>
        <v>#DIV/0!</v>
      </c>
      <c r="H40" s="54" t="e">
        <f t="shared" si="5"/>
        <v>#DIV/0!</v>
      </c>
      <c r="I40" s="55"/>
      <c r="J40" s="55"/>
    </row>
    <row r="41" spans="1:10" ht="18" hidden="1">
      <c r="A41" s="51" t="s">
        <v>70</v>
      </c>
      <c r="B41" s="52" t="s">
        <v>71</v>
      </c>
      <c r="C41" s="53">
        <v>0</v>
      </c>
      <c r="D41" s="53">
        <v>0</v>
      </c>
      <c r="E41" s="53">
        <v>0</v>
      </c>
      <c r="F41" s="53">
        <v>0</v>
      </c>
      <c r="G41" s="54" t="e">
        <f t="shared" si="4"/>
        <v>#DIV/0!</v>
      </c>
      <c r="H41" s="54" t="e">
        <f t="shared" si="5"/>
        <v>#DIV/0!</v>
      </c>
      <c r="I41" s="55"/>
      <c r="J41" s="55"/>
    </row>
    <row r="42" spans="1:10" ht="18" hidden="1">
      <c r="A42" s="51" t="s">
        <v>72</v>
      </c>
      <c r="B42" s="52" t="s">
        <v>73</v>
      </c>
      <c r="C42" s="53">
        <v>0</v>
      </c>
      <c r="D42" s="53">
        <v>0</v>
      </c>
      <c r="E42" s="53">
        <v>0</v>
      </c>
      <c r="F42" s="53">
        <v>0</v>
      </c>
      <c r="G42" s="54" t="e">
        <f t="shared" si="4"/>
        <v>#DIV/0!</v>
      </c>
      <c r="H42" s="54" t="e">
        <f t="shared" si="5"/>
        <v>#DIV/0!</v>
      </c>
      <c r="I42" s="55"/>
      <c r="J42" s="55"/>
    </row>
    <row r="43" spans="1:10" s="50" customFormat="1" ht="18">
      <c r="A43" s="45" t="s">
        <v>74</v>
      </c>
      <c r="B43" s="46" t="s">
        <v>75</v>
      </c>
      <c r="C43" s="47">
        <f>SUM(C44:C45)</f>
        <v>4248</v>
      </c>
      <c r="D43" s="47">
        <f>SUM(D44:D45)</f>
        <v>4248</v>
      </c>
      <c r="E43" s="47">
        <f>SUM(E44:E45)</f>
        <v>1620.5</v>
      </c>
      <c r="F43" s="47">
        <f>SUM(F44:F45)</f>
        <v>1614.15669</v>
      </c>
      <c r="G43" s="48">
        <f t="shared" si="4"/>
        <v>37.998038841807912</v>
      </c>
      <c r="H43" s="48">
        <f t="shared" si="5"/>
        <v>99.608558469608141</v>
      </c>
      <c r="I43" s="49"/>
      <c r="J43" s="49"/>
    </row>
    <row r="44" spans="1:10" ht="45" customHeight="1">
      <c r="A44" s="51" t="s">
        <v>76</v>
      </c>
      <c r="B44" s="52" t="s">
        <v>77</v>
      </c>
      <c r="C44" s="53">
        <v>2151</v>
      </c>
      <c r="D44" s="53">
        <v>2151</v>
      </c>
      <c r="E44" s="53">
        <v>1512</v>
      </c>
      <c r="F44" s="53">
        <v>1511.7440200000001</v>
      </c>
      <c r="G44" s="54">
        <f t="shared" si="4"/>
        <v>70.280986517898654</v>
      </c>
      <c r="H44" s="54">
        <f t="shared" si="5"/>
        <v>99.983070105820119</v>
      </c>
      <c r="I44" s="55"/>
      <c r="J44" s="55"/>
    </row>
    <row r="45" spans="1:10" ht="41.25" customHeight="1">
      <c r="A45" s="51" t="s">
        <v>78</v>
      </c>
      <c r="B45" s="52" t="s">
        <v>79</v>
      </c>
      <c r="C45" s="53">
        <v>2097</v>
      </c>
      <c r="D45" s="53">
        <v>2097</v>
      </c>
      <c r="E45" s="53">
        <v>108.5</v>
      </c>
      <c r="F45" s="53">
        <v>102.41267000000001</v>
      </c>
      <c r="G45" s="54">
        <f t="shared" si="4"/>
        <v>4.8837706247019552</v>
      </c>
      <c r="H45" s="54">
        <f t="shared" si="5"/>
        <v>94.38955760368664</v>
      </c>
      <c r="I45" s="55"/>
      <c r="J45" s="55"/>
    </row>
    <row r="46" spans="1:10" ht="17.399999999999999">
      <c r="A46" s="40" t="s">
        <v>80</v>
      </c>
      <c r="B46" s="41" t="s">
        <v>81</v>
      </c>
      <c r="C46" s="42">
        <f>C47+C49</f>
        <v>1720.5</v>
      </c>
      <c r="D46" s="42">
        <f>D47+D49</f>
        <v>1720.5</v>
      </c>
      <c r="E46" s="42">
        <f>E47+E49</f>
        <v>1705</v>
      </c>
      <c r="F46" s="42">
        <f>F47+F49</f>
        <v>2254.7102500000001</v>
      </c>
      <c r="G46" s="57">
        <f t="shared" si="4"/>
        <v>131.04970938680617</v>
      </c>
      <c r="H46" s="57">
        <f t="shared" si="5"/>
        <v>132.24107038123168</v>
      </c>
      <c r="I46" s="44"/>
      <c r="J46" s="44"/>
    </row>
    <row r="47" spans="1:10" s="50" customFormat="1" ht="36">
      <c r="A47" s="45" t="s">
        <v>82</v>
      </c>
      <c r="B47" s="46" t="s">
        <v>83</v>
      </c>
      <c r="C47" s="47">
        <f>C48</f>
        <v>1691</v>
      </c>
      <c r="D47" s="47">
        <f>D48</f>
        <v>1691</v>
      </c>
      <c r="E47" s="47">
        <f>E48</f>
        <v>1691</v>
      </c>
      <c r="F47" s="47">
        <f>F48</f>
        <v>2240.8602500000002</v>
      </c>
      <c r="G47" s="48">
        <f t="shared" si="4"/>
        <v>132.51686871673567</v>
      </c>
      <c r="H47" s="48">
        <f t="shared" si="5"/>
        <v>132.51686871673567</v>
      </c>
      <c r="I47" s="49"/>
      <c r="J47" s="49"/>
    </row>
    <row r="48" spans="1:10" ht="36">
      <c r="A48" s="51" t="s">
        <v>84</v>
      </c>
      <c r="B48" s="52" t="s">
        <v>85</v>
      </c>
      <c r="C48" s="53">
        <v>1691</v>
      </c>
      <c r="D48" s="53">
        <v>1691</v>
      </c>
      <c r="E48" s="53">
        <v>1691</v>
      </c>
      <c r="F48" s="53">
        <v>2240.8602500000002</v>
      </c>
      <c r="G48" s="54">
        <f t="shared" si="4"/>
        <v>132.51686871673567</v>
      </c>
      <c r="H48" s="54">
        <f t="shared" si="5"/>
        <v>132.51686871673567</v>
      </c>
      <c r="I48" s="55"/>
      <c r="J48" s="55"/>
    </row>
    <row r="49" spans="1:10" s="50" customFormat="1" ht="36">
      <c r="A49" s="45" t="s">
        <v>86</v>
      </c>
      <c r="B49" s="46" t="s">
        <v>87</v>
      </c>
      <c r="C49" s="47">
        <f>C50</f>
        <v>29.5</v>
      </c>
      <c r="D49" s="47">
        <f>D50</f>
        <v>29.5</v>
      </c>
      <c r="E49" s="47">
        <f>E50</f>
        <v>14</v>
      </c>
      <c r="F49" s="47">
        <f>F50</f>
        <v>13.85</v>
      </c>
      <c r="G49" s="48">
        <f t="shared" si="4"/>
        <v>46.949152542372879</v>
      </c>
      <c r="H49" s="48">
        <f t="shared" si="5"/>
        <v>98.928571428571416</v>
      </c>
      <c r="I49" s="49"/>
      <c r="J49" s="49"/>
    </row>
    <row r="50" spans="1:10" ht="54">
      <c r="A50" s="51" t="s">
        <v>88</v>
      </c>
      <c r="B50" s="52" t="s">
        <v>89</v>
      </c>
      <c r="C50" s="53">
        <v>29.5</v>
      </c>
      <c r="D50" s="53">
        <v>29.5</v>
      </c>
      <c r="E50" s="53">
        <v>14</v>
      </c>
      <c r="F50" s="53">
        <v>13.85</v>
      </c>
      <c r="G50" s="54">
        <f t="shared" si="4"/>
        <v>46.949152542372879</v>
      </c>
      <c r="H50" s="54">
        <f t="shared" si="5"/>
        <v>98.928571428571416</v>
      </c>
      <c r="I50" s="55"/>
      <c r="J50" s="55"/>
    </row>
    <row r="51" spans="1:10" ht="18">
      <c r="A51" s="35"/>
      <c r="B51" s="36" t="s">
        <v>90</v>
      </c>
      <c r="C51" s="37">
        <f>C52+C60+C66+C72+C79+C99</f>
        <v>22994.61636</v>
      </c>
      <c r="D51" s="37">
        <f>D52+D60+D66+D72+D79+D99</f>
        <v>22994.61636</v>
      </c>
      <c r="E51" s="37">
        <f>E52+E60+E66+E72+E79+E99</f>
        <v>12732.816359999999</v>
      </c>
      <c r="F51" s="37">
        <f>F52+F60+F66+F72+F79+F99</f>
        <v>15573.506020000001</v>
      </c>
      <c r="G51" s="38">
        <f t="shared" si="4"/>
        <v>67.726748627520919</v>
      </c>
      <c r="H51" s="38">
        <f t="shared" si="5"/>
        <v>122.30998688494398</v>
      </c>
      <c r="I51" s="39"/>
      <c r="J51" s="39"/>
    </row>
    <row r="52" spans="1:10" ht="34.799999999999997">
      <c r="A52" s="40" t="s">
        <v>91</v>
      </c>
      <c r="B52" s="41" t="s">
        <v>92</v>
      </c>
      <c r="C52" s="42">
        <f>C53+C59</f>
        <v>7213.2000000000007</v>
      </c>
      <c r="D52" s="42">
        <f>D53+D59</f>
        <v>7213.2000000000007</v>
      </c>
      <c r="E52" s="42">
        <f>E53+E59</f>
        <v>3639.3</v>
      </c>
      <c r="F52" s="42">
        <f>F53+F59</f>
        <v>3906.1150699999998</v>
      </c>
      <c r="G52" s="43">
        <f t="shared" si="4"/>
        <v>54.152318943048847</v>
      </c>
      <c r="H52" s="43">
        <f t="shared" si="5"/>
        <v>107.33149424339845</v>
      </c>
      <c r="I52" s="44"/>
      <c r="J52" s="44"/>
    </row>
    <row r="53" spans="1:10" s="50" customFormat="1" ht="72">
      <c r="A53" s="45" t="s">
        <v>93</v>
      </c>
      <c r="B53" s="46" t="s">
        <v>94</v>
      </c>
      <c r="C53" s="47">
        <f>C54+C55+C56+C57</f>
        <v>6378.5000000000009</v>
      </c>
      <c r="D53" s="47">
        <f>D54+D55+D56+D57</f>
        <v>6378.5000000000009</v>
      </c>
      <c r="E53" s="47">
        <f>E54+E55+E56+E57</f>
        <v>2804.6</v>
      </c>
      <c r="F53" s="47">
        <f>F54+F55+F56+F57</f>
        <v>2804.7246999999998</v>
      </c>
      <c r="G53" s="48">
        <f t="shared" si="4"/>
        <v>43.971540330798767</v>
      </c>
      <c r="H53" s="48">
        <f t="shared" si="5"/>
        <v>100.00444626684732</v>
      </c>
      <c r="I53" s="49"/>
      <c r="J53" s="49"/>
    </row>
    <row r="54" spans="1:10" ht="73.5" customHeight="1">
      <c r="A54" s="51" t="s">
        <v>95</v>
      </c>
      <c r="B54" s="52" t="s">
        <v>96</v>
      </c>
      <c r="C54" s="60">
        <v>5598.1</v>
      </c>
      <c r="D54" s="60">
        <v>5598.1</v>
      </c>
      <c r="E54" s="53">
        <v>2342.1</v>
      </c>
      <c r="F54" s="53">
        <v>2342.1194399999999</v>
      </c>
      <c r="G54" s="54">
        <f t="shared" si="4"/>
        <v>41.837756381629475</v>
      </c>
      <c r="H54" s="54">
        <f t="shared" si="5"/>
        <v>100.00083002433713</v>
      </c>
      <c r="I54" s="55"/>
      <c r="J54" s="55"/>
    </row>
    <row r="55" spans="1:10" ht="72">
      <c r="A55" s="51" t="s">
        <v>97</v>
      </c>
      <c r="B55" s="52" t="s">
        <v>98</v>
      </c>
      <c r="C55" s="60">
        <v>301.3</v>
      </c>
      <c r="D55" s="60">
        <v>301.3</v>
      </c>
      <c r="E55" s="53">
        <v>216.5</v>
      </c>
      <c r="F55" s="53">
        <v>216.55421999999999</v>
      </c>
      <c r="G55" s="54">
        <f t="shared" si="4"/>
        <v>71.873289080650508</v>
      </c>
      <c r="H55" s="54">
        <f t="shared" si="5"/>
        <v>100.0250438799076</v>
      </c>
      <c r="I55" s="55"/>
      <c r="J55" s="55"/>
    </row>
    <row r="56" spans="1:10" ht="54">
      <c r="A56" s="51" t="s">
        <v>99</v>
      </c>
      <c r="B56" s="52" t="s">
        <v>100</v>
      </c>
      <c r="C56" s="53">
        <v>336.5</v>
      </c>
      <c r="D56" s="53">
        <v>336.5</v>
      </c>
      <c r="E56" s="53">
        <v>184.3</v>
      </c>
      <c r="F56" s="53">
        <v>184.30264</v>
      </c>
      <c r="G56" s="54">
        <f t="shared" si="4"/>
        <v>54.770472511144128</v>
      </c>
      <c r="H56" s="54">
        <f t="shared" si="5"/>
        <v>100.00143244709712</v>
      </c>
      <c r="I56" s="55"/>
      <c r="J56" s="55"/>
    </row>
    <row r="57" spans="1:10" ht="36">
      <c r="A57" s="73" t="s">
        <v>101</v>
      </c>
      <c r="B57" s="74" t="s">
        <v>102</v>
      </c>
      <c r="C57" s="53">
        <v>142.6</v>
      </c>
      <c r="D57" s="53">
        <v>142.6</v>
      </c>
      <c r="E57" s="53">
        <v>61.7</v>
      </c>
      <c r="F57" s="53">
        <v>61.748399999999997</v>
      </c>
      <c r="G57" s="54">
        <f t="shared" si="4"/>
        <v>43.301823281907431</v>
      </c>
      <c r="H57" s="54">
        <f t="shared" si="5"/>
        <v>100.07844408427874</v>
      </c>
      <c r="I57" s="55"/>
      <c r="J57" s="55"/>
    </row>
    <row r="58" spans="1:10" s="50" customFormat="1" ht="72">
      <c r="A58" s="45" t="s">
        <v>103</v>
      </c>
      <c r="B58" s="46" t="s">
        <v>104</v>
      </c>
      <c r="C58" s="47">
        <f>C59</f>
        <v>834.7</v>
      </c>
      <c r="D58" s="47">
        <f>D59</f>
        <v>834.7</v>
      </c>
      <c r="E58" s="47">
        <f>E59</f>
        <v>834.7</v>
      </c>
      <c r="F58" s="47">
        <f>F59</f>
        <v>1101.3903700000001</v>
      </c>
      <c r="G58" s="48">
        <f t="shared" si="4"/>
        <v>131.95044566910269</v>
      </c>
      <c r="H58" s="48">
        <f t="shared" si="5"/>
        <v>131.95044566910269</v>
      </c>
      <c r="I58" s="49"/>
      <c r="J58" s="49"/>
    </row>
    <row r="59" spans="1:10" ht="78.75" customHeight="1">
      <c r="A59" s="51" t="s">
        <v>105</v>
      </c>
      <c r="B59" s="52" t="s">
        <v>106</v>
      </c>
      <c r="C59" s="53">
        <v>834.7</v>
      </c>
      <c r="D59" s="53">
        <v>834.7</v>
      </c>
      <c r="E59" s="53">
        <v>834.7</v>
      </c>
      <c r="F59" s="53">
        <v>1101.3903700000001</v>
      </c>
      <c r="G59" s="54">
        <f t="shared" si="4"/>
        <v>131.95044566910269</v>
      </c>
      <c r="H59" s="54">
        <f t="shared" si="5"/>
        <v>131.95044566910269</v>
      </c>
      <c r="I59" s="55"/>
      <c r="J59" s="55"/>
    </row>
    <row r="60" spans="1:10" ht="31.5" customHeight="1">
      <c r="A60" s="40" t="s">
        <v>107</v>
      </c>
      <c r="B60" s="41" t="s">
        <v>108</v>
      </c>
      <c r="C60" s="42">
        <f>C61</f>
        <v>149.79999999999998</v>
      </c>
      <c r="D60" s="42">
        <f>D61</f>
        <v>149.79999999999998</v>
      </c>
      <c r="E60" s="42">
        <f>E61</f>
        <v>149.20000000000002</v>
      </c>
      <c r="F60" s="42">
        <f>F61</f>
        <v>149.07264999999998</v>
      </c>
      <c r="G60" s="43">
        <f t="shared" si="4"/>
        <v>99.514452603471298</v>
      </c>
      <c r="H60" s="43">
        <f t="shared" si="5"/>
        <v>99.914644772117938</v>
      </c>
      <c r="I60" s="44"/>
      <c r="J60" s="44"/>
    </row>
    <row r="61" spans="1:10" s="50" customFormat="1" ht="18">
      <c r="A61" s="45" t="s">
        <v>109</v>
      </c>
      <c r="B61" s="46" t="s">
        <v>110</v>
      </c>
      <c r="C61" s="47">
        <f>C62+C63+C64+C65</f>
        <v>149.79999999999998</v>
      </c>
      <c r="D61" s="47">
        <f>D62+D63+D64+D65</f>
        <v>149.79999999999998</v>
      </c>
      <c r="E61" s="47">
        <f>E62+E63+E64+E65</f>
        <v>149.20000000000002</v>
      </c>
      <c r="F61" s="47">
        <f>F62+F63+F64+F65</f>
        <v>149.07264999999998</v>
      </c>
      <c r="G61" s="48">
        <f t="shared" si="4"/>
        <v>99.514452603471298</v>
      </c>
      <c r="H61" s="48">
        <f t="shared" si="5"/>
        <v>99.914644772117938</v>
      </c>
      <c r="I61" s="49"/>
      <c r="J61" s="49"/>
    </row>
    <row r="62" spans="1:10" ht="18">
      <c r="A62" s="51" t="s">
        <v>111</v>
      </c>
      <c r="B62" s="52" t="s">
        <v>112</v>
      </c>
      <c r="C62" s="53">
        <v>149.1</v>
      </c>
      <c r="D62" s="53">
        <v>149.1</v>
      </c>
      <c r="E62" s="53">
        <v>148.80000000000001</v>
      </c>
      <c r="F62" s="53">
        <v>148.11082999999999</v>
      </c>
      <c r="G62" s="54">
        <f t="shared" si="4"/>
        <v>99.336572769953051</v>
      </c>
      <c r="H62" s="54">
        <f t="shared" si="5"/>
        <v>99.536848118279551</v>
      </c>
      <c r="I62" s="55"/>
      <c r="J62" s="55"/>
    </row>
    <row r="63" spans="1:10" ht="18">
      <c r="A63" s="51" t="s">
        <v>113</v>
      </c>
      <c r="B63" s="52" t="s">
        <v>114</v>
      </c>
      <c r="C63" s="53">
        <v>0.7</v>
      </c>
      <c r="D63" s="53">
        <v>0.7</v>
      </c>
      <c r="E63" s="53">
        <v>0.4</v>
      </c>
      <c r="F63" s="53">
        <v>0.39123000000000002</v>
      </c>
      <c r="G63" s="54">
        <f t="shared" si="4"/>
        <v>55.890000000000008</v>
      </c>
      <c r="H63" s="54">
        <v>0</v>
      </c>
      <c r="I63" s="55"/>
      <c r="J63" s="55"/>
    </row>
    <row r="64" spans="1:10" ht="18">
      <c r="A64" s="51" t="s">
        <v>115</v>
      </c>
      <c r="B64" s="52" t="s">
        <v>116</v>
      </c>
      <c r="C64" s="53">
        <v>0</v>
      </c>
      <c r="D64" s="53">
        <v>0</v>
      </c>
      <c r="E64" s="53">
        <v>0</v>
      </c>
      <c r="F64" s="53">
        <v>0.50704000000000005</v>
      </c>
      <c r="G64" s="54">
        <v>0</v>
      </c>
      <c r="H64" s="54">
        <v>0</v>
      </c>
      <c r="I64" s="55"/>
      <c r="J64" s="55"/>
    </row>
    <row r="65" spans="1:10" ht="36">
      <c r="A65" s="51" t="s">
        <v>117</v>
      </c>
      <c r="B65" s="74" t="s">
        <v>118</v>
      </c>
      <c r="C65" s="53">
        <v>0</v>
      </c>
      <c r="D65" s="53">
        <v>0</v>
      </c>
      <c r="E65" s="53">
        <v>0</v>
      </c>
      <c r="F65" s="53">
        <v>6.3549999999999995E-2</v>
      </c>
      <c r="G65" s="54">
        <v>0</v>
      </c>
      <c r="H65" s="54">
        <v>0</v>
      </c>
      <c r="I65" s="55"/>
      <c r="J65" s="55"/>
    </row>
    <row r="66" spans="1:10" ht="34.799999999999997">
      <c r="A66" s="40" t="s">
        <v>119</v>
      </c>
      <c r="B66" s="41" t="s">
        <v>120</v>
      </c>
      <c r="C66" s="42">
        <f>C67+C69</f>
        <v>14003.7</v>
      </c>
      <c r="D66" s="42">
        <f>D67+D69</f>
        <v>14003.7</v>
      </c>
      <c r="E66" s="42">
        <f>E67+E69</f>
        <v>7956.8</v>
      </c>
      <c r="F66" s="42">
        <f>F67+F69</f>
        <v>8361.7040500000003</v>
      </c>
      <c r="G66" s="43">
        <f>F66/D66*100</f>
        <v>59.710676821125844</v>
      </c>
      <c r="H66" s="43">
        <f>F66/E66*100</f>
        <v>105.08878003720088</v>
      </c>
      <c r="I66" s="44"/>
      <c r="J66" s="44"/>
    </row>
    <row r="67" spans="1:10" s="50" customFormat="1" ht="18">
      <c r="A67" s="45" t="s">
        <v>121</v>
      </c>
      <c r="B67" s="46" t="s">
        <v>122</v>
      </c>
      <c r="C67" s="47">
        <f>C68</f>
        <v>12993.7</v>
      </c>
      <c r="D67" s="47">
        <f>D68</f>
        <v>12993.7</v>
      </c>
      <c r="E67" s="47">
        <f>E68</f>
        <v>7630.7</v>
      </c>
      <c r="F67" s="47">
        <f>F68</f>
        <v>7630.3370100000002</v>
      </c>
      <c r="G67" s="48">
        <f>F67/D67*100</f>
        <v>58.723358319801136</v>
      </c>
      <c r="H67" s="48">
        <f>F67/E67*100</f>
        <v>99.99524303143879</v>
      </c>
      <c r="I67" s="49"/>
      <c r="J67" s="49"/>
    </row>
    <row r="68" spans="1:10" ht="36">
      <c r="A68" s="51" t="s">
        <v>123</v>
      </c>
      <c r="B68" s="52" t="s">
        <v>124</v>
      </c>
      <c r="C68" s="53">
        <v>12993.7</v>
      </c>
      <c r="D68" s="53">
        <v>12993.7</v>
      </c>
      <c r="E68" s="53">
        <v>7630.7</v>
      </c>
      <c r="F68" s="53">
        <v>7630.3370100000002</v>
      </c>
      <c r="G68" s="54">
        <f>F68/D68*100</f>
        <v>58.723358319801136</v>
      </c>
      <c r="H68" s="54">
        <f>F68/E68*100</f>
        <v>99.99524303143879</v>
      </c>
      <c r="I68" s="55"/>
      <c r="J68" s="55"/>
    </row>
    <row r="69" spans="1:10" s="50" customFormat="1" ht="18">
      <c r="A69" s="45" t="s">
        <v>125</v>
      </c>
      <c r="B69" s="46" t="s">
        <v>126</v>
      </c>
      <c r="C69" s="47">
        <f>C70+C71</f>
        <v>1010</v>
      </c>
      <c r="D69" s="47">
        <f>D70+D71</f>
        <v>1010</v>
      </c>
      <c r="E69" s="47">
        <f>E70+E71</f>
        <v>326.10000000000002</v>
      </c>
      <c r="F69" s="47">
        <f>F70+F71</f>
        <v>731.36704000000009</v>
      </c>
      <c r="G69" s="48">
        <f>F69/D69*100</f>
        <v>72.412578217821789</v>
      </c>
      <c r="H69" s="48">
        <f>F69/E69*100</f>
        <v>224.27692118981909</v>
      </c>
      <c r="I69" s="49"/>
      <c r="J69" s="49"/>
    </row>
    <row r="70" spans="1:10" ht="36">
      <c r="A70" s="51" t="s">
        <v>127</v>
      </c>
      <c r="B70" s="52" t="s">
        <v>128</v>
      </c>
      <c r="C70" s="53">
        <v>1010</v>
      </c>
      <c r="D70" s="53">
        <v>1010</v>
      </c>
      <c r="E70" s="53">
        <v>326.10000000000002</v>
      </c>
      <c r="F70" s="53">
        <v>326.08667000000003</v>
      </c>
      <c r="G70" s="54">
        <f>F70/D70*100</f>
        <v>32.285808910891092</v>
      </c>
      <c r="H70" s="54">
        <f>F70/E70*100</f>
        <v>99.995912296841453</v>
      </c>
      <c r="I70" s="55"/>
      <c r="J70" s="55"/>
    </row>
    <row r="71" spans="1:10" s="50" customFormat="1" ht="32.25" customHeight="1">
      <c r="A71" s="51" t="s">
        <v>129</v>
      </c>
      <c r="B71" s="52" t="s">
        <v>130</v>
      </c>
      <c r="C71" s="53">
        <v>0</v>
      </c>
      <c r="D71" s="53">
        <v>0</v>
      </c>
      <c r="E71" s="53">
        <v>0</v>
      </c>
      <c r="F71" s="53">
        <v>405.28037</v>
      </c>
      <c r="G71" s="54">
        <v>0</v>
      </c>
      <c r="H71" s="54">
        <v>0</v>
      </c>
      <c r="I71" s="49"/>
      <c r="J71" s="49"/>
    </row>
    <row r="72" spans="1:10" ht="17.399999999999999">
      <c r="A72" s="40" t="s">
        <v>131</v>
      </c>
      <c r="B72" s="41" t="s">
        <v>132</v>
      </c>
      <c r="C72" s="56">
        <f>C76+C73</f>
        <v>634.79999999999995</v>
      </c>
      <c r="D72" s="56">
        <f>D76+D73</f>
        <v>634.79999999999995</v>
      </c>
      <c r="E72" s="42">
        <f>E76+E73</f>
        <v>498.6</v>
      </c>
      <c r="F72" s="42">
        <f>F76+F73</f>
        <v>2500.0860699999998</v>
      </c>
      <c r="G72" s="43">
        <f>F72/D72*100</f>
        <v>393.83838531821044</v>
      </c>
      <c r="H72" s="43">
        <f>F72/E72*100</f>
        <v>501.42119334135577</v>
      </c>
      <c r="I72" s="44"/>
      <c r="J72" s="44"/>
    </row>
    <row r="73" spans="1:10" s="50" customFormat="1" ht="51" customHeight="1">
      <c r="A73" s="68" t="s">
        <v>133</v>
      </c>
      <c r="B73" s="69" t="s">
        <v>134</v>
      </c>
      <c r="C73" s="58">
        <f>C74+C75</f>
        <v>0</v>
      </c>
      <c r="D73" s="58">
        <f>D74+D75</f>
        <v>0</v>
      </c>
      <c r="E73" s="58">
        <f>E74+E75</f>
        <v>0</v>
      </c>
      <c r="F73" s="58">
        <f>F74+F75</f>
        <v>2001.49368</v>
      </c>
      <c r="G73" s="59">
        <v>0</v>
      </c>
      <c r="H73" s="59">
        <v>0</v>
      </c>
      <c r="I73" s="70"/>
      <c r="J73" s="70"/>
    </row>
    <row r="74" spans="1:10" ht="72">
      <c r="A74" s="71" t="s">
        <v>135</v>
      </c>
      <c r="B74" s="67" t="s">
        <v>136</v>
      </c>
      <c r="C74" s="75">
        <v>0</v>
      </c>
      <c r="D74" s="75">
        <v>0</v>
      </c>
      <c r="E74" s="75">
        <v>0</v>
      </c>
      <c r="F74" s="75">
        <v>1976.875</v>
      </c>
      <c r="G74" s="76">
        <v>0</v>
      </c>
      <c r="H74" s="76">
        <v>0</v>
      </c>
      <c r="I74" s="77"/>
      <c r="J74" s="77"/>
    </row>
    <row r="75" spans="1:10" ht="72">
      <c r="A75" s="71" t="s">
        <v>137</v>
      </c>
      <c r="B75" s="67" t="s">
        <v>138</v>
      </c>
      <c r="C75" s="75">
        <v>0</v>
      </c>
      <c r="D75" s="75">
        <v>0</v>
      </c>
      <c r="E75" s="75">
        <v>0</v>
      </c>
      <c r="F75" s="75">
        <v>24.618680000000001</v>
      </c>
      <c r="G75" s="76">
        <v>0</v>
      </c>
      <c r="H75" s="76">
        <v>0</v>
      </c>
      <c r="I75" s="77"/>
      <c r="J75" s="77"/>
    </row>
    <row r="76" spans="1:10" s="50" customFormat="1" ht="36">
      <c r="A76" s="45" t="s">
        <v>139</v>
      </c>
      <c r="B76" s="46" t="s">
        <v>140</v>
      </c>
      <c r="C76" s="58">
        <f>C77+C78</f>
        <v>634.79999999999995</v>
      </c>
      <c r="D76" s="58">
        <f>D77+D78</f>
        <v>634.79999999999995</v>
      </c>
      <c r="E76" s="58">
        <f>E77+E78</f>
        <v>498.6</v>
      </c>
      <c r="F76" s="58">
        <f>F77+F78</f>
        <v>498.59238999999997</v>
      </c>
      <c r="G76" s="48">
        <f t="shared" ref="G76:G82" si="6">F76/D76*100</f>
        <v>78.543224637681163</v>
      </c>
      <c r="H76" s="48">
        <f t="shared" ref="H76:H82" si="7">F76/E76*100</f>
        <v>99.998473726434</v>
      </c>
      <c r="I76" s="49"/>
      <c r="J76" s="49"/>
    </row>
    <row r="77" spans="1:10" ht="36">
      <c r="A77" s="51" t="s">
        <v>141</v>
      </c>
      <c r="B77" s="52" t="s">
        <v>142</v>
      </c>
      <c r="C77" s="60">
        <v>412.9</v>
      </c>
      <c r="D77" s="60">
        <v>412.9</v>
      </c>
      <c r="E77" s="53">
        <v>410</v>
      </c>
      <c r="F77" s="53">
        <v>409.97264999999999</v>
      </c>
      <c r="G77" s="54">
        <f t="shared" si="6"/>
        <v>99.291026883022525</v>
      </c>
      <c r="H77" s="54">
        <f t="shared" si="7"/>
        <v>99.993329268292669</v>
      </c>
      <c r="I77" s="55"/>
      <c r="J77" s="55"/>
    </row>
    <row r="78" spans="1:10" ht="54">
      <c r="A78" s="51" t="s">
        <v>143</v>
      </c>
      <c r="B78" s="52" t="s">
        <v>144</v>
      </c>
      <c r="C78" s="60">
        <v>221.9</v>
      </c>
      <c r="D78" s="60">
        <v>221.9</v>
      </c>
      <c r="E78" s="53">
        <v>88.6</v>
      </c>
      <c r="F78" s="53">
        <v>88.619739999999993</v>
      </c>
      <c r="G78" s="54">
        <f t="shared" si="6"/>
        <v>39.936791347453806</v>
      </c>
      <c r="H78" s="54">
        <f t="shared" si="7"/>
        <v>100.02227990970654</v>
      </c>
      <c r="I78" s="55"/>
      <c r="J78" s="55"/>
    </row>
    <row r="79" spans="1:10" ht="17.399999999999999">
      <c r="A79" s="40" t="s">
        <v>145</v>
      </c>
      <c r="B79" s="41" t="s">
        <v>146</v>
      </c>
      <c r="C79" s="42">
        <f>SUM(C80:C98)</f>
        <v>700.1</v>
      </c>
      <c r="D79" s="42">
        <f>SUM(D80:D98)</f>
        <v>700.1</v>
      </c>
      <c r="E79" s="42">
        <f>SUM(E80:E98)</f>
        <v>195.89999999999998</v>
      </c>
      <c r="F79" s="42">
        <f>SUM(F80:F98)</f>
        <v>371.02639999999997</v>
      </c>
      <c r="G79" s="43">
        <f t="shared" si="6"/>
        <v>52.99620054277959</v>
      </c>
      <c r="H79" s="43">
        <f t="shared" si="7"/>
        <v>189.39581419091374</v>
      </c>
      <c r="I79" s="44"/>
      <c r="J79" s="44"/>
    </row>
    <row r="80" spans="1:10" ht="80.25" customHeight="1">
      <c r="A80" s="51" t="s">
        <v>147</v>
      </c>
      <c r="B80" s="52" t="s">
        <v>148</v>
      </c>
      <c r="C80" s="53">
        <v>63.8</v>
      </c>
      <c r="D80" s="53">
        <v>63.8</v>
      </c>
      <c r="E80" s="53">
        <v>16.2</v>
      </c>
      <c r="F80" s="53">
        <v>16.231310000000001</v>
      </c>
      <c r="G80" s="54">
        <f t="shared" si="6"/>
        <v>25.440924764890283</v>
      </c>
      <c r="H80" s="54">
        <f t="shared" si="7"/>
        <v>100.19327160493827</v>
      </c>
      <c r="I80" s="55"/>
      <c r="J80" s="55"/>
    </row>
    <row r="81" spans="1:10" ht="112.5" customHeight="1">
      <c r="A81" s="51" t="s">
        <v>149</v>
      </c>
      <c r="B81" s="52" t="s">
        <v>150</v>
      </c>
      <c r="C81" s="53">
        <v>248.8</v>
      </c>
      <c r="D81" s="53">
        <v>248.8</v>
      </c>
      <c r="E81" s="53">
        <v>38.799999999999997</v>
      </c>
      <c r="F81" s="53">
        <v>38.343730000000001</v>
      </c>
      <c r="G81" s="54">
        <f t="shared" si="6"/>
        <v>15.411467041800641</v>
      </c>
      <c r="H81" s="54">
        <f t="shared" si="7"/>
        <v>98.824046391752589</v>
      </c>
      <c r="I81" s="55"/>
      <c r="J81" s="55"/>
    </row>
    <row r="82" spans="1:10" ht="82.5" customHeight="1">
      <c r="A82" s="51" t="s">
        <v>151</v>
      </c>
      <c r="B82" s="52" t="s">
        <v>152</v>
      </c>
      <c r="C82" s="53">
        <v>65.400000000000006</v>
      </c>
      <c r="D82" s="53">
        <v>65.400000000000006</v>
      </c>
      <c r="E82" s="53">
        <v>4.7</v>
      </c>
      <c r="F82" s="53">
        <v>4.6344399999999997</v>
      </c>
      <c r="G82" s="54">
        <f t="shared" si="6"/>
        <v>7.0862996941896021</v>
      </c>
      <c r="H82" s="54">
        <f t="shared" si="7"/>
        <v>98.605106382978718</v>
      </c>
      <c r="I82" s="55"/>
      <c r="J82" s="55"/>
    </row>
    <row r="83" spans="1:10" ht="78.75" hidden="1" customHeight="1">
      <c r="A83" s="51" t="s">
        <v>153</v>
      </c>
      <c r="B83" s="52" t="s">
        <v>154</v>
      </c>
      <c r="C83" s="53">
        <v>0</v>
      </c>
      <c r="D83" s="53">
        <v>0</v>
      </c>
      <c r="E83" s="53">
        <v>0</v>
      </c>
      <c r="F83" s="53">
        <v>0</v>
      </c>
      <c r="G83" s="54">
        <v>0</v>
      </c>
      <c r="H83" s="54">
        <v>0</v>
      </c>
      <c r="I83" s="55"/>
      <c r="J83" s="55"/>
    </row>
    <row r="84" spans="1:10" ht="84" customHeight="1">
      <c r="A84" s="51" t="s">
        <v>155</v>
      </c>
      <c r="B84" s="52" t="s">
        <v>156</v>
      </c>
      <c r="C84" s="53">
        <v>61.6</v>
      </c>
      <c r="D84" s="53">
        <v>61.6</v>
      </c>
      <c r="E84" s="53">
        <v>1</v>
      </c>
      <c r="F84" s="53">
        <v>1.0090399999999999</v>
      </c>
      <c r="G84" s="54">
        <f>F84/D84*100</f>
        <v>1.6380519480519478</v>
      </c>
      <c r="H84" s="54">
        <f>F84/E84*100</f>
        <v>100.904</v>
      </c>
      <c r="I84" s="55"/>
      <c r="J84" s="55"/>
    </row>
    <row r="85" spans="1:10" ht="91.5" customHeight="1">
      <c r="A85" s="51" t="s">
        <v>157</v>
      </c>
      <c r="B85" s="52" t="s">
        <v>158</v>
      </c>
      <c r="C85" s="53">
        <v>0</v>
      </c>
      <c r="D85" s="53">
        <v>0</v>
      </c>
      <c r="E85" s="53">
        <v>0</v>
      </c>
      <c r="F85" s="53">
        <v>15</v>
      </c>
      <c r="G85" s="54">
        <v>0</v>
      </c>
      <c r="H85" s="54">
        <v>0</v>
      </c>
      <c r="I85" s="55"/>
      <c r="J85" s="55"/>
    </row>
    <row r="86" spans="1:10" ht="90">
      <c r="A86" s="51" t="s">
        <v>159</v>
      </c>
      <c r="B86" s="52" t="s">
        <v>160</v>
      </c>
      <c r="C86" s="53">
        <v>4.5</v>
      </c>
      <c r="D86" s="53">
        <v>4.5</v>
      </c>
      <c r="E86" s="53">
        <v>0.3</v>
      </c>
      <c r="F86" s="53">
        <v>0.25</v>
      </c>
      <c r="G86" s="54">
        <f>F86/D86*100</f>
        <v>5.5555555555555554</v>
      </c>
      <c r="H86" s="54">
        <f>F86/E86*100</f>
        <v>83.333333333333343</v>
      </c>
      <c r="I86" s="55"/>
      <c r="J86" s="55"/>
    </row>
    <row r="87" spans="1:10" ht="129.75" customHeight="1">
      <c r="A87" s="51" t="s">
        <v>161</v>
      </c>
      <c r="B87" s="52" t="s">
        <v>162</v>
      </c>
      <c r="C87" s="53">
        <v>0</v>
      </c>
      <c r="D87" s="53">
        <v>0</v>
      </c>
      <c r="E87" s="53">
        <v>0</v>
      </c>
      <c r="F87" s="53">
        <v>0.75</v>
      </c>
      <c r="G87" s="54">
        <v>0</v>
      </c>
      <c r="H87" s="54">
        <v>0</v>
      </c>
      <c r="I87" s="55"/>
      <c r="J87" s="55"/>
    </row>
    <row r="88" spans="1:10" ht="192.75" hidden="1" customHeight="1">
      <c r="A88" s="51" t="s">
        <v>163</v>
      </c>
      <c r="B88" s="52" t="s">
        <v>164</v>
      </c>
      <c r="C88" s="53">
        <v>0</v>
      </c>
      <c r="D88" s="53">
        <v>0</v>
      </c>
      <c r="E88" s="53">
        <v>0</v>
      </c>
      <c r="F88" s="53">
        <v>0</v>
      </c>
      <c r="G88" s="54">
        <v>0</v>
      </c>
      <c r="H88" s="54">
        <v>0</v>
      </c>
      <c r="I88" s="55"/>
      <c r="J88" s="55"/>
    </row>
    <row r="89" spans="1:10" ht="91.5" customHeight="1">
      <c r="A89" s="51" t="s">
        <v>165</v>
      </c>
      <c r="B89" s="52" t="s">
        <v>166</v>
      </c>
      <c r="C89" s="53">
        <v>5.0999999999999996</v>
      </c>
      <c r="D89" s="53">
        <v>5.0999999999999996</v>
      </c>
      <c r="E89" s="53">
        <v>2.2999999999999998</v>
      </c>
      <c r="F89" s="53">
        <v>2.2999999999999998</v>
      </c>
      <c r="G89" s="54">
        <f>F89/D89*100</f>
        <v>45.098039215686278</v>
      </c>
      <c r="H89" s="54">
        <f>F89/E89*100</f>
        <v>100</v>
      </c>
      <c r="I89" s="55"/>
      <c r="J89" s="55"/>
    </row>
    <row r="90" spans="1:10" ht="78.75" customHeight="1">
      <c r="A90" s="51" t="s">
        <v>167</v>
      </c>
      <c r="B90" s="52" t="s">
        <v>168</v>
      </c>
      <c r="C90" s="53">
        <v>32.700000000000003</v>
      </c>
      <c r="D90" s="53">
        <v>32.700000000000003</v>
      </c>
      <c r="E90" s="53">
        <v>16</v>
      </c>
      <c r="F90" s="53">
        <v>15.85026</v>
      </c>
      <c r="G90" s="54">
        <f>F90/D90*100</f>
        <v>48.471743119266051</v>
      </c>
      <c r="H90" s="54">
        <f>F90/E90*100</f>
        <v>99.064125000000004</v>
      </c>
      <c r="I90" s="55"/>
      <c r="J90" s="55"/>
    </row>
    <row r="91" spans="1:10" ht="78.75" customHeight="1">
      <c r="A91" s="51" t="s">
        <v>169</v>
      </c>
      <c r="B91" s="52" t="s">
        <v>170</v>
      </c>
      <c r="C91" s="53">
        <v>0</v>
      </c>
      <c r="D91" s="53">
        <v>0</v>
      </c>
      <c r="E91" s="53">
        <v>0</v>
      </c>
      <c r="F91" s="53">
        <v>0.3</v>
      </c>
      <c r="G91" s="54">
        <v>0</v>
      </c>
      <c r="H91" s="54">
        <v>0</v>
      </c>
      <c r="I91" s="55"/>
      <c r="J91" s="55"/>
    </row>
    <row r="92" spans="1:10" ht="76.5" customHeight="1">
      <c r="A92" s="51" t="s">
        <v>171</v>
      </c>
      <c r="B92" s="52" t="s">
        <v>172</v>
      </c>
      <c r="C92" s="53">
        <v>163.6</v>
      </c>
      <c r="D92" s="53">
        <v>163.6</v>
      </c>
      <c r="E92" s="53">
        <v>85.6</v>
      </c>
      <c r="F92" s="53">
        <v>85.853380000000001</v>
      </c>
      <c r="G92" s="54">
        <f>F92/D92*100</f>
        <v>52.477616136919316</v>
      </c>
      <c r="H92" s="54">
        <f>F92/E92*100</f>
        <v>100.29600467289721</v>
      </c>
      <c r="I92" s="55"/>
      <c r="J92" s="55"/>
    </row>
    <row r="93" spans="1:10" ht="126">
      <c r="A93" s="51" t="s">
        <v>173</v>
      </c>
      <c r="B93" s="52" t="s">
        <v>174</v>
      </c>
      <c r="C93" s="53">
        <v>54.6</v>
      </c>
      <c r="D93" s="53">
        <v>54.6</v>
      </c>
      <c r="E93" s="53">
        <v>31</v>
      </c>
      <c r="F93" s="53">
        <v>31.047730000000001</v>
      </c>
      <c r="G93" s="54">
        <f>F93/D93*100</f>
        <v>56.863974358974353</v>
      </c>
      <c r="H93" s="54">
        <f>F93/E93*100</f>
        <v>100.15396774193547</v>
      </c>
      <c r="I93" s="55"/>
      <c r="J93" s="55"/>
    </row>
    <row r="94" spans="1:10" ht="36">
      <c r="A94" s="51" t="s">
        <v>175</v>
      </c>
      <c r="B94" s="52" t="s">
        <v>176</v>
      </c>
      <c r="C94" s="53">
        <v>0</v>
      </c>
      <c r="D94" s="53">
        <v>0</v>
      </c>
      <c r="E94" s="53">
        <v>0</v>
      </c>
      <c r="F94" s="53">
        <v>3</v>
      </c>
      <c r="G94" s="54">
        <v>0</v>
      </c>
      <c r="H94" s="54">
        <v>0</v>
      </c>
      <c r="I94" s="55"/>
      <c r="J94" s="55"/>
    </row>
    <row r="95" spans="1:10" ht="72">
      <c r="A95" s="51" t="s">
        <v>177</v>
      </c>
      <c r="B95" s="52" t="s">
        <v>178</v>
      </c>
      <c r="C95" s="53">
        <v>0</v>
      </c>
      <c r="D95" s="53">
        <v>0</v>
      </c>
      <c r="E95" s="53">
        <v>0</v>
      </c>
      <c r="F95" s="53">
        <v>0</v>
      </c>
      <c r="G95" s="54">
        <v>0</v>
      </c>
      <c r="H95" s="54">
        <v>0</v>
      </c>
      <c r="I95" s="55"/>
      <c r="J95" s="55"/>
    </row>
    <row r="96" spans="1:10" ht="54">
      <c r="A96" s="51" t="s">
        <v>179</v>
      </c>
      <c r="B96" s="52" t="s">
        <v>180</v>
      </c>
      <c r="C96" s="53">
        <v>0</v>
      </c>
      <c r="D96" s="53">
        <v>0</v>
      </c>
      <c r="E96" s="53">
        <v>0</v>
      </c>
      <c r="F96" s="53">
        <v>27.179169999999999</v>
      </c>
      <c r="G96" s="54">
        <v>0</v>
      </c>
      <c r="H96" s="54">
        <v>0</v>
      </c>
      <c r="I96" s="55"/>
      <c r="J96" s="55"/>
    </row>
    <row r="97" spans="1:10" ht="54">
      <c r="A97" s="51" t="s">
        <v>181</v>
      </c>
      <c r="B97" s="52" t="s">
        <v>182</v>
      </c>
      <c r="C97" s="53">
        <v>0</v>
      </c>
      <c r="D97" s="53">
        <v>0</v>
      </c>
      <c r="E97" s="53">
        <v>0</v>
      </c>
      <c r="F97" s="53">
        <v>75.205609999999993</v>
      </c>
      <c r="G97" s="54">
        <v>0</v>
      </c>
      <c r="H97" s="54">
        <v>0</v>
      </c>
      <c r="I97" s="55"/>
      <c r="J97" s="55"/>
    </row>
    <row r="98" spans="1:10" ht="90">
      <c r="A98" s="51" t="s">
        <v>183</v>
      </c>
      <c r="B98" s="52" t="s">
        <v>184</v>
      </c>
      <c r="C98" s="53">
        <v>0</v>
      </c>
      <c r="D98" s="53">
        <v>0</v>
      </c>
      <c r="E98" s="53">
        <v>0</v>
      </c>
      <c r="F98" s="53">
        <v>54.071730000000002</v>
      </c>
      <c r="G98" s="54">
        <v>0</v>
      </c>
      <c r="H98" s="54">
        <v>0</v>
      </c>
      <c r="I98" s="55"/>
      <c r="J98" s="55"/>
    </row>
    <row r="99" spans="1:10" ht="18">
      <c r="A99" s="78" t="s">
        <v>185</v>
      </c>
      <c r="B99" s="79" t="s">
        <v>186</v>
      </c>
      <c r="C99" s="56">
        <f>C100+C104+C102</f>
        <v>293.01636000000002</v>
      </c>
      <c r="D99" s="56">
        <f>D100+D104+D102</f>
        <v>293.01636000000002</v>
      </c>
      <c r="E99" s="56">
        <f>E100+E104+E102</f>
        <v>293.01636000000002</v>
      </c>
      <c r="F99" s="56">
        <f>F100+F104+F102</f>
        <v>285.50178</v>
      </c>
      <c r="G99" s="80">
        <f>F99/D99*100</f>
        <v>97.435440123548048</v>
      </c>
      <c r="H99" s="80">
        <f>F99/E99*100</f>
        <v>97.435440123548048</v>
      </c>
      <c r="I99" s="55"/>
      <c r="J99" s="55"/>
    </row>
    <row r="100" spans="1:10" s="83" customFormat="1" ht="17.399999999999999">
      <c r="A100" s="81" t="s">
        <v>187</v>
      </c>
      <c r="B100" s="82" t="s">
        <v>188</v>
      </c>
      <c r="C100" s="42">
        <f>C101</f>
        <v>0</v>
      </c>
      <c r="D100" s="42">
        <f>D101</f>
        <v>0</v>
      </c>
      <c r="E100" s="42">
        <f>E101</f>
        <v>0</v>
      </c>
      <c r="F100" s="42">
        <f>F101</f>
        <v>-3.3523200000000002</v>
      </c>
      <c r="G100" s="80">
        <v>0</v>
      </c>
      <c r="H100" s="80">
        <v>0</v>
      </c>
      <c r="I100" s="44"/>
      <c r="J100" s="44"/>
    </row>
    <row r="101" spans="1:10" ht="18">
      <c r="A101" s="84" t="s">
        <v>189</v>
      </c>
      <c r="B101" s="52" t="s">
        <v>190</v>
      </c>
      <c r="C101" s="53">
        <v>0</v>
      </c>
      <c r="D101" s="53">
        <v>0</v>
      </c>
      <c r="E101" s="53">
        <v>0</v>
      </c>
      <c r="F101" s="53">
        <v>-3.3523200000000002</v>
      </c>
      <c r="G101" s="85">
        <v>0</v>
      </c>
      <c r="H101" s="85">
        <v>0</v>
      </c>
      <c r="I101" s="55"/>
      <c r="J101" s="55"/>
    </row>
    <row r="102" spans="1:10" s="83" customFormat="1" ht="17.399999999999999">
      <c r="A102" s="81" t="s">
        <v>191</v>
      </c>
      <c r="B102" s="82" t="s">
        <v>192</v>
      </c>
      <c r="C102" s="42">
        <f>C103</f>
        <v>0</v>
      </c>
      <c r="D102" s="42">
        <f>D103</f>
        <v>0</v>
      </c>
      <c r="E102" s="42">
        <f>E103</f>
        <v>0</v>
      </c>
      <c r="F102" s="42">
        <f>F103</f>
        <v>-4.1622599999999998</v>
      </c>
      <c r="G102" s="80">
        <v>0</v>
      </c>
      <c r="H102" s="80">
        <v>0</v>
      </c>
      <c r="I102" s="44"/>
      <c r="J102" s="44"/>
    </row>
    <row r="103" spans="1:10" ht="18">
      <c r="A103" s="84" t="s">
        <v>193</v>
      </c>
      <c r="B103" s="52" t="s">
        <v>194</v>
      </c>
      <c r="C103" s="53">
        <v>0</v>
      </c>
      <c r="D103" s="53">
        <v>0</v>
      </c>
      <c r="E103" s="53">
        <v>0</v>
      </c>
      <c r="F103" s="53">
        <v>-4.1622599999999998</v>
      </c>
      <c r="G103" s="85">
        <v>0</v>
      </c>
      <c r="H103" s="85">
        <v>0</v>
      </c>
      <c r="I103" s="55"/>
      <c r="J103" s="55"/>
    </row>
    <row r="104" spans="1:10" ht="18">
      <c r="A104" s="78" t="s">
        <v>195</v>
      </c>
      <c r="B104" s="79" t="s">
        <v>196</v>
      </c>
      <c r="C104" s="56">
        <f>C105</f>
        <v>293.01636000000002</v>
      </c>
      <c r="D104" s="56">
        <f>D105</f>
        <v>293.01636000000002</v>
      </c>
      <c r="E104" s="56">
        <f>E105</f>
        <v>293.01636000000002</v>
      </c>
      <c r="F104" s="56">
        <f>F105</f>
        <v>293.01636000000002</v>
      </c>
      <c r="G104" s="57">
        <f t="shared" ref="G104:G110" si="8">F104/D104*100</f>
        <v>100</v>
      </c>
      <c r="H104" s="57">
        <f t="shared" ref="H104:H110" si="9">F104/E104*100</f>
        <v>100</v>
      </c>
      <c r="I104" s="55"/>
      <c r="J104" s="55"/>
    </row>
    <row r="105" spans="1:10" ht="18">
      <c r="A105" s="73" t="s">
        <v>197</v>
      </c>
      <c r="B105" s="74" t="s">
        <v>198</v>
      </c>
      <c r="C105" s="53">
        <v>293.01636000000002</v>
      </c>
      <c r="D105" s="53">
        <v>293.01636000000002</v>
      </c>
      <c r="E105" s="53">
        <v>293.01636000000002</v>
      </c>
      <c r="F105" s="53">
        <v>293.01636000000002</v>
      </c>
      <c r="G105" s="54">
        <f t="shared" si="8"/>
        <v>100</v>
      </c>
      <c r="H105" s="54">
        <f t="shared" si="9"/>
        <v>100</v>
      </c>
      <c r="I105" s="55"/>
      <c r="J105" s="55"/>
    </row>
    <row r="106" spans="1:10" ht="17.399999999999999">
      <c r="A106" s="86" t="s">
        <v>199</v>
      </c>
      <c r="B106" s="31" t="s">
        <v>200</v>
      </c>
      <c r="C106" s="32">
        <f>C107+C195+C199+C193+C197</f>
        <v>1062498.4009099999</v>
      </c>
      <c r="D106" s="32">
        <f>D107+D195+D199+D193+D197</f>
        <v>1134366.6686100001</v>
      </c>
      <c r="E106" s="32">
        <f>E107+E195+E199+E193+E197</f>
        <v>566434.21231999993</v>
      </c>
      <c r="F106" s="32">
        <f>F107+F195+F199+F193+F197</f>
        <v>567718.10947999998</v>
      </c>
      <c r="G106" s="33">
        <f t="shared" si="8"/>
        <v>50.047143061392596</v>
      </c>
      <c r="H106" s="33">
        <f t="shared" si="9"/>
        <v>100.226663067321</v>
      </c>
      <c r="I106" s="34"/>
      <c r="J106" s="34"/>
    </row>
    <row r="107" spans="1:10" ht="34.799999999999997">
      <c r="A107" s="87" t="s">
        <v>201</v>
      </c>
      <c r="B107" s="88" t="s">
        <v>202</v>
      </c>
      <c r="C107" s="89">
        <f>C108+C117+C154+C180</f>
        <v>1064383.3552599999</v>
      </c>
      <c r="D107" s="89">
        <f>D108+D117+D154+D180</f>
        <v>1136251.6229600001</v>
      </c>
      <c r="E107" s="89">
        <f>E108+E117+E154+E180</f>
        <v>568319.16666999995</v>
      </c>
      <c r="F107" s="89">
        <f>F108+F117+F154+F180</f>
        <v>569445.8666699999</v>
      </c>
      <c r="G107" s="90">
        <f t="shared" si="8"/>
        <v>50.116176308427271</v>
      </c>
      <c r="H107" s="90">
        <f t="shared" si="9"/>
        <v>100.19825127605704</v>
      </c>
      <c r="I107" s="91"/>
      <c r="J107" s="91"/>
    </row>
    <row r="108" spans="1:10" ht="18">
      <c r="A108" s="92" t="s">
        <v>203</v>
      </c>
      <c r="B108" s="36" t="s">
        <v>204</v>
      </c>
      <c r="C108" s="93">
        <f>C109+C110+C113</f>
        <v>411328.2</v>
      </c>
      <c r="D108" s="93">
        <f>D109+D110+D113</f>
        <v>411328.2</v>
      </c>
      <c r="E108" s="93">
        <f>E109+E110+E113</f>
        <v>215010.4</v>
      </c>
      <c r="F108" s="93">
        <f>F109+F110+F113</f>
        <v>216137.1</v>
      </c>
      <c r="G108" s="94">
        <f t="shared" si="8"/>
        <v>52.546141985888639</v>
      </c>
      <c r="H108" s="94">
        <f t="shared" si="9"/>
        <v>100.52402116362744</v>
      </c>
      <c r="I108" s="95"/>
      <c r="J108" s="95"/>
    </row>
    <row r="109" spans="1:10" ht="34.799999999999997">
      <c r="A109" s="96" t="s">
        <v>205</v>
      </c>
      <c r="B109" s="97" t="s">
        <v>206</v>
      </c>
      <c r="C109" s="98">
        <v>408995.2</v>
      </c>
      <c r="D109" s="98">
        <v>408995.2</v>
      </c>
      <c r="E109" s="98">
        <v>212677.4</v>
      </c>
      <c r="F109" s="98">
        <v>212677.4</v>
      </c>
      <c r="G109" s="80">
        <f t="shared" si="8"/>
        <v>51.999974571828709</v>
      </c>
      <c r="H109" s="80">
        <f t="shared" si="9"/>
        <v>100</v>
      </c>
      <c r="I109" s="99"/>
      <c r="J109" s="99"/>
    </row>
    <row r="110" spans="1:10" ht="34.799999999999997" hidden="1">
      <c r="A110" s="96" t="s">
        <v>207</v>
      </c>
      <c r="B110" s="100" t="s">
        <v>208</v>
      </c>
      <c r="C110" s="98">
        <f>C112</f>
        <v>0</v>
      </c>
      <c r="D110" s="98">
        <f>D112</f>
        <v>0</v>
      </c>
      <c r="E110" s="98">
        <f>E112</f>
        <v>0</v>
      </c>
      <c r="F110" s="98">
        <f>F112</f>
        <v>0</v>
      </c>
      <c r="G110" s="80" t="e">
        <f t="shared" si="8"/>
        <v>#DIV/0!</v>
      </c>
      <c r="H110" s="80" t="e">
        <f t="shared" si="9"/>
        <v>#DIV/0!</v>
      </c>
      <c r="I110" s="99"/>
      <c r="J110" s="99"/>
    </row>
    <row r="111" spans="1:10" ht="18" hidden="1">
      <c r="A111" s="96"/>
      <c r="B111" s="101" t="s">
        <v>209</v>
      </c>
      <c r="C111" s="98"/>
      <c r="D111" s="98"/>
      <c r="E111" s="98"/>
      <c r="F111" s="98"/>
      <c r="G111" s="80"/>
      <c r="H111" s="80"/>
      <c r="I111" s="99"/>
      <c r="J111" s="99"/>
    </row>
    <row r="112" spans="1:10" ht="36" hidden="1">
      <c r="A112" s="96"/>
      <c r="B112" s="101" t="s">
        <v>210</v>
      </c>
      <c r="C112" s="102">
        <v>0</v>
      </c>
      <c r="D112" s="102">
        <v>0</v>
      </c>
      <c r="E112" s="102">
        <v>0</v>
      </c>
      <c r="F112" s="102">
        <v>0</v>
      </c>
      <c r="G112" s="85" t="e">
        <f>F112/D112*100</f>
        <v>#DIV/0!</v>
      </c>
      <c r="H112" s="85" t="e">
        <f>F112/E112*100</f>
        <v>#DIV/0!</v>
      </c>
      <c r="I112" s="103"/>
      <c r="J112" s="103"/>
    </row>
    <row r="113" spans="1:10" ht="18">
      <c r="A113" s="81" t="s">
        <v>211</v>
      </c>
      <c r="B113" s="82" t="s">
        <v>212</v>
      </c>
      <c r="C113" s="98">
        <f>C115+C116</f>
        <v>2333</v>
      </c>
      <c r="D113" s="98">
        <f>D115+D116</f>
        <v>2333</v>
      </c>
      <c r="E113" s="98">
        <f>E115+E116</f>
        <v>2333</v>
      </c>
      <c r="F113" s="98">
        <f>F115+F116</f>
        <v>3459.7</v>
      </c>
      <c r="G113" s="80">
        <f>F113/D113*100</f>
        <v>148.29404200600084</v>
      </c>
      <c r="H113" s="80">
        <f>F113/E113*100</f>
        <v>148.29404200600084</v>
      </c>
      <c r="I113" s="103"/>
      <c r="J113" s="103"/>
    </row>
    <row r="114" spans="1:10" ht="18">
      <c r="A114" s="81"/>
      <c r="B114" s="66" t="s">
        <v>209</v>
      </c>
      <c r="C114" s="102"/>
      <c r="D114" s="102"/>
      <c r="E114" s="102"/>
      <c r="F114" s="102"/>
      <c r="G114" s="85"/>
      <c r="H114" s="85"/>
      <c r="I114" s="103"/>
      <c r="J114" s="103"/>
    </row>
    <row r="115" spans="1:10" ht="18">
      <c r="A115" s="23"/>
      <c r="B115" s="66" t="s">
        <v>213</v>
      </c>
      <c r="C115" s="102">
        <v>1545.3</v>
      </c>
      <c r="D115" s="102">
        <v>1545.3</v>
      </c>
      <c r="E115" s="102">
        <v>1545.3</v>
      </c>
      <c r="F115" s="102">
        <v>1545.3</v>
      </c>
      <c r="G115" s="85">
        <f t="shared" ref="G115:G128" si="10">F115/D115*100</f>
        <v>100</v>
      </c>
      <c r="H115" s="85">
        <f>F115/E115*100</f>
        <v>100</v>
      </c>
      <c r="I115" s="103"/>
      <c r="J115" s="103"/>
    </row>
    <row r="116" spans="1:10" ht="18">
      <c r="A116" s="104"/>
      <c r="B116" s="67" t="s">
        <v>214</v>
      </c>
      <c r="C116" s="102">
        <v>787.7</v>
      </c>
      <c r="D116" s="102">
        <v>787.7</v>
      </c>
      <c r="E116" s="102">
        <v>787.7</v>
      </c>
      <c r="F116" s="102">
        <v>1914.4</v>
      </c>
      <c r="G116" s="85">
        <f t="shared" si="10"/>
        <v>243.03668909483304</v>
      </c>
      <c r="H116" s="85">
        <f>F116/E116*100</f>
        <v>243.03668909483304</v>
      </c>
      <c r="I116" s="103"/>
      <c r="J116" s="103"/>
    </row>
    <row r="117" spans="1:10" ht="34.799999999999997">
      <c r="A117" s="105" t="s">
        <v>215</v>
      </c>
      <c r="B117" s="106" t="s">
        <v>216</v>
      </c>
      <c r="C117" s="107">
        <f>C141+C131+C125+C135+C127+C118+C121+C139+C123</f>
        <v>258562.77776</v>
      </c>
      <c r="D117" s="107">
        <f>D141+D131+D125+D135+D127+D118+D121+D139+D123</f>
        <v>300482.99374999997</v>
      </c>
      <c r="E117" s="107">
        <f>E141+E131+E125+E135+E127+E118+E121+E139+E123</f>
        <v>89884.450070000021</v>
      </c>
      <c r="F117" s="107">
        <f>F141+F131+F125+F135+F127+F118+F121+F139+F123</f>
        <v>89884.450070000021</v>
      </c>
      <c r="G117" s="108">
        <f t="shared" si="10"/>
        <v>29.913323528979262</v>
      </c>
      <c r="H117" s="108">
        <f>F117/E117*100</f>
        <v>100</v>
      </c>
      <c r="I117" s="39"/>
      <c r="J117" s="39"/>
    </row>
    <row r="118" spans="1:10" s="110" customFormat="1" ht="31.2">
      <c r="A118" s="78" t="s">
        <v>217</v>
      </c>
      <c r="B118" s="109" t="s">
        <v>218</v>
      </c>
      <c r="C118" s="56">
        <f t="shared" ref="C118:F119" si="11">C119</f>
        <v>68362.5</v>
      </c>
      <c r="D118" s="56">
        <f t="shared" si="11"/>
        <v>89574.661689999994</v>
      </c>
      <c r="E118" s="56">
        <f t="shared" si="11"/>
        <v>0</v>
      </c>
      <c r="F118" s="56">
        <f t="shared" si="11"/>
        <v>0</v>
      </c>
      <c r="G118" s="57">
        <f t="shared" si="10"/>
        <v>0</v>
      </c>
      <c r="H118" s="57"/>
      <c r="I118" s="55"/>
      <c r="J118" s="55"/>
    </row>
    <row r="119" spans="1:10" s="110" customFormat="1" ht="36">
      <c r="A119" s="65" t="s">
        <v>219</v>
      </c>
      <c r="B119" s="111" t="s">
        <v>220</v>
      </c>
      <c r="C119" s="60">
        <f t="shared" si="11"/>
        <v>68362.5</v>
      </c>
      <c r="D119" s="60">
        <f t="shared" si="11"/>
        <v>89574.661689999994</v>
      </c>
      <c r="E119" s="60">
        <f t="shared" si="11"/>
        <v>0</v>
      </c>
      <c r="F119" s="60">
        <f t="shared" si="11"/>
        <v>0</v>
      </c>
      <c r="G119" s="61">
        <f t="shared" si="10"/>
        <v>0</v>
      </c>
      <c r="H119" s="61"/>
      <c r="I119" s="55"/>
      <c r="J119" s="55"/>
    </row>
    <row r="120" spans="1:10" s="110" customFormat="1" ht="18">
      <c r="A120" s="65"/>
      <c r="B120" s="112" t="s">
        <v>221</v>
      </c>
      <c r="C120" s="60">
        <v>68362.5</v>
      </c>
      <c r="D120" s="60">
        <v>89574.661689999994</v>
      </c>
      <c r="E120" s="60">
        <v>0</v>
      </c>
      <c r="F120" s="60">
        <v>0</v>
      </c>
      <c r="G120" s="61">
        <f t="shared" si="10"/>
        <v>0</v>
      </c>
      <c r="H120" s="61">
        <v>0</v>
      </c>
      <c r="I120" s="55"/>
      <c r="J120" s="55"/>
    </row>
    <row r="121" spans="1:10" s="110" customFormat="1" ht="34.799999999999997">
      <c r="A121" s="113" t="s">
        <v>222</v>
      </c>
      <c r="B121" s="114" t="s">
        <v>223</v>
      </c>
      <c r="C121" s="115">
        <f>C122</f>
        <v>49898.901749999997</v>
      </c>
      <c r="D121" s="115">
        <f>D122</f>
        <v>46298.535580000003</v>
      </c>
      <c r="E121" s="115">
        <f>E122</f>
        <v>46298.535580000003</v>
      </c>
      <c r="F121" s="115">
        <f>F122</f>
        <v>46298.535580000003</v>
      </c>
      <c r="G121" s="116">
        <f t="shared" si="10"/>
        <v>100</v>
      </c>
      <c r="H121" s="116">
        <f>F121/E121*100</f>
        <v>100</v>
      </c>
      <c r="I121" s="55"/>
      <c r="J121" s="55"/>
    </row>
    <row r="122" spans="1:10" s="110" customFormat="1" ht="31.2">
      <c r="A122" s="117" t="s">
        <v>224</v>
      </c>
      <c r="B122" s="118" t="s">
        <v>225</v>
      </c>
      <c r="C122" s="60">
        <v>49898.901749999997</v>
      </c>
      <c r="D122" s="60">
        <v>46298.535580000003</v>
      </c>
      <c r="E122" s="60">
        <v>46298.535580000003</v>
      </c>
      <c r="F122" s="60">
        <v>46298.535580000003</v>
      </c>
      <c r="G122" s="61">
        <f t="shared" si="10"/>
        <v>100</v>
      </c>
      <c r="H122" s="61">
        <f>F122/E122*100</f>
        <v>100</v>
      </c>
      <c r="I122" s="55"/>
      <c r="J122" s="55"/>
    </row>
    <row r="123" spans="1:10" s="110" customFormat="1" ht="52.2">
      <c r="A123" s="113" t="s">
        <v>226</v>
      </c>
      <c r="B123" s="114" t="s">
        <v>227</v>
      </c>
      <c r="C123" s="56">
        <f>C124</f>
        <v>0</v>
      </c>
      <c r="D123" s="56">
        <f>D124</f>
        <v>1102.1766</v>
      </c>
      <c r="E123" s="56">
        <f>E124</f>
        <v>0</v>
      </c>
      <c r="F123" s="56">
        <f>F124</f>
        <v>0</v>
      </c>
      <c r="G123" s="57">
        <f t="shared" si="10"/>
        <v>0</v>
      </c>
      <c r="H123" s="57"/>
      <c r="I123" s="55"/>
      <c r="J123" s="55"/>
    </row>
    <row r="124" spans="1:10" s="110" customFormat="1" ht="31.2">
      <c r="A124" s="117" t="s">
        <v>228</v>
      </c>
      <c r="B124" s="118" t="s">
        <v>229</v>
      </c>
      <c r="C124" s="60">
        <v>0</v>
      </c>
      <c r="D124" s="60">
        <v>1102.1766</v>
      </c>
      <c r="E124" s="60">
        <v>0</v>
      </c>
      <c r="F124" s="60">
        <v>0</v>
      </c>
      <c r="G124" s="61">
        <f t="shared" si="10"/>
        <v>0</v>
      </c>
      <c r="H124" s="61"/>
      <c r="I124" s="55"/>
      <c r="J124" s="55"/>
    </row>
    <row r="125" spans="1:10" ht="34.799999999999997">
      <c r="A125" s="81" t="s">
        <v>230</v>
      </c>
      <c r="B125" s="119" t="s">
        <v>231</v>
      </c>
      <c r="C125" s="115">
        <f>C126</f>
        <v>0</v>
      </c>
      <c r="D125" s="115">
        <f>D126</f>
        <v>1862.924</v>
      </c>
      <c r="E125" s="115">
        <f>E126</f>
        <v>0</v>
      </c>
      <c r="F125" s="115">
        <f>F126</f>
        <v>0</v>
      </c>
      <c r="G125" s="116">
        <f t="shared" si="10"/>
        <v>0</v>
      </c>
      <c r="H125" s="116">
        <v>0</v>
      </c>
      <c r="I125" s="120"/>
      <c r="J125" s="120"/>
    </row>
    <row r="126" spans="1:10" ht="38.25" customHeight="1">
      <c r="A126" s="73" t="s">
        <v>232</v>
      </c>
      <c r="B126" s="112" t="s">
        <v>233</v>
      </c>
      <c r="C126" s="75">
        <v>0</v>
      </c>
      <c r="D126" s="75">
        <v>1862.924</v>
      </c>
      <c r="E126" s="75">
        <v>0</v>
      </c>
      <c r="F126" s="75">
        <v>0</v>
      </c>
      <c r="G126" s="76">
        <f t="shared" si="10"/>
        <v>0</v>
      </c>
      <c r="H126" s="61"/>
      <c r="I126" s="120"/>
      <c r="J126" s="120"/>
    </row>
    <row r="127" spans="1:10" ht="17.399999999999999" hidden="1">
      <c r="A127" s="121" t="s">
        <v>234</v>
      </c>
      <c r="B127" s="122" t="s">
        <v>235</v>
      </c>
      <c r="C127" s="115">
        <f>C128</f>
        <v>0</v>
      </c>
      <c r="D127" s="115">
        <f>D128</f>
        <v>0</v>
      </c>
      <c r="E127" s="115">
        <f>E128</f>
        <v>0</v>
      </c>
      <c r="F127" s="115">
        <f>F128</f>
        <v>0</v>
      </c>
      <c r="G127" s="116" t="e">
        <f t="shared" si="10"/>
        <v>#DIV/0!</v>
      </c>
      <c r="H127" s="116" t="e">
        <f>F127/E127*100</f>
        <v>#DIV/0!</v>
      </c>
      <c r="I127" s="120"/>
      <c r="J127" s="120"/>
    </row>
    <row r="128" spans="1:10" s="128" customFormat="1" ht="18" hidden="1">
      <c r="A128" s="123" t="s">
        <v>236</v>
      </c>
      <c r="B128" s="124" t="s">
        <v>237</v>
      </c>
      <c r="C128" s="125">
        <f>C130</f>
        <v>0</v>
      </c>
      <c r="D128" s="125">
        <f>D130</f>
        <v>0</v>
      </c>
      <c r="E128" s="125">
        <f>E130</f>
        <v>0</v>
      </c>
      <c r="F128" s="125">
        <f>F130</f>
        <v>0</v>
      </c>
      <c r="G128" s="126" t="e">
        <f t="shared" si="10"/>
        <v>#DIV/0!</v>
      </c>
      <c r="H128" s="126" t="e">
        <f>F128/E128*100</f>
        <v>#DIV/0!</v>
      </c>
      <c r="I128" s="127"/>
      <c r="J128" s="127"/>
    </row>
    <row r="129" spans="1:10" ht="22.5" hidden="1" customHeight="1">
      <c r="A129" s="123"/>
      <c r="B129" s="124" t="s">
        <v>209</v>
      </c>
      <c r="C129" s="125"/>
      <c r="D129" s="125"/>
      <c r="E129" s="125"/>
      <c r="F129" s="125"/>
      <c r="G129" s="126"/>
      <c r="H129" s="126"/>
      <c r="I129" s="127"/>
      <c r="J129" s="127"/>
    </row>
    <row r="130" spans="1:10" ht="18" hidden="1">
      <c r="A130" s="123"/>
      <c r="B130" s="129" t="s">
        <v>238</v>
      </c>
      <c r="C130" s="125">
        <v>0</v>
      </c>
      <c r="D130" s="125">
        <v>0</v>
      </c>
      <c r="E130" s="125">
        <v>0</v>
      </c>
      <c r="F130" s="125">
        <v>0</v>
      </c>
      <c r="G130" s="126" t="e">
        <f t="shared" ref="G130:G136" si="12">F130/D130*100</f>
        <v>#DIV/0!</v>
      </c>
      <c r="H130" s="126" t="e">
        <f>F130/E130*100</f>
        <v>#DIV/0!</v>
      </c>
      <c r="I130" s="127"/>
      <c r="J130" s="127"/>
    </row>
    <row r="131" spans="1:10" ht="34.799999999999997">
      <c r="A131" s="121" t="s">
        <v>239</v>
      </c>
      <c r="B131" s="122" t="s">
        <v>240</v>
      </c>
      <c r="C131" s="130">
        <f>C132</f>
        <v>7857.6109500000002</v>
      </c>
      <c r="D131" s="130">
        <f>D132</f>
        <v>7857.6109500000002</v>
      </c>
      <c r="E131" s="130">
        <f>E132</f>
        <v>0</v>
      </c>
      <c r="F131" s="130">
        <f>F132</f>
        <v>0</v>
      </c>
      <c r="G131" s="131">
        <f t="shared" si="12"/>
        <v>0</v>
      </c>
      <c r="H131" s="131">
        <v>0</v>
      </c>
      <c r="I131" s="132"/>
      <c r="J131" s="132"/>
    </row>
    <row r="132" spans="1:10" ht="36">
      <c r="A132" s="123" t="s">
        <v>241</v>
      </c>
      <c r="B132" s="124" t="s">
        <v>242</v>
      </c>
      <c r="C132" s="102">
        <f>C133+C134</f>
        <v>7857.6109500000002</v>
      </c>
      <c r="D132" s="102">
        <f>D133+D134</f>
        <v>7857.6109500000002</v>
      </c>
      <c r="E132" s="102">
        <f>E133+E134</f>
        <v>0</v>
      </c>
      <c r="F132" s="102">
        <f>F133+F134</f>
        <v>0</v>
      </c>
      <c r="G132" s="85">
        <f t="shared" si="12"/>
        <v>0</v>
      </c>
      <c r="H132" s="85">
        <v>0</v>
      </c>
      <c r="I132" s="133"/>
      <c r="J132" s="133"/>
    </row>
    <row r="133" spans="1:10" ht="18">
      <c r="A133" s="123"/>
      <c r="B133" s="118" t="s">
        <v>243</v>
      </c>
      <c r="C133" s="102">
        <v>5774.1715199999999</v>
      </c>
      <c r="D133" s="102">
        <v>5774.1715199999999</v>
      </c>
      <c r="E133" s="102">
        <v>0</v>
      </c>
      <c r="F133" s="102">
        <v>0</v>
      </c>
      <c r="G133" s="85">
        <f t="shared" si="12"/>
        <v>0</v>
      </c>
      <c r="H133" s="85">
        <v>0</v>
      </c>
      <c r="I133" s="133"/>
      <c r="J133" s="133"/>
    </row>
    <row r="134" spans="1:10" ht="18">
      <c r="A134" s="123"/>
      <c r="B134" s="118" t="s">
        <v>244</v>
      </c>
      <c r="C134" s="102">
        <v>2083.4394299999999</v>
      </c>
      <c r="D134" s="102">
        <v>2083.4394299999999</v>
      </c>
      <c r="E134" s="102">
        <v>0</v>
      </c>
      <c r="F134" s="102">
        <v>0</v>
      </c>
      <c r="G134" s="85">
        <f t="shared" si="12"/>
        <v>0</v>
      </c>
      <c r="H134" s="85">
        <v>0</v>
      </c>
      <c r="I134" s="133"/>
      <c r="J134" s="133"/>
    </row>
    <row r="135" spans="1:10" s="83" customFormat="1" ht="22.5" customHeight="1">
      <c r="A135" s="40" t="s">
        <v>245</v>
      </c>
      <c r="B135" s="122" t="s">
        <v>246</v>
      </c>
      <c r="C135" s="130">
        <f>SUM(C136)</f>
        <v>2806.6</v>
      </c>
      <c r="D135" s="130">
        <f>SUM(D136)</f>
        <v>2576.29549</v>
      </c>
      <c r="E135" s="130">
        <f>SUM(E136)</f>
        <v>2145.6721400000001</v>
      </c>
      <c r="F135" s="130">
        <f>SUM(F136)</f>
        <v>2145.6721400000001</v>
      </c>
      <c r="G135" s="131">
        <f t="shared" si="12"/>
        <v>83.285172385253077</v>
      </c>
      <c r="H135" s="131">
        <v>0</v>
      </c>
      <c r="I135" s="132"/>
      <c r="J135" s="132"/>
    </row>
    <row r="136" spans="1:10" ht="36">
      <c r="A136" s="51" t="s">
        <v>247</v>
      </c>
      <c r="B136" s="111" t="s">
        <v>248</v>
      </c>
      <c r="C136" s="125">
        <f>SUM(C138:C138)</f>
        <v>2806.6</v>
      </c>
      <c r="D136" s="125">
        <f>SUM(D138:D138)</f>
        <v>2576.29549</v>
      </c>
      <c r="E136" s="125">
        <f>SUM(E138:E138)</f>
        <v>2145.6721400000001</v>
      </c>
      <c r="F136" s="125">
        <f>SUM(F138:F138)</f>
        <v>2145.6721400000001</v>
      </c>
      <c r="G136" s="126">
        <f t="shared" si="12"/>
        <v>83.285172385253077</v>
      </c>
      <c r="H136" s="126">
        <v>0</v>
      </c>
      <c r="I136" s="127"/>
      <c r="J136" s="127"/>
    </row>
    <row r="137" spans="1:10" ht="17.25" customHeight="1">
      <c r="A137" s="51"/>
      <c r="B137" s="111" t="s">
        <v>209</v>
      </c>
      <c r="C137" s="125"/>
      <c r="D137" s="125"/>
      <c r="E137" s="125"/>
      <c r="F137" s="125"/>
      <c r="G137" s="126"/>
      <c r="H137" s="126"/>
      <c r="I137" s="127"/>
      <c r="J137" s="127"/>
    </row>
    <row r="138" spans="1:10" ht="31.2">
      <c r="A138" s="51"/>
      <c r="B138" s="134" t="s">
        <v>249</v>
      </c>
      <c r="C138" s="102">
        <v>2806.6</v>
      </c>
      <c r="D138" s="102">
        <v>2576.29549</v>
      </c>
      <c r="E138" s="102">
        <v>2145.6721400000001</v>
      </c>
      <c r="F138" s="102">
        <v>2145.6721400000001</v>
      </c>
      <c r="G138" s="85">
        <f>F138/D138*100</f>
        <v>83.285172385253077</v>
      </c>
      <c r="H138" s="85">
        <v>0</v>
      </c>
      <c r="I138" s="133"/>
      <c r="J138" s="133"/>
    </row>
    <row r="139" spans="1:10" ht="34.799999999999997">
      <c r="A139" s="81" t="s">
        <v>250</v>
      </c>
      <c r="B139" s="119" t="s">
        <v>251</v>
      </c>
      <c r="C139" s="98">
        <f>C140</f>
        <v>62799.090909999999</v>
      </c>
      <c r="D139" s="98">
        <f>D140</f>
        <v>64473.733339999999</v>
      </c>
      <c r="E139" s="98">
        <f>E140</f>
        <v>4859.5154499999999</v>
      </c>
      <c r="F139" s="98">
        <f>F140</f>
        <v>4859.5154499999999</v>
      </c>
      <c r="G139" s="80">
        <f>F139/D139*100</f>
        <v>7.5372018933253226</v>
      </c>
      <c r="H139" s="80">
        <v>0</v>
      </c>
      <c r="I139" s="133"/>
      <c r="J139" s="133"/>
    </row>
    <row r="140" spans="1:10" ht="31.2">
      <c r="A140" s="73" t="s">
        <v>252</v>
      </c>
      <c r="B140" s="134" t="s">
        <v>253</v>
      </c>
      <c r="C140" s="102">
        <v>62799.090909999999</v>
      </c>
      <c r="D140" s="102">
        <v>64473.733339999999</v>
      </c>
      <c r="E140" s="102">
        <v>4859.5154499999999</v>
      </c>
      <c r="F140" s="102">
        <v>4859.5154499999999</v>
      </c>
      <c r="G140" s="85">
        <f>F140/D140*100</f>
        <v>7.5372018933253226</v>
      </c>
      <c r="H140" s="85">
        <v>0</v>
      </c>
      <c r="I140" s="133"/>
      <c r="J140" s="133"/>
    </row>
    <row r="141" spans="1:10" ht="17.399999999999999">
      <c r="A141" s="135" t="s">
        <v>254</v>
      </c>
      <c r="B141" s="136" t="s">
        <v>255</v>
      </c>
      <c r="C141" s="115">
        <f>SUM(C143:C153)</f>
        <v>66838.07415</v>
      </c>
      <c r="D141" s="115">
        <f>SUM(D143:D153)</f>
        <v>86737.056099999987</v>
      </c>
      <c r="E141" s="115">
        <f>SUM(E143:E153)</f>
        <v>36580.726900000001</v>
      </c>
      <c r="F141" s="115">
        <f>SUM(F143:F153)</f>
        <v>36580.726900000001</v>
      </c>
      <c r="G141" s="116">
        <f>F141/D141*100</f>
        <v>42.174277690293906</v>
      </c>
      <c r="H141" s="116">
        <f>F141/E141*100</f>
        <v>100</v>
      </c>
      <c r="I141" s="120"/>
      <c r="J141" s="120"/>
    </row>
    <row r="142" spans="1:10" ht="18">
      <c r="A142" s="137"/>
      <c r="B142" s="138" t="s">
        <v>209</v>
      </c>
      <c r="C142" s="125"/>
      <c r="D142" s="125"/>
      <c r="E142" s="125"/>
      <c r="F142" s="125"/>
      <c r="G142" s="126"/>
      <c r="H142" s="126"/>
      <c r="I142" s="127"/>
      <c r="J142" s="127"/>
    </row>
    <row r="143" spans="1:10" ht="109.2">
      <c r="A143" s="137"/>
      <c r="B143" s="112" t="s">
        <v>256</v>
      </c>
      <c r="C143" s="102">
        <v>8930.9</v>
      </c>
      <c r="D143" s="102">
        <v>8930.9</v>
      </c>
      <c r="E143" s="102">
        <v>5080.8999999999996</v>
      </c>
      <c r="F143" s="102">
        <v>5080.8999999999996</v>
      </c>
      <c r="G143" s="85">
        <f t="shared" ref="G143:G155" si="13">F143/D143*100</f>
        <v>56.89124276388717</v>
      </c>
      <c r="H143" s="85">
        <f>F143/E143*100</f>
        <v>100</v>
      </c>
      <c r="I143" s="133"/>
      <c r="J143" s="133"/>
    </row>
    <row r="144" spans="1:10" ht="31.2">
      <c r="A144" s="137"/>
      <c r="B144" s="112" t="s">
        <v>257</v>
      </c>
      <c r="C144" s="102">
        <v>0</v>
      </c>
      <c r="D144" s="102">
        <v>1786.7175</v>
      </c>
      <c r="E144" s="102">
        <v>0</v>
      </c>
      <c r="F144" s="102">
        <v>0</v>
      </c>
      <c r="G144" s="85">
        <f t="shared" si="13"/>
        <v>0</v>
      </c>
      <c r="H144" s="85"/>
      <c r="I144" s="133"/>
      <c r="J144" s="133"/>
    </row>
    <row r="145" spans="1:11" ht="18">
      <c r="A145" s="137"/>
      <c r="B145" s="112" t="s">
        <v>258</v>
      </c>
      <c r="C145" s="102">
        <v>0</v>
      </c>
      <c r="D145" s="102">
        <v>4050</v>
      </c>
      <c r="E145" s="102">
        <v>0</v>
      </c>
      <c r="F145" s="102">
        <v>0</v>
      </c>
      <c r="G145" s="85">
        <f t="shared" si="13"/>
        <v>0</v>
      </c>
      <c r="H145" s="85"/>
      <c r="I145" s="133"/>
      <c r="J145" s="133"/>
    </row>
    <row r="146" spans="1:11" ht="46.8">
      <c r="A146" s="139"/>
      <c r="B146" s="112" t="s">
        <v>259</v>
      </c>
      <c r="C146" s="102">
        <v>26127.1</v>
      </c>
      <c r="D146" s="102">
        <v>26127.1</v>
      </c>
      <c r="E146" s="102">
        <v>20389.895570000001</v>
      </c>
      <c r="F146" s="102">
        <v>20389.895570000001</v>
      </c>
      <c r="G146" s="85">
        <f t="shared" si="13"/>
        <v>78.041173991755699</v>
      </c>
      <c r="H146" s="85">
        <f>F146/E146*100</f>
        <v>100</v>
      </c>
      <c r="I146" s="133"/>
      <c r="J146" s="133"/>
    </row>
    <row r="147" spans="1:11" ht="31.2">
      <c r="A147" s="51"/>
      <c r="B147" s="112" t="s">
        <v>260</v>
      </c>
      <c r="C147" s="102">
        <v>86.1</v>
      </c>
      <c r="D147" s="102">
        <v>86.1</v>
      </c>
      <c r="E147" s="102">
        <v>86.1</v>
      </c>
      <c r="F147" s="102">
        <v>86.1</v>
      </c>
      <c r="G147" s="85">
        <f t="shared" si="13"/>
        <v>100</v>
      </c>
      <c r="H147" s="85">
        <f>F147/E147*100</f>
        <v>100</v>
      </c>
      <c r="I147" s="133"/>
      <c r="J147" s="133"/>
    </row>
    <row r="148" spans="1:11" ht="31.2">
      <c r="A148" s="71"/>
      <c r="B148" s="112" t="s">
        <v>261</v>
      </c>
      <c r="C148" s="75">
        <v>0</v>
      </c>
      <c r="D148" s="75">
        <v>3000</v>
      </c>
      <c r="E148" s="75">
        <v>0</v>
      </c>
      <c r="F148" s="75">
        <v>0</v>
      </c>
      <c r="G148" s="76">
        <f t="shared" si="13"/>
        <v>0</v>
      </c>
      <c r="H148" s="76">
        <v>0</v>
      </c>
      <c r="I148" s="77"/>
      <c r="J148" s="77"/>
    </row>
    <row r="149" spans="1:11" ht="35.25" customHeight="1">
      <c r="A149" s="71"/>
      <c r="B149" s="112" t="s">
        <v>262</v>
      </c>
      <c r="C149" s="75">
        <v>0</v>
      </c>
      <c r="D149" s="75">
        <v>5000</v>
      </c>
      <c r="E149" s="75">
        <v>2419.0343800000001</v>
      </c>
      <c r="F149" s="75">
        <v>2419.0343800000001</v>
      </c>
      <c r="G149" s="76">
        <f t="shared" si="13"/>
        <v>48.380687600000002</v>
      </c>
      <c r="H149" s="85">
        <f>F149/E149*100</f>
        <v>100</v>
      </c>
      <c r="I149" s="77"/>
      <c r="J149" s="77"/>
      <c r="K149" s="140">
        <v>2814402.36</v>
      </c>
    </row>
    <row r="150" spans="1:11" ht="31.2">
      <c r="A150" s="71"/>
      <c r="B150" s="112" t="s">
        <v>263</v>
      </c>
      <c r="C150" s="75">
        <v>6267.7060799999999</v>
      </c>
      <c r="D150" s="75">
        <v>6267.7060799999999</v>
      </c>
      <c r="E150" s="75">
        <v>0</v>
      </c>
      <c r="F150" s="75">
        <v>0</v>
      </c>
      <c r="G150" s="76">
        <f t="shared" si="13"/>
        <v>0</v>
      </c>
      <c r="H150" s="76">
        <v>0</v>
      </c>
      <c r="I150" s="77"/>
      <c r="J150" s="77"/>
    </row>
    <row r="151" spans="1:11" ht="18">
      <c r="A151" s="71"/>
      <c r="B151" s="112" t="s">
        <v>264</v>
      </c>
      <c r="C151" s="75">
        <v>23792.212169999999</v>
      </c>
      <c r="D151" s="75">
        <v>30034.28674</v>
      </c>
      <c r="E151" s="75">
        <v>7232.2121699999998</v>
      </c>
      <c r="F151" s="75">
        <v>7232.2121699999998</v>
      </c>
      <c r="G151" s="76">
        <f t="shared" si="13"/>
        <v>24.079853244419013</v>
      </c>
      <c r="H151" s="76">
        <v>0</v>
      </c>
      <c r="I151" s="77"/>
      <c r="J151" s="77"/>
    </row>
    <row r="152" spans="1:11" ht="31.2">
      <c r="A152" s="71"/>
      <c r="B152" s="141" t="s">
        <v>265</v>
      </c>
      <c r="C152" s="75">
        <v>1634.0559000000001</v>
      </c>
      <c r="D152" s="75">
        <v>954.24577999999997</v>
      </c>
      <c r="E152" s="75">
        <v>872.58478000000002</v>
      </c>
      <c r="F152" s="75">
        <v>872.58478000000002</v>
      </c>
      <c r="G152" s="76">
        <f t="shared" si="13"/>
        <v>91.442351466306732</v>
      </c>
      <c r="H152" s="85">
        <f>F152/E152*100</f>
        <v>100</v>
      </c>
      <c r="I152" s="77"/>
      <c r="J152" s="77"/>
      <c r="K152" s="140">
        <v>218229.26</v>
      </c>
    </row>
    <row r="153" spans="1:11" ht="18">
      <c r="A153" s="71"/>
      <c r="B153" s="134" t="s">
        <v>266</v>
      </c>
      <c r="C153" s="75">
        <v>0</v>
      </c>
      <c r="D153" s="75">
        <v>500</v>
      </c>
      <c r="E153" s="75">
        <v>500</v>
      </c>
      <c r="F153" s="75">
        <v>500</v>
      </c>
      <c r="G153" s="76">
        <f t="shared" si="13"/>
        <v>100</v>
      </c>
      <c r="H153" s="85">
        <f>F153/E153*100</f>
        <v>100</v>
      </c>
      <c r="I153" s="77"/>
      <c r="J153" s="77"/>
      <c r="K153" s="140"/>
    </row>
    <row r="154" spans="1:11" ht="35.4">
      <c r="A154" s="105" t="s">
        <v>267</v>
      </c>
      <c r="B154" s="142" t="s">
        <v>268</v>
      </c>
      <c r="C154" s="107">
        <f>C155+C176+C171+C174+C175+C177</f>
        <v>364455.3</v>
      </c>
      <c r="D154" s="107">
        <f>D155+D176+D171+D174+D175+D177</f>
        <v>383530.29891000001</v>
      </c>
      <c r="E154" s="107">
        <f>E155+E176+E171+E174+E175+E177</f>
        <v>237818.56444999998</v>
      </c>
      <c r="F154" s="107">
        <f>F155+F176+F171+F174+F175+F177</f>
        <v>237818.56444999998</v>
      </c>
      <c r="G154" s="108">
        <f t="shared" si="13"/>
        <v>62.007764478030701</v>
      </c>
      <c r="H154" s="108">
        <f>F154/E154*100</f>
        <v>100</v>
      </c>
      <c r="I154" s="39"/>
      <c r="J154" s="39"/>
    </row>
    <row r="155" spans="1:11" ht="39" customHeight="1">
      <c r="A155" s="143" t="s">
        <v>269</v>
      </c>
      <c r="B155" s="144" t="s">
        <v>270</v>
      </c>
      <c r="C155" s="115">
        <f>SUM(C157:C170)</f>
        <v>361395.5</v>
      </c>
      <c r="D155" s="115">
        <f>SUM(D157:D170)</f>
        <v>380142.5</v>
      </c>
      <c r="E155" s="115">
        <f>SUM(E157:E170)</f>
        <v>236272.61832999997</v>
      </c>
      <c r="F155" s="115">
        <f>SUM(F157:F170)</f>
        <v>236272.61832999997</v>
      </c>
      <c r="G155" s="116">
        <f t="shared" si="13"/>
        <v>62.15369718723899</v>
      </c>
      <c r="H155" s="116">
        <f>F155/E155*100</f>
        <v>100</v>
      </c>
      <c r="I155" s="120"/>
      <c r="J155" s="120"/>
    </row>
    <row r="156" spans="1:11" ht="18">
      <c r="A156" s="139"/>
      <c r="B156" s="145" t="s">
        <v>209</v>
      </c>
      <c r="C156" s="125"/>
      <c r="D156" s="125"/>
      <c r="E156" s="125"/>
      <c r="F156" s="125"/>
      <c r="G156" s="126"/>
      <c r="H156" s="126"/>
      <c r="I156" s="127"/>
      <c r="J156" s="127"/>
    </row>
    <row r="157" spans="1:11" ht="41.25" customHeight="1">
      <c r="A157" s="139"/>
      <c r="B157" s="146" t="s">
        <v>271</v>
      </c>
      <c r="C157" s="102">
        <v>338369</v>
      </c>
      <c r="D157" s="102">
        <v>357049</v>
      </c>
      <c r="E157" s="102">
        <v>221063.3</v>
      </c>
      <c r="F157" s="102">
        <v>221063.3</v>
      </c>
      <c r="G157" s="85">
        <f t="shared" ref="G157:G171" si="14">F157/D157*100</f>
        <v>61.913994997885446</v>
      </c>
      <c r="H157" s="85">
        <f t="shared" ref="H157:H171" si="15">F157/E157*100</f>
        <v>100</v>
      </c>
      <c r="I157" s="133"/>
      <c r="J157" s="133"/>
    </row>
    <row r="158" spans="1:11" ht="31.2">
      <c r="A158" s="139"/>
      <c r="B158" s="146" t="s">
        <v>272</v>
      </c>
      <c r="C158" s="102">
        <v>1372.2</v>
      </c>
      <c r="D158" s="102">
        <v>1406.7</v>
      </c>
      <c r="E158" s="102">
        <v>677.55</v>
      </c>
      <c r="F158" s="102">
        <v>677.55</v>
      </c>
      <c r="G158" s="85">
        <f t="shared" si="14"/>
        <v>48.165920238856899</v>
      </c>
      <c r="H158" s="85">
        <f t="shared" si="15"/>
        <v>100</v>
      </c>
      <c r="I158" s="133"/>
      <c r="J158" s="133"/>
    </row>
    <row r="159" spans="1:11" ht="46.8">
      <c r="A159" s="139"/>
      <c r="B159" s="146" t="s">
        <v>273</v>
      </c>
      <c r="C159" s="102">
        <v>92.2</v>
      </c>
      <c r="D159" s="102">
        <v>94.5</v>
      </c>
      <c r="E159" s="102">
        <v>46.866669999999999</v>
      </c>
      <c r="F159" s="102">
        <v>46.866669999999999</v>
      </c>
      <c r="G159" s="85">
        <f t="shared" si="14"/>
        <v>49.594359788359789</v>
      </c>
      <c r="H159" s="85">
        <f t="shared" si="15"/>
        <v>100</v>
      </c>
      <c r="I159" s="133"/>
      <c r="J159" s="133"/>
    </row>
    <row r="160" spans="1:11" ht="31.2">
      <c r="A160" s="139"/>
      <c r="B160" s="146" t="s">
        <v>274</v>
      </c>
      <c r="C160" s="102">
        <v>4606.1000000000004</v>
      </c>
      <c r="D160" s="102">
        <v>4606.1000000000004</v>
      </c>
      <c r="E160" s="102">
        <v>4606.1000000000004</v>
      </c>
      <c r="F160" s="102">
        <v>4606.1000000000004</v>
      </c>
      <c r="G160" s="85">
        <f t="shared" si="14"/>
        <v>100</v>
      </c>
      <c r="H160" s="85">
        <f t="shared" si="15"/>
        <v>100</v>
      </c>
      <c r="I160" s="133"/>
      <c r="J160" s="133"/>
    </row>
    <row r="161" spans="1:10" ht="62.4">
      <c r="A161" s="139"/>
      <c r="B161" s="146" t="s">
        <v>275</v>
      </c>
      <c r="C161" s="102">
        <v>15188.6</v>
      </c>
      <c r="D161" s="102">
        <v>15188.6</v>
      </c>
      <c r="E161" s="102">
        <v>8880.7999999999993</v>
      </c>
      <c r="F161" s="102">
        <v>8880.7999999999993</v>
      </c>
      <c r="G161" s="85">
        <f t="shared" si="14"/>
        <v>58.470168415785515</v>
      </c>
      <c r="H161" s="85">
        <f t="shared" si="15"/>
        <v>100</v>
      </c>
      <c r="I161" s="133"/>
      <c r="J161" s="133"/>
    </row>
    <row r="162" spans="1:10" ht="77.25" hidden="1" customHeight="1">
      <c r="A162" s="139"/>
      <c r="B162" s="146" t="s">
        <v>276</v>
      </c>
      <c r="C162" s="102">
        <v>0</v>
      </c>
      <c r="D162" s="102">
        <v>0</v>
      </c>
      <c r="E162" s="102">
        <v>0</v>
      </c>
      <c r="F162" s="102">
        <v>0</v>
      </c>
      <c r="G162" s="85" t="e">
        <f t="shared" si="14"/>
        <v>#DIV/0!</v>
      </c>
      <c r="H162" s="85" t="e">
        <f t="shared" si="15"/>
        <v>#DIV/0!</v>
      </c>
      <c r="I162" s="133"/>
      <c r="J162" s="133"/>
    </row>
    <row r="163" spans="1:10" ht="54" customHeight="1">
      <c r="A163" s="139"/>
      <c r="B163" s="146" t="s">
        <v>277</v>
      </c>
      <c r="C163" s="102">
        <v>649.5</v>
      </c>
      <c r="D163" s="102">
        <v>665.4</v>
      </c>
      <c r="E163" s="102">
        <v>330.03</v>
      </c>
      <c r="F163" s="102">
        <v>330.03</v>
      </c>
      <c r="G163" s="85">
        <f t="shared" si="14"/>
        <v>49.598737601442735</v>
      </c>
      <c r="H163" s="85">
        <f t="shared" si="15"/>
        <v>100</v>
      </c>
      <c r="I163" s="133"/>
      <c r="J163" s="133"/>
    </row>
    <row r="164" spans="1:10" ht="31.2">
      <c r="A164" s="139"/>
      <c r="B164" s="146" t="s">
        <v>278</v>
      </c>
      <c r="C164" s="102">
        <v>12.2</v>
      </c>
      <c r="D164" s="102">
        <v>12.2</v>
      </c>
      <c r="E164" s="102">
        <v>6.1</v>
      </c>
      <c r="F164" s="102">
        <v>6.1</v>
      </c>
      <c r="G164" s="85">
        <f t="shared" si="14"/>
        <v>50</v>
      </c>
      <c r="H164" s="85">
        <f t="shared" si="15"/>
        <v>100</v>
      </c>
      <c r="I164" s="133"/>
      <c r="J164" s="133"/>
    </row>
    <row r="165" spans="1:10" ht="31.2">
      <c r="A165" s="139"/>
      <c r="B165" s="146" t="s">
        <v>279</v>
      </c>
      <c r="C165" s="102">
        <v>73.599999999999994</v>
      </c>
      <c r="D165" s="102">
        <v>75.5</v>
      </c>
      <c r="E165" s="102">
        <v>37.435000000000002</v>
      </c>
      <c r="F165" s="102">
        <v>37.435000000000002</v>
      </c>
      <c r="G165" s="85">
        <f t="shared" si="14"/>
        <v>49.582781456953647</v>
      </c>
      <c r="H165" s="85">
        <f t="shared" si="15"/>
        <v>100</v>
      </c>
      <c r="I165" s="133"/>
      <c r="J165" s="133"/>
    </row>
    <row r="166" spans="1:10" ht="31.2">
      <c r="A166" s="139"/>
      <c r="B166" s="146" t="s">
        <v>280</v>
      </c>
      <c r="C166" s="102">
        <v>556.4</v>
      </c>
      <c r="D166" s="102">
        <v>556.4</v>
      </c>
      <c r="E166" s="102">
        <v>370.92</v>
      </c>
      <c r="F166" s="102">
        <v>370.92</v>
      </c>
      <c r="G166" s="85">
        <f t="shared" si="14"/>
        <v>66.664270309130131</v>
      </c>
      <c r="H166" s="85">
        <f t="shared" si="15"/>
        <v>100</v>
      </c>
      <c r="I166" s="133"/>
      <c r="J166" s="133"/>
    </row>
    <row r="167" spans="1:10" ht="58.5" customHeight="1">
      <c r="A167" s="139"/>
      <c r="B167" s="146" t="s">
        <v>281</v>
      </c>
      <c r="C167" s="102">
        <v>6.2</v>
      </c>
      <c r="D167" s="102">
        <v>6.3</v>
      </c>
      <c r="E167" s="102">
        <v>6.3</v>
      </c>
      <c r="F167" s="102">
        <v>6.3</v>
      </c>
      <c r="G167" s="85">
        <f t="shared" si="14"/>
        <v>100</v>
      </c>
      <c r="H167" s="85">
        <f t="shared" si="15"/>
        <v>100</v>
      </c>
      <c r="I167" s="133"/>
      <c r="J167" s="133"/>
    </row>
    <row r="168" spans="1:10" ht="43.5" customHeight="1">
      <c r="A168" s="139"/>
      <c r="B168" s="146" t="s">
        <v>282</v>
      </c>
      <c r="C168" s="102">
        <v>453.3</v>
      </c>
      <c r="D168" s="102">
        <v>465.2</v>
      </c>
      <c r="E168" s="102">
        <v>230.61666</v>
      </c>
      <c r="F168" s="102">
        <v>230.61666</v>
      </c>
      <c r="G168" s="85">
        <f t="shared" si="14"/>
        <v>49.573658641444538</v>
      </c>
      <c r="H168" s="85">
        <f t="shared" si="15"/>
        <v>100</v>
      </c>
      <c r="I168" s="133"/>
      <c r="J168" s="133"/>
    </row>
    <row r="169" spans="1:10" ht="58.5" customHeight="1">
      <c r="A169" s="139"/>
      <c r="B169" s="146" t="s">
        <v>283</v>
      </c>
      <c r="C169" s="102">
        <v>16.2</v>
      </c>
      <c r="D169" s="102">
        <v>16.600000000000001</v>
      </c>
      <c r="E169" s="102">
        <v>16.600000000000001</v>
      </c>
      <c r="F169" s="102">
        <v>16.600000000000001</v>
      </c>
      <c r="G169" s="85">
        <f t="shared" si="14"/>
        <v>100</v>
      </c>
      <c r="H169" s="85">
        <f t="shared" si="15"/>
        <v>100</v>
      </c>
      <c r="I169" s="133"/>
      <c r="J169" s="133"/>
    </row>
    <row r="170" spans="1:10" ht="73.5" hidden="1" customHeight="1">
      <c r="A170" s="139"/>
      <c r="B170" s="145" t="s">
        <v>284</v>
      </c>
      <c r="C170" s="125">
        <v>0</v>
      </c>
      <c r="D170" s="125">
        <v>0</v>
      </c>
      <c r="E170" s="125">
        <v>0</v>
      </c>
      <c r="F170" s="125">
        <v>0</v>
      </c>
      <c r="G170" s="126" t="e">
        <f t="shared" si="14"/>
        <v>#DIV/0!</v>
      </c>
      <c r="H170" s="85" t="e">
        <f t="shared" si="15"/>
        <v>#DIV/0!</v>
      </c>
      <c r="I170" s="127"/>
      <c r="J170" s="127"/>
    </row>
    <row r="171" spans="1:10" ht="52.2" hidden="1">
      <c r="A171" s="135" t="s">
        <v>285</v>
      </c>
      <c r="B171" s="136" t="s">
        <v>286</v>
      </c>
      <c r="C171" s="115">
        <f>C173</f>
        <v>0</v>
      </c>
      <c r="D171" s="115">
        <f>D173</f>
        <v>0</v>
      </c>
      <c r="E171" s="115">
        <f>E173</f>
        <v>0</v>
      </c>
      <c r="F171" s="115">
        <f>F173</f>
        <v>0</v>
      </c>
      <c r="G171" s="116" t="e">
        <f t="shared" si="14"/>
        <v>#DIV/0!</v>
      </c>
      <c r="H171" s="80" t="e">
        <f t="shared" si="15"/>
        <v>#DIV/0!</v>
      </c>
      <c r="I171" s="120"/>
      <c r="J171" s="120"/>
    </row>
    <row r="172" spans="1:10" ht="18" hidden="1">
      <c r="A172" s="137"/>
      <c r="B172" s="138" t="s">
        <v>209</v>
      </c>
      <c r="C172" s="125"/>
      <c r="D172" s="125"/>
      <c r="E172" s="125"/>
      <c r="F172" s="125"/>
      <c r="G172" s="126"/>
      <c r="H172" s="85"/>
      <c r="I172" s="127"/>
      <c r="J172" s="127"/>
    </row>
    <row r="173" spans="1:10" ht="62.4" hidden="1">
      <c r="A173" s="137"/>
      <c r="B173" s="146" t="s">
        <v>287</v>
      </c>
      <c r="C173" s="102">
        <v>0</v>
      </c>
      <c r="D173" s="102">
        <v>0</v>
      </c>
      <c r="E173" s="102">
        <v>0</v>
      </c>
      <c r="F173" s="102">
        <v>0</v>
      </c>
      <c r="G173" s="85" t="e">
        <f>F173/D173*100</f>
        <v>#DIV/0!</v>
      </c>
      <c r="H173" s="85" t="e">
        <f>F173/E173*100</f>
        <v>#DIV/0!</v>
      </c>
      <c r="I173" s="133"/>
      <c r="J173" s="133"/>
    </row>
    <row r="174" spans="1:10" ht="34.799999999999997">
      <c r="A174" s="96" t="s">
        <v>288</v>
      </c>
      <c r="B174" s="147" t="s">
        <v>289</v>
      </c>
      <c r="C174" s="115">
        <v>1805.3</v>
      </c>
      <c r="D174" s="115">
        <v>1883.2</v>
      </c>
      <c r="E174" s="115">
        <v>794.28630999999996</v>
      </c>
      <c r="F174" s="115">
        <v>794.28630999999996</v>
      </c>
      <c r="G174" s="116">
        <f>F174/D174*100</f>
        <v>42.177480352591331</v>
      </c>
      <c r="H174" s="116">
        <f>F174/E174*100</f>
        <v>100</v>
      </c>
      <c r="I174" s="120"/>
      <c r="J174" s="120"/>
    </row>
    <row r="175" spans="1:10" ht="52.2">
      <c r="A175" s="148" t="s">
        <v>290</v>
      </c>
      <c r="B175" s="149" t="s">
        <v>291</v>
      </c>
      <c r="C175" s="115">
        <v>2.2999999999999998</v>
      </c>
      <c r="D175" s="115">
        <v>2.2999999999999998</v>
      </c>
      <c r="E175" s="115">
        <v>0</v>
      </c>
      <c r="F175" s="115">
        <v>0</v>
      </c>
      <c r="G175" s="116">
        <f>F175/D175*100</f>
        <v>0</v>
      </c>
      <c r="H175" s="116">
        <v>0</v>
      </c>
      <c r="I175" s="120"/>
      <c r="J175" s="120"/>
    </row>
    <row r="176" spans="1:10" ht="34.799999999999997">
      <c r="A176" s="135" t="s">
        <v>292</v>
      </c>
      <c r="B176" s="136" t="s">
        <v>293</v>
      </c>
      <c r="C176" s="115">
        <v>1159.2</v>
      </c>
      <c r="D176" s="115">
        <v>1381.8</v>
      </c>
      <c r="E176" s="115">
        <v>696</v>
      </c>
      <c r="F176" s="115">
        <v>696</v>
      </c>
      <c r="G176" s="116">
        <f>F176/D176*100</f>
        <v>50.369083803734263</v>
      </c>
      <c r="H176" s="116">
        <f>F176/E176*100</f>
        <v>100</v>
      </c>
      <c r="I176" s="120"/>
      <c r="J176" s="120"/>
    </row>
    <row r="177" spans="1:13" ht="17.399999999999999">
      <c r="A177" s="135" t="s">
        <v>294</v>
      </c>
      <c r="B177" s="136" t="s">
        <v>295</v>
      </c>
      <c r="C177" s="115">
        <f>SUM(C179:C179)</f>
        <v>93</v>
      </c>
      <c r="D177" s="115">
        <f>SUM(D179:D179)</f>
        <v>120.49891</v>
      </c>
      <c r="E177" s="115">
        <f>SUM(E179:E179)</f>
        <v>55.65981</v>
      </c>
      <c r="F177" s="115">
        <f>SUM(F179:F179)</f>
        <v>55.65981</v>
      </c>
      <c r="G177" s="116">
        <f>F177/D177*100</f>
        <v>46.191131521438663</v>
      </c>
      <c r="H177" s="116">
        <f>F177/E177*100</f>
        <v>100</v>
      </c>
      <c r="I177" s="120"/>
      <c r="J177" s="120"/>
    </row>
    <row r="178" spans="1:13" ht="18">
      <c r="A178" s="137"/>
      <c r="B178" s="138" t="s">
        <v>209</v>
      </c>
      <c r="C178" s="125"/>
      <c r="D178" s="125"/>
      <c r="E178" s="125"/>
      <c r="F178" s="125"/>
      <c r="G178" s="126"/>
      <c r="H178" s="126"/>
      <c r="I178" s="127"/>
      <c r="J178" s="127"/>
    </row>
    <row r="179" spans="1:13" ht="54">
      <c r="A179" s="137"/>
      <c r="B179" s="145" t="s">
        <v>296</v>
      </c>
      <c r="C179" s="102">
        <v>93</v>
      </c>
      <c r="D179" s="102">
        <v>120.49891</v>
      </c>
      <c r="E179" s="102">
        <v>55.65981</v>
      </c>
      <c r="F179" s="102">
        <v>55.65981</v>
      </c>
      <c r="G179" s="85">
        <f t="shared" ref="G179:G184" si="16">F179/D179*100</f>
        <v>46.191131521438663</v>
      </c>
      <c r="H179" s="85">
        <f t="shared" ref="H179:H184" si="17">F179/E179*100</f>
        <v>100</v>
      </c>
      <c r="I179" s="133"/>
      <c r="J179" s="133"/>
    </row>
    <row r="180" spans="1:13" ht="24" customHeight="1">
      <c r="A180" s="105" t="s">
        <v>297</v>
      </c>
      <c r="B180" s="150" t="s">
        <v>298</v>
      </c>
      <c r="C180" s="107">
        <f>C183+C184+C182+C181</f>
        <v>30037.077500000003</v>
      </c>
      <c r="D180" s="107">
        <f>D183+D184+D182+D181</f>
        <v>40910.130299999997</v>
      </c>
      <c r="E180" s="107">
        <f>E183+E184+E182+E181</f>
        <v>25605.75215</v>
      </c>
      <c r="F180" s="107">
        <f>F183+F184+F182+F181</f>
        <v>25605.75215</v>
      </c>
      <c r="G180" s="108">
        <f t="shared" si="16"/>
        <v>62.590248337585962</v>
      </c>
      <c r="H180" s="108">
        <f t="shared" si="17"/>
        <v>100</v>
      </c>
      <c r="I180" s="39"/>
      <c r="J180" s="39"/>
    </row>
    <row r="181" spans="1:13" ht="93.6">
      <c r="A181" s="151" t="s">
        <v>299</v>
      </c>
      <c r="B181" s="109" t="s">
        <v>300</v>
      </c>
      <c r="C181" s="115">
        <v>0</v>
      </c>
      <c r="D181" s="115">
        <v>267</v>
      </c>
      <c r="E181" s="115">
        <v>154.5</v>
      </c>
      <c r="F181" s="115">
        <v>154.5</v>
      </c>
      <c r="G181" s="116">
        <f t="shared" si="16"/>
        <v>57.865168539325836</v>
      </c>
      <c r="H181" s="116">
        <f t="shared" si="17"/>
        <v>100</v>
      </c>
      <c r="I181" s="39"/>
      <c r="J181" s="39"/>
    </row>
    <row r="182" spans="1:13" ht="46.8">
      <c r="A182" s="151" t="s">
        <v>301</v>
      </c>
      <c r="B182" s="109" t="s">
        <v>302</v>
      </c>
      <c r="C182" s="115">
        <v>428.48340000000002</v>
      </c>
      <c r="D182" s="115">
        <v>429.77019999999999</v>
      </c>
      <c r="E182" s="115">
        <v>273.75337000000002</v>
      </c>
      <c r="F182" s="115">
        <v>273.75337000000002</v>
      </c>
      <c r="G182" s="116">
        <f t="shared" si="16"/>
        <v>63.697615609458268</v>
      </c>
      <c r="H182" s="116">
        <f t="shared" si="17"/>
        <v>100</v>
      </c>
      <c r="I182" s="39"/>
      <c r="J182" s="39"/>
    </row>
    <row r="183" spans="1:13" ht="52.2">
      <c r="A183" s="135" t="s">
        <v>303</v>
      </c>
      <c r="B183" s="136" t="s">
        <v>304</v>
      </c>
      <c r="C183" s="115">
        <v>11589.1</v>
      </c>
      <c r="D183" s="115">
        <v>21920.5</v>
      </c>
      <c r="E183" s="115">
        <v>13724.6</v>
      </c>
      <c r="F183" s="115">
        <v>13724.6</v>
      </c>
      <c r="G183" s="116">
        <f t="shared" si="16"/>
        <v>62.610798111356949</v>
      </c>
      <c r="H183" s="116">
        <f t="shared" si="17"/>
        <v>100</v>
      </c>
      <c r="I183" s="120"/>
      <c r="J183" s="120"/>
    </row>
    <row r="184" spans="1:13" ht="34.799999999999997">
      <c r="A184" s="135" t="s">
        <v>305</v>
      </c>
      <c r="B184" s="136" t="s">
        <v>306</v>
      </c>
      <c r="C184" s="115">
        <f>SUM(C186:C192)</f>
        <v>18019.4941</v>
      </c>
      <c r="D184" s="115">
        <f>SUM(D186:D192)</f>
        <v>18292.860099999998</v>
      </c>
      <c r="E184" s="115">
        <v>11452.89878</v>
      </c>
      <c r="F184" s="115">
        <f>SUM(F186:F192)</f>
        <v>11452.89878</v>
      </c>
      <c r="G184" s="116">
        <f t="shared" si="16"/>
        <v>62.608573604080654</v>
      </c>
      <c r="H184" s="116">
        <f t="shared" si="17"/>
        <v>100</v>
      </c>
      <c r="I184" s="120"/>
      <c r="J184" s="120"/>
    </row>
    <row r="185" spans="1:13" ht="18">
      <c r="A185" s="135"/>
      <c r="B185" s="138" t="s">
        <v>209</v>
      </c>
      <c r="C185" s="115"/>
      <c r="D185" s="115"/>
      <c r="E185" s="115"/>
      <c r="F185" s="115"/>
      <c r="G185" s="116"/>
      <c r="H185" s="116"/>
      <c r="I185" s="120"/>
      <c r="J185" s="120"/>
    </row>
    <row r="186" spans="1:13" ht="31.2">
      <c r="A186" s="135"/>
      <c r="B186" s="129" t="s">
        <v>307</v>
      </c>
      <c r="C186" s="75">
        <v>1050</v>
      </c>
      <c r="D186" s="75">
        <v>1050</v>
      </c>
      <c r="E186" s="75">
        <v>1050</v>
      </c>
      <c r="F186" s="75">
        <v>1050</v>
      </c>
      <c r="G186" s="85">
        <f t="shared" ref="G186:G192" si="18">F186/D186*100</f>
        <v>100</v>
      </c>
      <c r="H186" s="85">
        <f t="shared" ref="H186:H192" si="19">F186/E186*100</f>
        <v>100</v>
      </c>
      <c r="I186" s="120"/>
      <c r="J186" s="120"/>
    </row>
    <row r="187" spans="1:13" ht="37.5" customHeight="1">
      <c r="A187" s="139"/>
      <c r="B187" s="129" t="s">
        <v>308</v>
      </c>
      <c r="C187" s="102">
        <v>360.55410000000001</v>
      </c>
      <c r="D187" s="102">
        <v>360.55410000000001</v>
      </c>
      <c r="E187" s="102">
        <v>360.55410000000001</v>
      </c>
      <c r="F187" s="102">
        <v>360.55410000000001</v>
      </c>
      <c r="G187" s="85">
        <f t="shared" si="18"/>
        <v>100</v>
      </c>
      <c r="H187" s="85">
        <f t="shared" si="19"/>
        <v>100</v>
      </c>
      <c r="I187" s="133"/>
      <c r="J187" s="133"/>
    </row>
    <row r="188" spans="1:13" ht="31.2" hidden="1">
      <c r="A188" s="139"/>
      <c r="B188" s="129" t="s">
        <v>309</v>
      </c>
      <c r="C188" s="102">
        <v>0</v>
      </c>
      <c r="D188" s="102">
        <v>0</v>
      </c>
      <c r="E188" s="102">
        <v>0</v>
      </c>
      <c r="F188" s="102">
        <v>0</v>
      </c>
      <c r="G188" s="85" t="e">
        <f t="shared" si="18"/>
        <v>#DIV/0!</v>
      </c>
      <c r="H188" s="85" t="e">
        <f t="shared" si="19"/>
        <v>#DIV/0!</v>
      </c>
      <c r="I188" s="133"/>
      <c r="J188" s="133"/>
    </row>
    <row r="189" spans="1:13" ht="61.5" customHeight="1">
      <c r="A189" s="139"/>
      <c r="B189" s="129" t="s">
        <v>310</v>
      </c>
      <c r="C189" s="102">
        <v>11596.8</v>
      </c>
      <c r="D189" s="102">
        <v>12070.8</v>
      </c>
      <c r="E189" s="102">
        <v>7143.9896799999997</v>
      </c>
      <c r="F189" s="102">
        <v>7143.9896799999997</v>
      </c>
      <c r="G189" s="85">
        <f t="shared" si="18"/>
        <v>59.184061371243004</v>
      </c>
      <c r="H189" s="85">
        <f t="shared" si="19"/>
        <v>100</v>
      </c>
      <c r="I189" s="133"/>
      <c r="J189" s="133"/>
    </row>
    <row r="190" spans="1:13" ht="26.25" customHeight="1">
      <c r="A190" s="152"/>
      <c r="B190" s="129" t="s">
        <v>311</v>
      </c>
      <c r="C190" s="102">
        <v>5012.1400000000003</v>
      </c>
      <c r="D190" s="102">
        <v>2565.5059999999999</v>
      </c>
      <c r="E190" s="102">
        <v>780.95500000000004</v>
      </c>
      <c r="F190" s="102">
        <v>780.95500000000004</v>
      </c>
      <c r="G190" s="85">
        <f t="shared" si="18"/>
        <v>30.440583650944497</v>
      </c>
      <c r="H190" s="85">
        <f t="shared" si="19"/>
        <v>100</v>
      </c>
      <c r="I190" s="133"/>
      <c r="J190" s="133"/>
      <c r="K190" s="140">
        <v>8378087</v>
      </c>
      <c r="L190" s="140">
        <v>8641068</v>
      </c>
      <c r="M190" s="140">
        <v>8641068</v>
      </c>
    </row>
    <row r="191" spans="1:13" ht="31.2">
      <c r="A191" s="153"/>
      <c r="B191" s="129" t="s">
        <v>312</v>
      </c>
      <c r="C191" s="102">
        <v>0</v>
      </c>
      <c r="D191" s="102">
        <v>386</v>
      </c>
      <c r="E191" s="102">
        <v>257.39999999999998</v>
      </c>
      <c r="F191" s="102">
        <v>257.39999999999998</v>
      </c>
      <c r="G191" s="85">
        <f t="shared" si="18"/>
        <v>66.683937823834199</v>
      </c>
      <c r="H191" s="85">
        <f t="shared" si="19"/>
        <v>100</v>
      </c>
      <c r="I191" s="133"/>
      <c r="J191" s="133"/>
      <c r="K191" s="140"/>
      <c r="L191" s="140"/>
      <c r="M191" s="140"/>
    </row>
    <row r="192" spans="1:13" ht="18">
      <c r="A192" s="153"/>
      <c r="B192" s="129" t="s">
        <v>313</v>
      </c>
      <c r="C192" s="102">
        <v>0</v>
      </c>
      <c r="D192" s="102">
        <v>1860</v>
      </c>
      <c r="E192" s="102">
        <v>1860</v>
      </c>
      <c r="F192" s="102">
        <v>1860</v>
      </c>
      <c r="G192" s="85">
        <f t="shared" si="18"/>
        <v>100</v>
      </c>
      <c r="H192" s="85">
        <f t="shared" si="19"/>
        <v>100</v>
      </c>
      <c r="I192" s="133"/>
      <c r="J192" s="133"/>
      <c r="K192" s="140"/>
      <c r="L192" s="140"/>
      <c r="M192" s="140"/>
    </row>
    <row r="193" spans="1:13" ht="34.799999999999997">
      <c r="A193" s="154" t="s">
        <v>314</v>
      </c>
      <c r="B193" s="155" t="s">
        <v>315</v>
      </c>
      <c r="C193" s="156">
        <f>C194</f>
        <v>0</v>
      </c>
      <c r="D193" s="156">
        <f>D194</f>
        <v>0</v>
      </c>
      <c r="E193" s="156">
        <f>E194</f>
        <v>0</v>
      </c>
      <c r="F193" s="156">
        <f>F194</f>
        <v>80.195930000000004</v>
      </c>
      <c r="G193" s="157">
        <v>0</v>
      </c>
      <c r="H193" s="157">
        <v>0</v>
      </c>
      <c r="I193" s="133"/>
      <c r="J193" s="133"/>
      <c r="K193" s="140"/>
      <c r="L193" s="140"/>
      <c r="M193" s="140"/>
    </row>
    <row r="194" spans="1:13" ht="36">
      <c r="A194" s="73" t="s">
        <v>316</v>
      </c>
      <c r="B194" s="138" t="s">
        <v>317</v>
      </c>
      <c r="C194" s="102">
        <v>0</v>
      </c>
      <c r="D194" s="102">
        <v>0</v>
      </c>
      <c r="E194" s="102">
        <v>0</v>
      </c>
      <c r="F194" s="102">
        <v>80.195930000000004</v>
      </c>
      <c r="G194" s="85">
        <v>0</v>
      </c>
      <c r="H194" s="85">
        <v>0</v>
      </c>
      <c r="I194" s="133"/>
      <c r="J194" s="133"/>
      <c r="K194" s="140"/>
      <c r="L194" s="140"/>
      <c r="M194" s="140"/>
    </row>
    <row r="195" spans="1:13" ht="17.399999999999999">
      <c r="A195" s="158" t="s">
        <v>318</v>
      </c>
      <c r="B195" s="159" t="s">
        <v>319</v>
      </c>
      <c r="C195" s="156">
        <f>C196</f>
        <v>0</v>
      </c>
      <c r="D195" s="156">
        <f>D196</f>
        <v>0</v>
      </c>
      <c r="E195" s="156">
        <f>E196</f>
        <v>0</v>
      </c>
      <c r="F195" s="156">
        <f>F196</f>
        <v>55</v>
      </c>
      <c r="G195" s="157">
        <v>0</v>
      </c>
      <c r="H195" s="157">
        <v>0</v>
      </c>
      <c r="I195" s="133"/>
      <c r="J195" s="133"/>
      <c r="K195" s="140"/>
      <c r="L195" s="140"/>
      <c r="M195" s="140"/>
    </row>
    <row r="196" spans="1:13" ht="18">
      <c r="A196" s="73" t="s">
        <v>320</v>
      </c>
      <c r="B196" s="112" t="s">
        <v>321</v>
      </c>
      <c r="C196" s="102">
        <v>0</v>
      </c>
      <c r="D196" s="102">
        <v>0</v>
      </c>
      <c r="E196" s="102">
        <v>0</v>
      </c>
      <c r="F196" s="102">
        <v>55</v>
      </c>
      <c r="G196" s="85">
        <v>0</v>
      </c>
      <c r="H196" s="85">
        <v>0</v>
      </c>
      <c r="I196" s="133"/>
      <c r="J196" s="133"/>
      <c r="K196" s="140"/>
      <c r="L196" s="140"/>
      <c r="M196" s="140"/>
    </row>
    <row r="197" spans="1:13" ht="69.599999999999994">
      <c r="A197" s="154" t="s">
        <v>322</v>
      </c>
      <c r="B197" s="155" t="s">
        <v>323</v>
      </c>
      <c r="C197" s="156">
        <f>C198</f>
        <v>616</v>
      </c>
      <c r="D197" s="156">
        <f>D198</f>
        <v>616</v>
      </c>
      <c r="E197" s="156">
        <f>E198</f>
        <v>616</v>
      </c>
      <c r="F197" s="156">
        <f>F198</f>
        <v>638.00122999999996</v>
      </c>
      <c r="G197" s="157">
        <f>F197/D197*100</f>
        <v>103.57162824675324</v>
      </c>
      <c r="H197" s="157">
        <f>F197/E197*100</f>
        <v>103.57162824675324</v>
      </c>
      <c r="I197" s="133"/>
      <c r="J197" s="133"/>
      <c r="K197" s="140"/>
      <c r="L197" s="140"/>
      <c r="M197" s="140"/>
    </row>
    <row r="198" spans="1:13" ht="31.2">
      <c r="A198" s="160" t="s">
        <v>324</v>
      </c>
      <c r="B198" s="129" t="s">
        <v>325</v>
      </c>
      <c r="C198" s="102">
        <v>616</v>
      </c>
      <c r="D198" s="102">
        <v>616</v>
      </c>
      <c r="E198" s="102">
        <v>616</v>
      </c>
      <c r="F198" s="102">
        <v>638.00122999999996</v>
      </c>
      <c r="G198" s="85">
        <f>F198/D198*100</f>
        <v>103.57162824675324</v>
      </c>
      <c r="H198" s="85">
        <f>F198/E198*100</f>
        <v>103.57162824675324</v>
      </c>
      <c r="I198" s="133"/>
      <c r="J198" s="133"/>
      <c r="K198" s="140"/>
      <c r="L198" s="140"/>
      <c r="M198" s="140"/>
    </row>
    <row r="199" spans="1:13" ht="34.799999999999997">
      <c r="A199" s="154" t="s">
        <v>326</v>
      </c>
      <c r="B199" s="155" t="s">
        <v>327</v>
      </c>
      <c r="C199" s="156">
        <f>C200</f>
        <v>-2500.95435</v>
      </c>
      <c r="D199" s="156">
        <f>D200</f>
        <v>-2500.95435</v>
      </c>
      <c r="E199" s="156">
        <f>E200</f>
        <v>-2500.95435</v>
      </c>
      <c r="F199" s="156">
        <f>F200</f>
        <v>-2500.95435</v>
      </c>
      <c r="G199" s="157">
        <f>F199/D199*100</f>
        <v>100</v>
      </c>
      <c r="H199" s="157">
        <f>F199/E199*100</f>
        <v>100</v>
      </c>
      <c r="I199" s="133"/>
      <c r="J199" s="133"/>
      <c r="K199" s="140"/>
      <c r="L199" s="140"/>
      <c r="M199" s="140"/>
    </row>
    <row r="200" spans="1:13" ht="31.2">
      <c r="A200" s="161" t="s">
        <v>328</v>
      </c>
      <c r="B200" s="129" t="s">
        <v>329</v>
      </c>
      <c r="C200" s="102">
        <v>-2500.95435</v>
      </c>
      <c r="D200" s="102">
        <v>-2500.95435</v>
      </c>
      <c r="E200" s="102">
        <v>-2500.95435</v>
      </c>
      <c r="F200" s="102">
        <v>-2500.95435</v>
      </c>
      <c r="G200" s="85">
        <f>F200/D200*100</f>
        <v>100</v>
      </c>
      <c r="H200" s="85">
        <f>F200/E200*100</f>
        <v>100</v>
      </c>
      <c r="I200" s="133"/>
      <c r="J200" s="133"/>
      <c r="K200" s="140"/>
      <c r="L200" s="140"/>
      <c r="M200" s="140"/>
    </row>
    <row r="201" spans="1:13" ht="18">
      <c r="A201" s="162"/>
      <c r="B201" s="163" t="s">
        <v>330</v>
      </c>
      <c r="C201" s="115">
        <f>C11+C106</f>
        <v>1167226.3172699998</v>
      </c>
      <c r="D201" s="115">
        <f>D11+D106</f>
        <v>1239094.58497</v>
      </c>
      <c r="E201" s="115">
        <f>E11+E106</f>
        <v>615200.72867999994</v>
      </c>
      <c r="F201" s="115">
        <f>F11+F106</f>
        <v>619744.61407000001</v>
      </c>
      <c r="G201" s="116">
        <f>F201/D201*100</f>
        <v>50.015924658810839</v>
      </c>
      <c r="H201" s="116">
        <f>F201/E201*100</f>
        <v>100.73860208191716</v>
      </c>
      <c r="I201" s="120"/>
      <c r="J201" s="120"/>
    </row>
  </sheetData>
  <mergeCells count="13">
    <mergeCell ref="F7:F9"/>
    <mergeCell ref="G7:G9"/>
    <mergeCell ref="H7:H9"/>
    <mergeCell ref="A7:A9"/>
    <mergeCell ref="B7:B9"/>
    <mergeCell ref="C7:C9"/>
    <mergeCell ref="D7:D9"/>
    <mergeCell ref="E7:E9"/>
    <mergeCell ref="D1:H1"/>
    <mergeCell ref="D2:H2"/>
    <mergeCell ref="D3:H3"/>
    <mergeCell ref="D4:H4"/>
    <mergeCell ref="A5:H5"/>
  </mergeCells>
  <pageMargins left="1.1023622047244095" right="0.19685039370078741" top="0.39370078740157483" bottom="0.39370078740157483" header="0.51181102362204722" footer="0.51181102362204722"/>
  <pageSetup paperSize="9" scale="3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8"/>
  <sheetViews>
    <sheetView view="pageBreakPreview" zoomScale="85" zoomScaleNormal="63" zoomScalePageLayoutView="85" workbookViewId="0">
      <pane xSplit="5" ySplit="6" topLeftCell="F7" activePane="bottomRight" state="frozen"/>
      <selection pane="topRight" activeCell="F1" sqref="F1"/>
      <selection pane="bottomLeft" activeCell="A150" sqref="A150"/>
      <selection pane="bottomRight" activeCell="E2" sqref="E2"/>
    </sheetView>
  </sheetViews>
  <sheetFormatPr defaultColWidth="9.109375" defaultRowHeight="14.4"/>
  <cols>
    <col min="1" max="2" width="9.109375" style="164"/>
    <col min="3" max="3" width="14.44140625" style="164" customWidth="1"/>
    <col min="4" max="4" width="7.5546875" style="164" customWidth="1"/>
    <col min="5" max="5" width="69.33203125" style="164" customWidth="1"/>
    <col min="6" max="9" width="15.44140625" style="164" customWidth="1"/>
    <col min="10" max="10" width="12.6640625" style="164" customWidth="1"/>
    <col min="11" max="11" width="11.6640625" style="164" customWidth="1"/>
    <col min="12" max="16384" width="9.109375" style="164"/>
  </cols>
  <sheetData>
    <row r="1" spans="1:11" ht="15.75" customHeight="1">
      <c r="C1" s="165"/>
      <c r="D1" s="165"/>
      <c r="E1" s="165"/>
    </row>
    <row r="2" spans="1:11" ht="15" customHeight="1">
      <c r="C2" s="165"/>
      <c r="D2" s="165"/>
      <c r="E2" s="165"/>
      <c r="F2" s="166"/>
      <c r="G2" s="166"/>
      <c r="H2" s="166"/>
      <c r="I2" s="166"/>
      <c r="J2" s="166"/>
      <c r="K2" s="166"/>
    </row>
    <row r="3" spans="1:11" ht="15" customHeight="1">
      <c r="C3" s="165"/>
      <c r="D3" s="165"/>
      <c r="E3" s="165"/>
      <c r="F3" s="166"/>
      <c r="G3" s="166"/>
      <c r="H3" s="166"/>
      <c r="I3" s="166"/>
      <c r="J3" s="166"/>
      <c r="K3" s="166"/>
    </row>
    <row r="4" spans="1:11" ht="15" customHeight="1">
      <c r="A4" s="4" t="s">
        <v>331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167"/>
      <c r="B5" s="167"/>
      <c r="C5" s="167"/>
      <c r="D5" s="167"/>
      <c r="E5" s="167"/>
      <c r="F5" s="167"/>
      <c r="G5" s="168"/>
      <c r="H5" s="169"/>
      <c r="I5" s="169"/>
      <c r="J5" s="167"/>
      <c r="K5" s="167"/>
    </row>
    <row r="6" spans="1:11" ht="36.75" customHeight="1">
      <c r="A6" s="170" t="s">
        <v>332</v>
      </c>
      <c r="B6" s="170" t="s">
        <v>333</v>
      </c>
      <c r="C6" s="171" t="s">
        <v>334</v>
      </c>
      <c r="D6" s="171" t="s">
        <v>335</v>
      </c>
      <c r="E6" s="171" t="s">
        <v>336</v>
      </c>
      <c r="F6" s="172" t="s">
        <v>4</v>
      </c>
      <c r="G6" s="172" t="s">
        <v>5</v>
      </c>
      <c r="H6" s="172" t="s">
        <v>6</v>
      </c>
      <c r="I6" s="172" t="s">
        <v>337</v>
      </c>
      <c r="J6" s="172" t="s">
        <v>8</v>
      </c>
      <c r="K6" s="172" t="s">
        <v>338</v>
      </c>
    </row>
    <row r="7" spans="1:11">
      <c r="A7" s="173">
        <v>601</v>
      </c>
      <c r="B7" s="173"/>
      <c r="C7" s="173"/>
      <c r="D7" s="173"/>
      <c r="E7" s="174" t="s">
        <v>339</v>
      </c>
      <c r="F7" s="175">
        <f>F8+F109+F118+F173+F290+F436+F452+F478+F426</f>
        <v>450371.00568999996</v>
      </c>
      <c r="G7" s="175">
        <f>G8+G109+G118+G173+G290+G436+G452+G478+G426</f>
        <v>485390.24252000003</v>
      </c>
      <c r="H7" s="175">
        <f>H8+H109+H118+H173+H290+H436+H452+H478+H426</f>
        <v>169169.10141000003</v>
      </c>
      <c r="I7" s="175">
        <f>I8+I109+I118+I173+I290+I436+I452+I478+I426</f>
        <v>168218.1925</v>
      </c>
      <c r="J7" s="176">
        <f t="shared" ref="J7:J24" si="0">I7/G7*100</f>
        <v>34.6562781374965</v>
      </c>
      <c r="K7" s="176">
        <f t="shared" ref="K7:K24" si="1">SUM(I7/H7*100)</f>
        <v>99.437894448764979</v>
      </c>
    </row>
    <row r="8" spans="1:11">
      <c r="A8" s="177"/>
      <c r="B8" s="178" t="s">
        <v>340</v>
      </c>
      <c r="C8" s="179"/>
      <c r="D8" s="177"/>
      <c r="E8" s="180" t="s">
        <v>341</v>
      </c>
      <c r="F8" s="181">
        <f>F9+F16+F55+F62</f>
        <v>99797.97172999999</v>
      </c>
      <c r="G8" s="181">
        <f>G9+G16+G55+G62</f>
        <v>99518.552550000008</v>
      </c>
      <c r="H8" s="181">
        <f>H9+H16+H55+H62</f>
        <v>49622.068549999996</v>
      </c>
      <c r="I8" s="181">
        <f>I9+I16+I55+I62</f>
        <v>48852.25877</v>
      </c>
      <c r="J8" s="182">
        <f t="shared" si="0"/>
        <v>49.088594556734236</v>
      </c>
      <c r="K8" s="182">
        <f t="shared" si="1"/>
        <v>98.448654394114342</v>
      </c>
    </row>
    <row r="9" spans="1:11" ht="26.4">
      <c r="A9" s="177"/>
      <c r="B9" s="178" t="s">
        <v>342</v>
      </c>
      <c r="C9" s="179"/>
      <c r="D9" s="177"/>
      <c r="E9" s="180" t="s">
        <v>343</v>
      </c>
      <c r="F9" s="181">
        <f t="shared" ref="F9:I14" si="2">F10</f>
        <v>2911.1</v>
      </c>
      <c r="G9" s="181">
        <f t="shared" si="2"/>
        <v>2911.1</v>
      </c>
      <c r="H9" s="181">
        <f t="shared" si="2"/>
        <v>1200</v>
      </c>
      <c r="I9" s="181">
        <f t="shared" si="2"/>
        <v>1098.9881499999999</v>
      </c>
      <c r="J9" s="182">
        <f t="shared" si="0"/>
        <v>37.751645426127581</v>
      </c>
      <c r="K9" s="182">
        <f t="shared" si="1"/>
        <v>91.582345833333321</v>
      </c>
    </row>
    <row r="10" spans="1:11">
      <c r="A10" s="177"/>
      <c r="B10" s="178"/>
      <c r="C10" s="183" t="s">
        <v>344</v>
      </c>
      <c r="D10" s="184"/>
      <c r="E10" s="185" t="s">
        <v>345</v>
      </c>
      <c r="F10" s="181">
        <f t="shared" si="2"/>
        <v>2911.1</v>
      </c>
      <c r="G10" s="181">
        <f t="shared" si="2"/>
        <v>2911.1</v>
      </c>
      <c r="H10" s="181">
        <f t="shared" si="2"/>
        <v>1200</v>
      </c>
      <c r="I10" s="181">
        <f t="shared" si="2"/>
        <v>1098.9881499999999</v>
      </c>
      <c r="J10" s="182">
        <f t="shared" si="0"/>
        <v>37.751645426127581</v>
      </c>
      <c r="K10" s="182">
        <f t="shared" si="1"/>
        <v>91.582345833333321</v>
      </c>
    </row>
    <row r="11" spans="1:11" ht="26.4">
      <c r="A11" s="186"/>
      <c r="B11" s="187"/>
      <c r="C11" s="188" t="s">
        <v>346</v>
      </c>
      <c r="D11" s="187"/>
      <c r="E11" s="189" t="s">
        <v>347</v>
      </c>
      <c r="F11" s="190">
        <f t="shared" si="2"/>
        <v>2911.1</v>
      </c>
      <c r="G11" s="190">
        <f t="shared" si="2"/>
        <v>2911.1</v>
      </c>
      <c r="H11" s="190">
        <f t="shared" si="2"/>
        <v>1200</v>
      </c>
      <c r="I11" s="190">
        <f t="shared" si="2"/>
        <v>1098.9881499999999</v>
      </c>
      <c r="J11" s="191">
        <f t="shared" si="0"/>
        <v>37.751645426127581</v>
      </c>
      <c r="K11" s="191">
        <f t="shared" si="1"/>
        <v>91.582345833333321</v>
      </c>
    </row>
    <row r="12" spans="1:11" ht="27">
      <c r="A12" s="192"/>
      <c r="B12" s="192"/>
      <c r="C12" s="192" t="s">
        <v>348</v>
      </c>
      <c r="D12" s="192"/>
      <c r="E12" s="193" t="s">
        <v>349</v>
      </c>
      <c r="F12" s="194">
        <f t="shared" si="2"/>
        <v>2911.1</v>
      </c>
      <c r="G12" s="194">
        <f t="shared" si="2"/>
        <v>2911.1</v>
      </c>
      <c r="H12" s="194">
        <f t="shared" si="2"/>
        <v>1200</v>
      </c>
      <c r="I12" s="194">
        <f t="shared" si="2"/>
        <v>1098.9881499999999</v>
      </c>
      <c r="J12" s="195">
        <f t="shared" si="0"/>
        <v>37.751645426127581</v>
      </c>
      <c r="K12" s="195">
        <f t="shared" si="1"/>
        <v>91.582345833333321</v>
      </c>
    </row>
    <row r="13" spans="1:11" ht="40.200000000000003">
      <c r="A13" s="196"/>
      <c r="B13" s="196"/>
      <c r="C13" s="196" t="s">
        <v>350</v>
      </c>
      <c r="D13" s="196"/>
      <c r="E13" s="197" t="s">
        <v>351</v>
      </c>
      <c r="F13" s="198">
        <f t="shared" si="2"/>
        <v>2911.1</v>
      </c>
      <c r="G13" s="198">
        <f t="shared" si="2"/>
        <v>2911.1</v>
      </c>
      <c r="H13" s="198">
        <f t="shared" si="2"/>
        <v>1200</v>
      </c>
      <c r="I13" s="198">
        <f t="shared" si="2"/>
        <v>1098.9881499999999</v>
      </c>
      <c r="J13" s="199">
        <f t="shared" si="0"/>
        <v>37.751645426127581</v>
      </c>
      <c r="K13" s="199">
        <f t="shared" si="1"/>
        <v>91.582345833333321</v>
      </c>
    </row>
    <row r="14" spans="1:11" ht="27">
      <c r="A14" s="200"/>
      <c r="B14" s="200"/>
      <c r="C14" s="201" t="s">
        <v>352</v>
      </c>
      <c r="D14" s="201"/>
      <c r="E14" s="202" t="s">
        <v>353</v>
      </c>
      <c r="F14" s="203">
        <f t="shared" si="2"/>
        <v>2911.1</v>
      </c>
      <c r="G14" s="203">
        <f t="shared" si="2"/>
        <v>2911.1</v>
      </c>
      <c r="H14" s="203">
        <f t="shared" si="2"/>
        <v>1200</v>
      </c>
      <c r="I14" s="203">
        <f t="shared" si="2"/>
        <v>1098.9881499999999</v>
      </c>
      <c r="J14" s="204">
        <f t="shared" si="0"/>
        <v>37.751645426127581</v>
      </c>
      <c r="K14" s="204">
        <f t="shared" si="1"/>
        <v>91.582345833333321</v>
      </c>
    </row>
    <row r="15" spans="1:11" ht="40.200000000000003">
      <c r="A15" s="200"/>
      <c r="B15" s="200"/>
      <c r="C15" s="201"/>
      <c r="D15" s="201" t="s">
        <v>354</v>
      </c>
      <c r="E15" s="202" t="s">
        <v>355</v>
      </c>
      <c r="F15" s="203">
        <f>2693+218.1</f>
        <v>2911.1</v>
      </c>
      <c r="G15" s="203">
        <f>2693+218.1</f>
        <v>2911.1</v>
      </c>
      <c r="H15" s="203">
        <v>1200</v>
      </c>
      <c r="I15" s="203">
        <v>1098.9881499999999</v>
      </c>
      <c r="J15" s="204">
        <f t="shared" si="0"/>
        <v>37.751645426127581</v>
      </c>
      <c r="K15" s="204">
        <f t="shared" si="1"/>
        <v>91.582345833333321</v>
      </c>
    </row>
    <row r="16" spans="1:11" s="210" customFormat="1" ht="40.200000000000003">
      <c r="A16" s="205"/>
      <c r="B16" s="178" t="s">
        <v>356</v>
      </c>
      <c r="C16" s="206"/>
      <c r="D16" s="206"/>
      <c r="E16" s="207" t="s">
        <v>357</v>
      </c>
      <c r="F16" s="208">
        <f>F17+F49</f>
        <v>50614.999999999985</v>
      </c>
      <c r="G16" s="208">
        <f>G17+G49</f>
        <v>50682.000000000007</v>
      </c>
      <c r="H16" s="208">
        <f>H17+H49</f>
        <v>22314.630659999999</v>
      </c>
      <c r="I16" s="208">
        <f>I17+I49</f>
        <v>21797.876489999999</v>
      </c>
      <c r="J16" s="209">
        <f t="shared" si="0"/>
        <v>43.009108736829639</v>
      </c>
      <c r="K16" s="209">
        <f t="shared" si="1"/>
        <v>97.684236060754941</v>
      </c>
    </row>
    <row r="17" spans="1:11" s="210" customFormat="1">
      <c r="A17" s="205"/>
      <c r="B17" s="178"/>
      <c r="C17" s="183" t="s">
        <v>344</v>
      </c>
      <c r="D17" s="184"/>
      <c r="E17" s="185" t="s">
        <v>345</v>
      </c>
      <c r="F17" s="208">
        <f>F18+F44</f>
        <v>50608.799999999988</v>
      </c>
      <c r="G17" s="208">
        <f>G18+G44</f>
        <v>50663.700000000004</v>
      </c>
      <c r="H17" s="208">
        <f>H18+H44</f>
        <v>22302.630659999999</v>
      </c>
      <c r="I17" s="208">
        <f>I18+I44</f>
        <v>21785.876489999999</v>
      </c>
      <c r="J17" s="209">
        <f t="shared" si="0"/>
        <v>43.000958260056009</v>
      </c>
      <c r="K17" s="209">
        <f t="shared" si="1"/>
        <v>97.682990056743378</v>
      </c>
    </row>
    <row r="18" spans="1:11" ht="26.4">
      <c r="A18" s="186"/>
      <c r="B18" s="187"/>
      <c r="C18" s="188" t="s">
        <v>346</v>
      </c>
      <c r="D18" s="187"/>
      <c r="E18" s="189" t="s">
        <v>347</v>
      </c>
      <c r="F18" s="190">
        <f>F19+F26</f>
        <v>50516.599999999991</v>
      </c>
      <c r="G18" s="190">
        <f>G19+G26</f>
        <v>50569.200000000004</v>
      </c>
      <c r="H18" s="190">
        <f>H19+H26</f>
        <v>22302.630659999999</v>
      </c>
      <c r="I18" s="190">
        <f>I19+I26</f>
        <v>21785.876489999999</v>
      </c>
      <c r="J18" s="191">
        <f t="shared" si="0"/>
        <v>43.081315286775343</v>
      </c>
      <c r="K18" s="191">
        <f t="shared" si="1"/>
        <v>97.682990056743378</v>
      </c>
    </row>
    <row r="19" spans="1:11" ht="27">
      <c r="A19" s="192"/>
      <c r="B19" s="192"/>
      <c r="C19" s="192" t="s">
        <v>348</v>
      </c>
      <c r="D19" s="192"/>
      <c r="E19" s="193" t="s">
        <v>349</v>
      </c>
      <c r="F19" s="194">
        <f t="shared" ref="F19:I20" si="3">F20</f>
        <v>47939.599999999991</v>
      </c>
      <c r="G19" s="194">
        <f t="shared" si="3"/>
        <v>47927.600000000006</v>
      </c>
      <c r="H19" s="194">
        <f t="shared" si="3"/>
        <v>21373.32993</v>
      </c>
      <c r="I19" s="194">
        <f t="shared" si="3"/>
        <v>20856.57576</v>
      </c>
      <c r="J19" s="195">
        <f t="shared" si="0"/>
        <v>43.516837396406238</v>
      </c>
      <c r="K19" s="195">
        <f t="shared" si="1"/>
        <v>97.582247727928092</v>
      </c>
    </row>
    <row r="20" spans="1:11" ht="40.200000000000003">
      <c r="A20" s="196"/>
      <c r="B20" s="196"/>
      <c r="C20" s="196" t="s">
        <v>350</v>
      </c>
      <c r="D20" s="196"/>
      <c r="E20" s="197" t="s">
        <v>351</v>
      </c>
      <c r="F20" s="198">
        <f t="shared" si="3"/>
        <v>47939.599999999991</v>
      </c>
      <c r="G20" s="198">
        <f t="shared" si="3"/>
        <v>47927.600000000006</v>
      </c>
      <c r="H20" s="198">
        <f t="shared" si="3"/>
        <v>21373.32993</v>
      </c>
      <c r="I20" s="198">
        <f t="shared" si="3"/>
        <v>20856.57576</v>
      </c>
      <c r="J20" s="199">
        <f t="shared" si="0"/>
        <v>43.516837396406238</v>
      </c>
      <c r="K20" s="199">
        <f t="shared" si="1"/>
        <v>97.582247727928092</v>
      </c>
    </row>
    <row r="21" spans="1:11" ht="26.4">
      <c r="A21" s="200"/>
      <c r="B21" s="200"/>
      <c r="C21" s="201" t="s">
        <v>358</v>
      </c>
      <c r="D21" s="201"/>
      <c r="E21" s="211" t="s">
        <v>359</v>
      </c>
      <c r="F21" s="212">
        <f>F22+F23</f>
        <v>47939.599999999991</v>
      </c>
      <c r="G21" s="212">
        <f>G22+G23+G24+G25</f>
        <v>47927.600000000006</v>
      </c>
      <c r="H21" s="212">
        <f>H22+H23+H24</f>
        <v>21373.32993</v>
      </c>
      <c r="I21" s="212">
        <f>I22+I23+I24</f>
        <v>20856.57576</v>
      </c>
      <c r="J21" s="213">
        <f t="shared" si="0"/>
        <v>43.516837396406238</v>
      </c>
      <c r="K21" s="213">
        <f t="shared" si="1"/>
        <v>97.582247727928092</v>
      </c>
    </row>
    <row r="22" spans="1:11" ht="40.200000000000003">
      <c r="A22" s="200"/>
      <c r="B22" s="200"/>
      <c r="C22" s="201"/>
      <c r="D22" s="201" t="s">
        <v>354</v>
      </c>
      <c r="E22" s="202" t="s">
        <v>355</v>
      </c>
      <c r="F22" s="212">
        <f>44073.6-598.3+1983.7+157.2</f>
        <v>45616.19999999999</v>
      </c>
      <c r="G22" s="212">
        <v>45534.044110000003</v>
      </c>
      <c r="H22" s="212">
        <v>20000</v>
      </c>
      <c r="I22" s="212">
        <v>19570.894550000001</v>
      </c>
      <c r="J22" s="213">
        <f t="shared" si="0"/>
        <v>42.980795869396367</v>
      </c>
      <c r="K22" s="213">
        <f t="shared" si="1"/>
        <v>97.854472750000014</v>
      </c>
    </row>
    <row r="23" spans="1:11" ht="27">
      <c r="A23" s="200"/>
      <c r="B23" s="200"/>
      <c r="C23" s="201"/>
      <c r="D23" s="201" t="s">
        <v>360</v>
      </c>
      <c r="E23" s="202" t="s">
        <v>361</v>
      </c>
      <c r="F23" s="212">
        <f>2348.3-33.2+8.3</f>
        <v>2323.4000000000005</v>
      </c>
      <c r="G23" s="212">
        <v>2220.2259600000002</v>
      </c>
      <c r="H23" s="212">
        <v>1200</v>
      </c>
      <c r="I23" s="212">
        <v>1112.3512800000001</v>
      </c>
      <c r="J23" s="213">
        <f t="shared" si="0"/>
        <v>50.100814063087526</v>
      </c>
      <c r="K23" s="213">
        <f t="shared" si="1"/>
        <v>92.695940000000007</v>
      </c>
    </row>
    <row r="24" spans="1:11">
      <c r="A24" s="200"/>
      <c r="B24" s="200"/>
      <c r="C24" s="201"/>
      <c r="D24" s="201" t="s">
        <v>362</v>
      </c>
      <c r="E24" s="202" t="s">
        <v>363</v>
      </c>
      <c r="F24" s="212">
        <v>0</v>
      </c>
      <c r="G24" s="212">
        <v>173.32992999999999</v>
      </c>
      <c r="H24" s="212">
        <v>173.32992999999999</v>
      </c>
      <c r="I24" s="212">
        <v>173.32992999999999</v>
      </c>
      <c r="J24" s="213">
        <f t="shared" si="0"/>
        <v>100</v>
      </c>
      <c r="K24" s="213">
        <f t="shared" si="1"/>
        <v>100</v>
      </c>
    </row>
    <row r="25" spans="1:11">
      <c r="A25" s="200"/>
      <c r="B25" s="200"/>
      <c r="C25" s="201"/>
      <c r="D25" s="201" t="s">
        <v>364</v>
      </c>
      <c r="E25" s="202" t="s">
        <v>365</v>
      </c>
      <c r="F25" s="212">
        <v>0</v>
      </c>
      <c r="G25" s="212">
        <v>0</v>
      </c>
      <c r="H25" s="212">
        <v>0</v>
      </c>
      <c r="I25" s="212">
        <v>0</v>
      </c>
      <c r="J25" s="213"/>
      <c r="K25" s="213"/>
    </row>
    <row r="26" spans="1:11" ht="40.200000000000003">
      <c r="A26" s="192"/>
      <c r="B26" s="192"/>
      <c r="C26" s="192" t="s">
        <v>366</v>
      </c>
      <c r="D26" s="192"/>
      <c r="E26" s="214" t="s">
        <v>367</v>
      </c>
      <c r="F26" s="194">
        <f>F27</f>
        <v>2577</v>
      </c>
      <c r="G26" s="194">
        <f>G27</f>
        <v>2641.5999999999995</v>
      </c>
      <c r="H26" s="194">
        <f>H27</f>
        <v>929.30073000000004</v>
      </c>
      <c r="I26" s="194">
        <f>I27</f>
        <v>929.30073000000004</v>
      </c>
      <c r="J26" s="195">
        <f t="shared" ref="J26:J57" si="4">I26/G26*100</f>
        <v>35.179464339794073</v>
      </c>
      <c r="K26" s="195">
        <f t="shared" ref="K26:K33" si="5">SUM(I26/H26*100)</f>
        <v>100</v>
      </c>
    </row>
    <row r="27" spans="1:11" ht="27">
      <c r="A27" s="196"/>
      <c r="B27" s="196"/>
      <c r="C27" s="196" t="s">
        <v>368</v>
      </c>
      <c r="D27" s="215"/>
      <c r="E27" s="197" t="s">
        <v>369</v>
      </c>
      <c r="F27" s="198">
        <f>F28+F31+F34+F36+F39+F42</f>
        <v>2577</v>
      </c>
      <c r="G27" s="198">
        <f>G28+G31+G34+G36+G39+G42</f>
        <v>2641.5999999999995</v>
      </c>
      <c r="H27" s="198">
        <f>H28+H31+H34+H36+H39+H42</f>
        <v>929.30073000000004</v>
      </c>
      <c r="I27" s="198">
        <f>I28+I31+I34+I36+I39+I42</f>
        <v>929.30073000000004</v>
      </c>
      <c r="J27" s="199">
        <f t="shared" si="4"/>
        <v>35.179464339794073</v>
      </c>
      <c r="K27" s="199">
        <f t="shared" si="5"/>
        <v>100</v>
      </c>
    </row>
    <row r="28" spans="1:11" ht="27">
      <c r="A28" s="200"/>
      <c r="B28" s="200"/>
      <c r="C28" s="201" t="s">
        <v>370</v>
      </c>
      <c r="D28" s="201"/>
      <c r="E28" s="216" t="s">
        <v>371</v>
      </c>
      <c r="F28" s="217">
        <f>SUM(F29:F30)</f>
        <v>1372.2</v>
      </c>
      <c r="G28" s="217">
        <f>SUM(G29:G30)</f>
        <v>1406.7</v>
      </c>
      <c r="H28" s="217">
        <f>SUM(H29:H30)</f>
        <v>576.18163000000004</v>
      </c>
      <c r="I28" s="217">
        <f>SUM(I29:I30)</f>
        <v>576.18163000000004</v>
      </c>
      <c r="J28" s="218">
        <f t="shared" si="4"/>
        <v>40.959808772303973</v>
      </c>
      <c r="K28" s="218">
        <f t="shared" si="5"/>
        <v>100</v>
      </c>
    </row>
    <row r="29" spans="1:11" ht="40.200000000000003">
      <c r="A29" s="200"/>
      <c r="B29" s="200"/>
      <c r="C29" s="201"/>
      <c r="D29" s="201" t="s">
        <v>354</v>
      </c>
      <c r="E29" s="202" t="s">
        <v>355</v>
      </c>
      <c r="F29" s="217">
        <v>1196.7</v>
      </c>
      <c r="G29" s="217">
        <v>1231.2</v>
      </c>
      <c r="H29" s="217">
        <v>533.24048000000005</v>
      </c>
      <c r="I29" s="217">
        <v>533.24048000000005</v>
      </c>
      <c r="J29" s="218">
        <f t="shared" si="4"/>
        <v>43.310630279402211</v>
      </c>
      <c r="K29" s="218">
        <f t="shared" si="5"/>
        <v>100</v>
      </c>
    </row>
    <row r="30" spans="1:11" ht="27">
      <c r="A30" s="200"/>
      <c r="B30" s="200"/>
      <c r="C30" s="201"/>
      <c r="D30" s="201" t="s">
        <v>360</v>
      </c>
      <c r="E30" s="202" t="s">
        <v>361</v>
      </c>
      <c r="F30" s="217">
        <v>175.5</v>
      </c>
      <c r="G30" s="217">
        <v>175.5</v>
      </c>
      <c r="H30" s="217">
        <v>42.94115</v>
      </c>
      <c r="I30" s="217">
        <v>42.94115</v>
      </c>
      <c r="J30" s="218">
        <f t="shared" si="4"/>
        <v>24.46789173789174</v>
      </c>
      <c r="K30" s="218">
        <f t="shared" si="5"/>
        <v>100</v>
      </c>
    </row>
    <row r="31" spans="1:11" ht="27">
      <c r="A31" s="200"/>
      <c r="B31" s="200"/>
      <c r="C31" s="201" t="s">
        <v>372</v>
      </c>
      <c r="D31" s="201"/>
      <c r="E31" s="216" t="s">
        <v>373</v>
      </c>
      <c r="F31" s="217">
        <f>SUM(F32:F33)</f>
        <v>649.5</v>
      </c>
      <c r="G31" s="217">
        <f>SUM(G32:G33)</f>
        <v>665.4</v>
      </c>
      <c r="H31" s="217">
        <f>SUM(H32:H33)</f>
        <v>235.7654</v>
      </c>
      <c r="I31" s="217">
        <f>SUM(I32:I33)</f>
        <v>235.7654</v>
      </c>
      <c r="J31" s="218">
        <f t="shared" si="4"/>
        <v>35.432131048993085</v>
      </c>
      <c r="K31" s="218">
        <f t="shared" si="5"/>
        <v>100</v>
      </c>
    </row>
    <row r="32" spans="1:11" ht="40.200000000000003">
      <c r="A32" s="200"/>
      <c r="B32" s="200"/>
      <c r="C32" s="201"/>
      <c r="D32" s="201" t="s">
        <v>354</v>
      </c>
      <c r="E32" s="202" t="s">
        <v>355</v>
      </c>
      <c r="F32" s="217">
        <v>598.4</v>
      </c>
      <c r="G32" s="217">
        <v>614.29999999999995</v>
      </c>
      <c r="H32" s="217">
        <v>234.6754</v>
      </c>
      <c r="I32" s="217">
        <v>234.6754</v>
      </c>
      <c r="J32" s="218">
        <f t="shared" si="4"/>
        <v>38.202083672472739</v>
      </c>
      <c r="K32" s="218">
        <f t="shared" si="5"/>
        <v>100</v>
      </c>
    </row>
    <row r="33" spans="1:11" ht="27">
      <c r="A33" s="200"/>
      <c r="B33" s="200"/>
      <c r="C33" s="201"/>
      <c r="D33" s="201" t="s">
        <v>360</v>
      </c>
      <c r="E33" s="202" t="s">
        <v>361</v>
      </c>
      <c r="F33" s="217">
        <v>51.1</v>
      </c>
      <c r="G33" s="217">
        <v>51.1</v>
      </c>
      <c r="H33" s="217">
        <v>1.0900000000000001</v>
      </c>
      <c r="I33" s="217">
        <v>1.0900000000000001</v>
      </c>
      <c r="J33" s="218">
        <f t="shared" si="4"/>
        <v>2.13307240704501</v>
      </c>
      <c r="K33" s="218">
        <f t="shared" si="5"/>
        <v>100</v>
      </c>
    </row>
    <row r="34" spans="1:11">
      <c r="A34" s="200"/>
      <c r="B34" s="200"/>
      <c r="C34" s="201" t="s">
        <v>374</v>
      </c>
      <c r="D34" s="201"/>
      <c r="E34" s="216" t="s">
        <v>375</v>
      </c>
      <c r="F34" s="217">
        <f>F35</f>
        <v>12.2</v>
      </c>
      <c r="G34" s="217">
        <f>G35</f>
        <v>12.2</v>
      </c>
      <c r="H34" s="217">
        <f>H35</f>
        <v>0</v>
      </c>
      <c r="I34" s="217">
        <f>I35</f>
        <v>0</v>
      </c>
      <c r="J34" s="218">
        <f t="shared" si="4"/>
        <v>0</v>
      </c>
      <c r="K34" s="218"/>
    </row>
    <row r="35" spans="1:11" ht="27">
      <c r="A35" s="200"/>
      <c r="B35" s="200"/>
      <c r="C35" s="201"/>
      <c r="D35" s="201" t="s">
        <v>360</v>
      </c>
      <c r="E35" s="202" t="s">
        <v>361</v>
      </c>
      <c r="F35" s="217">
        <v>12.2</v>
      </c>
      <c r="G35" s="217">
        <v>12.2</v>
      </c>
      <c r="H35" s="217">
        <v>0</v>
      </c>
      <c r="I35" s="217">
        <v>0</v>
      </c>
      <c r="J35" s="218">
        <f t="shared" si="4"/>
        <v>0</v>
      </c>
      <c r="K35" s="218"/>
    </row>
    <row r="36" spans="1:11" ht="27">
      <c r="A36" s="200"/>
      <c r="B36" s="200"/>
      <c r="C36" s="201" t="s">
        <v>376</v>
      </c>
      <c r="D36" s="201"/>
      <c r="E36" s="202" t="s">
        <v>377</v>
      </c>
      <c r="F36" s="217">
        <f>SUM(F37:F38)</f>
        <v>73.599999999999994</v>
      </c>
      <c r="G36" s="217">
        <f>SUM(G37:G38)</f>
        <v>75.5</v>
      </c>
      <c r="H36" s="217">
        <f>SUM(H37:H38)</f>
        <v>1</v>
      </c>
      <c r="I36" s="217">
        <f>SUM(I37:I38)</f>
        <v>1</v>
      </c>
      <c r="J36" s="218">
        <f t="shared" si="4"/>
        <v>1.3245033112582782</v>
      </c>
      <c r="K36" s="218">
        <f>SUM(I36/H36*100)</f>
        <v>100</v>
      </c>
    </row>
    <row r="37" spans="1:11" ht="40.200000000000003">
      <c r="A37" s="200"/>
      <c r="B37" s="200"/>
      <c r="C37" s="201"/>
      <c r="D37" s="201" t="s">
        <v>354</v>
      </c>
      <c r="E37" s="202" t="s">
        <v>355</v>
      </c>
      <c r="F37" s="217">
        <v>59.8</v>
      </c>
      <c r="G37" s="217">
        <v>61.7</v>
      </c>
      <c r="H37" s="217">
        <v>0</v>
      </c>
      <c r="I37" s="217">
        <v>0</v>
      </c>
      <c r="J37" s="218">
        <f t="shared" si="4"/>
        <v>0</v>
      </c>
      <c r="K37" s="218"/>
    </row>
    <row r="38" spans="1:11" ht="27">
      <c r="A38" s="200"/>
      <c r="B38" s="200"/>
      <c r="C38" s="201"/>
      <c r="D38" s="201" t="s">
        <v>360</v>
      </c>
      <c r="E38" s="202" t="s">
        <v>361</v>
      </c>
      <c r="F38" s="217">
        <v>13.8</v>
      </c>
      <c r="G38" s="217">
        <v>13.8</v>
      </c>
      <c r="H38" s="217">
        <v>1</v>
      </c>
      <c r="I38" s="217">
        <v>1</v>
      </c>
      <c r="J38" s="218">
        <f t="shared" si="4"/>
        <v>7.2463768115942031</v>
      </c>
      <c r="K38" s="218">
        <f>SUM(I38/H38*100)</f>
        <v>100</v>
      </c>
    </row>
    <row r="39" spans="1:11" ht="27">
      <c r="A39" s="200"/>
      <c r="B39" s="200"/>
      <c r="C39" s="201" t="s">
        <v>378</v>
      </c>
      <c r="D39" s="201"/>
      <c r="E39" s="202" t="s">
        <v>379</v>
      </c>
      <c r="F39" s="217">
        <f>SUM(F40:F41)</f>
        <v>453.3</v>
      </c>
      <c r="G39" s="217">
        <f>SUM(G40:G41)</f>
        <v>465.2</v>
      </c>
      <c r="H39" s="217">
        <f>SUM(H40:H41)</f>
        <v>116.3537</v>
      </c>
      <c r="I39" s="217">
        <f>SUM(I40:I41)</f>
        <v>116.3537</v>
      </c>
      <c r="J39" s="218">
        <f t="shared" si="4"/>
        <v>25.011543422184008</v>
      </c>
      <c r="K39" s="218">
        <f>SUM(I39/H39*100)</f>
        <v>100</v>
      </c>
    </row>
    <row r="40" spans="1:11" ht="40.200000000000003">
      <c r="A40" s="200"/>
      <c r="B40" s="200"/>
      <c r="C40" s="201"/>
      <c r="D40" s="201" t="s">
        <v>354</v>
      </c>
      <c r="E40" s="202" t="s">
        <v>355</v>
      </c>
      <c r="F40" s="217">
        <v>404.8</v>
      </c>
      <c r="G40" s="217">
        <v>416.7</v>
      </c>
      <c r="H40" s="217">
        <v>116.3537</v>
      </c>
      <c r="I40" s="217">
        <v>116.3537</v>
      </c>
      <c r="J40" s="218">
        <f t="shared" si="4"/>
        <v>27.922654187664985</v>
      </c>
      <c r="K40" s="218">
        <f>SUM(I40/H40*100)</f>
        <v>100</v>
      </c>
    </row>
    <row r="41" spans="1:11" ht="27">
      <c r="A41" s="200"/>
      <c r="B41" s="200"/>
      <c r="C41" s="201"/>
      <c r="D41" s="201" t="s">
        <v>360</v>
      </c>
      <c r="E41" s="202" t="s">
        <v>361</v>
      </c>
      <c r="F41" s="217">
        <v>48.5</v>
      </c>
      <c r="G41" s="217">
        <v>48.5</v>
      </c>
      <c r="H41" s="217">
        <v>0</v>
      </c>
      <c r="I41" s="217">
        <v>0</v>
      </c>
      <c r="J41" s="218">
        <f t="shared" si="4"/>
        <v>0</v>
      </c>
      <c r="K41" s="218"/>
    </row>
    <row r="42" spans="1:11" ht="40.200000000000003">
      <c r="A42" s="200"/>
      <c r="B42" s="200"/>
      <c r="C42" s="201" t="s">
        <v>380</v>
      </c>
      <c r="D42" s="201"/>
      <c r="E42" s="216" t="s">
        <v>381</v>
      </c>
      <c r="F42" s="217">
        <f>F43</f>
        <v>16.2</v>
      </c>
      <c r="G42" s="217">
        <f>G43</f>
        <v>16.600000000000001</v>
      </c>
      <c r="H42" s="217">
        <f>H43</f>
        <v>0</v>
      </c>
      <c r="I42" s="217">
        <f>I43</f>
        <v>0</v>
      </c>
      <c r="J42" s="218">
        <f t="shared" si="4"/>
        <v>0</v>
      </c>
      <c r="K42" s="218"/>
    </row>
    <row r="43" spans="1:11" ht="27">
      <c r="A43" s="200"/>
      <c r="B43" s="200"/>
      <c r="C43" s="201"/>
      <c r="D43" s="201" t="s">
        <v>360</v>
      </c>
      <c r="E43" s="202" t="s">
        <v>361</v>
      </c>
      <c r="F43" s="217">
        <v>16.2</v>
      </c>
      <c r="G43" s="217">
        <v>16.600000000000001</v>
      </c>
      <c r="H43" s="217">
        <v>0</v>
      </c>
      <c r="I43" s="217">
        <v>0</v>
      </c>
      <c r="J43" s="218">
        <f t="shared" si="4"/>
        <v>0</v>
      </c>
      <c r="K43" s="218"/>
    </row>
    <row r="44" spans="1:11" ht="26.4">
      <c r="A44" s="186"/>
      <c r="B44" s="187"/>
      <c r="C44" s="188" t="s">
        <v>382</v>
      </c>
      <c r="D44" s="187"/>
      <c r="E44" s="189" t="s">
        <v>383</v>
      </c>
      <c r="F44" s="190">
        <f t="shared" ref="F44:I45" si="6">F45</f>
        <v>92.199999999999989</v>
      </c>
      <c r="G44" s="190">
        <f t="shared" si="6"/>
        <v>94.5</v>
      </c>
      <c r="H44" s="190">
        <f t="shared" si="6"/>
        <v>0</v>
      </c>
      <c r="I44" s="190">
        <f t="shared" si="6"/>
        <v>0</v>
      </c>
      <c r="J44" s="191">
        <f t="shared" si="4"/>
        <v>0</v>
      </c>
      <c r="K44" s="191"/>
    </row>
    <row r="45" spans="1:11" ht="40.200000000000003">
      <c r="A45" s="196"/>
      <c r="B45" s="196"/>
      <c r="C45" s="196" t="s">
        <v>384</v>
      </c>
      <c r="D45" s="196"/>
      <c r="E45" s="197" t="s">
        <v>385</v>
      </c>
      <c r="F45" s="198">
        <f t="shared" si="6"/>
        <v>92.199999999999989</v>
      </c>
      <c r="G45" s="198">
        <f t="shared" si="6"/>
        <v>94.5</v>
      </c>
      <c r="H45" s="198">
        <f t="shared" si="6"/>
        <v>0</v>
      </c>
      <c r="I45" s="198">
        <f t="shared" si="6"/>
        <v>0</v>
      </c>
      <c r="J45" s="199">
        <f t="shared" si="4"/>
        <v>0</v>
      </c>
      <c r="K45" s="199"/>
    </row>
    <row r="46" spans="1:11" ht="39.6">
      <c r="A46" s="200"/>
      <c r="B46" s="200"/>
      <c r="C46" s="201" t="s">
        <v>386</v>
      </c>
      <c r="D46" s="201"/>
      <c r="E46" s="211" t="s">
        <v>387</v>
      </c>
      <c r="F46" s="203">
        <f>F47+F48</f>
        <v>92.199999999999989</v>
      </c>
      <c r="G46" s="203">
        <f>G47+G48</f>
        <v>94.5</v>
      </c>
      <c r="H46" s="203">
        <f>H47+H48</f>
        <v>0</v>
      </c>
      <c r="I46" s="203">
        <f>I47+I48</f>
        <v>0</v>
      </c>
      <c r="J46" s="204">
        <f t="shared" si="4"/>
        <v>0</v>
      </c>
      <c r="K46" s="204"/>
    </row>
    <row r="47" spans="1:11" ht="40.200000000000003">
      <c r="A47" s="200"/>
      <c r="B47" s="200"/>
      <c r="C47" s="201"/>
      <c r="D47" s="201" t="s">
        <v>354</v>
      </c>
      <c r="E47" s="202" t="s">
        <v>355</v>
      </c>
      <c r="F47" s="203">
        <v>59.8</v>
      </c>
      <c r="G47" s="203">
        <v>62.1</v>
      </c>
      <c r="H47" s="203">
        <v>0</v>
      </c>
      <c r="I47" s="203">
        <v>0</v>
      </c>
      <c r="J47" s="204">
        <f t="shared" si="4"/>
        <v>0</v>
      </c>
      <c r="K47" s="204"/>
    </row>
    <row r="48" spans="1:11" ht="27">
      <c r="A48" s="200"/>
      <c r="B48" s="200"/>
      <c r="C48" s="201"/>
      <c r="D48" s="201" t="s">
        <v>360</v>
      </c>
      <c r="E48" s="202" t="s">
        <v>361</v>
      </c>
      <c r="F48" s="203">
        <v>32.4</v>
      </c>
      <c r="G48" s="203">
        <v>32.4</v>
      </c>
      <c r="H48" s="203">
        <v>0</v>
      </c>
      <c r="I48" s="203">
        <v>0</v>
      </c>
      <c r="J48" s="204">
        <f t="shared" si="4"/>
        <v>0</v>
      </c>
      <c r="K48" s="204"/>
    </row>
    <row r="49" spans="1:11" s="210" customFormat="1">
      <c r="A49" s="219"/>
      <c r="B49" s="219"/>
      <c r="C49" s="220" t="s">
        <v>388</v>
      </c>
      <c r="D49" s="221"/>
      <c r="E49" s="222" t="s">
        <v>389</v>
      </c>
      <c r="F49" s="223">
        <f>F50</f>
        <v>6.2</v>
      </c>
      <c r="G49" s="223">
        <f>G50</f>
        <v>18.3</v>
      </c>
      <c r="H49" s="223">
        <f>H50</f>
        <v>12</v>
      </c>
      <c r="I49" s="223">
        <f>I50</f>
        <v>12</v>
      </c>
      <c r="J49" s="224">
        <f t="shared" si="4"/>
        <v>65.573770491803273</v>
      </c>
      <c r="K49" s="224">
        <f>SUM(I49/H49*100)</f>
        <v>100</v>
      </c>
    </row>
    <row r="50" spans="1:11" s="210" customFormat="1" ht="39.6">
      <c r="A50" s="225"/>
      <c r="B50" s="225"/>
      <c r="C50" s="226" t="s">
        <v>390</v>
      </c>
      <c r="D50" s="227"/>
      <c r="E50" s="228" t="s">
        <v>391</v>
      </c>
      <c r="F50" s="229">
        <f>F51</f>
        <v>6.2</v>
      </c>
      <c r="G50" s="229">
        <f>G51+G53</f>
        <v>18.3</v>
      </c>
      <c r="H50" s="229">
        <f>H51+H53</f>
        <v>12</v>
      </c>
      <c r="I50" s="229">
        <f>I51+I53</f>
        <v>12</v>
      </c>
      <c r="J50" s="230">
        <f t="shared" si="4"/>
        <v>65.573770491803273</v>
      </c>
      <c r="K50" s="230">
        <f>SUM(I50/H50*100)</f>
        <v>100</v>
      </c>
    </row>
    <row r="51" spans="1:11" ht="26.4">
      <c r="A51" s="200"/>
      <c r="B51" s="200"/>
      <c r="C51" s="231" t="s">
        <v>392</v>
      </c>
      <c r="D51" s="232"/>
      <c r="E51" s="211" t="s">
        <v>393</v>
      </c>
      <c r="F51" s="217">
        <f>F52</f>
        <v>6.2</v>
      </c>
      <c r="G51" s="217">
        <f>G52</f>
        <v>6.3</v>
      </c>
      <c r="H51" s="217">
        <f>H52</f>
        <v>0</v>
      </c>
      <c r="I51" s="217">
        <f>I52</f>
        <v>0</v>
      </c>
      <c r="J51" s="218">
        <f t="shared" si="4"/>
        <v>0</v>
      </c>
      <c r="K51" s="218"/>
    </row>
    <row r="52" spans="1:11" ht="26.4">
      <c r="A52" s="200"/>
      <c r="B52" s="200"/>
      <c r="C52" s="231"/>
      <c r="D52" s="232" t="s">
        <v>360</v>
      </c>
      <c r="E52" s="211" t="s">
        <v>361</v>
      </c>
      <c r="F52" s="217">
        <v>6.2</v>
      </c>
      <c r="G52" s="217">
        <v>6.3</v>
      </c>
      <c r="H52" s="217">
        <v>0</v>
      </c>
      <c r="I52" s="217">
        <v>0</v>
      </c>
      <c r="J52" s="218">
        <f t="shared" si="4"/>
        <v>0</v>
      </c>
      <c r="K52" s="218"/>
    </row>
    <row r="53" spans="1:11" ht="26.4">
      <c r="A53" s="200"/>
      <c r="B53" s="200"/>
      <c r="C53" s="231" t="s">
        <v>394</v>
      </c>
      <c r="D53" s="232"/>
      <c r="E53" s="211" t="s">
        <v>395</v>
      </c>
      <c r="F53" s="217"/>
      <c r="G53" s="217">
        <f>G54</f>
        <v>12</v>
      </c>
      <c r="H53" s="217">
        <f>H54</f>
        <v>12</v>
      </c>
      <c r="I53" s="217">
        <f>I54</f>
        <v>12</v>
      </c>
      <c r="J53" s="218">
        <f t="shared" si="4"/>
        <v>100</v>
      </c>
      <c r="K53" s="218">
        <f>SUM(I53/H53*100)</f>
        <v>100</v>
      </c>
    </row>
    <row r="54" spans="1:11">
      <c r="A54" s="200"/>
      <c r="B54" s="200"/>
      <c r="C54" s="231"/>
      <c r="D54" s="201" t="s">
        <v>364</v>
      </c>
      <c r="E54" s="202" t="s">
        <v>365</v>
      </c>
      <c r="F54" s="217"/>
      <c r="G54" s="217">
        <v>12</v>
      </c>
      <c r="H54" s="217">
        <v>12</v>
      </c>
      <c r="I54" s="217">
        <v>12</v>
      </c>
      <c r="J54" s="218">
        <f t="shared" si="4"/>
        <v>100</v>
      </c>
      <c r="K54" s="218">
        <f>SUM(I54/H54*100)</f>
        <v>100</v>
      </c>
    </row>
    <row r="55" spans="1:11">
      <c r="A55" s="177"/>
      <c r="B55" s="178" t="s">
        <v>396</v>
      </c>
      <c r="C55" s="179"/>
      <c r="D55" s="178"/>
      <c r="E55" s="233" t="s">
        <v>397</v>
      </c>
      <c r="F55" s="234">
        <f t="shared" ref="F55:I60" si="7">F56</f>
        <v>2.2999999999999998</v>
      </c>
      <c r="G55" s="234">
        <f t="shared" si="7"/>
        <v>2.2999999999999998</v>
      </c>
      <c r="H55" s="234">
        <f t="shared" si="7"/>
        <v>0</v>
      </c>
      <c r="I55" s="234">
        <f t="shared" si="7"/>
        <v>0</v>
      </c>
      <c r="J55" s="235">
        <f t="shared" si="4"/>
        <v>0</v>
      </c>
      <c r="K55" s="235"/>
    </row>
    <row r="56" spans="1:11" s="236" customFormat="1" ht="27">
      <c r="A56" s="177"/>
      <c r="B56" s="178"/>
      <c r="C56" s="177" t="s">
        <v>344</v>
      </c>
      <c r="D56" s="183"/>
      <c r="E56" s="207" t="s">
        <v>345</v>
      </c>
      <c r="F56" s="234">
        <f t="shared" si="7"/>
        <v>2.2999999999999998</v>
      </c>
      <c r="G56" s="234">
        <f t="shared" si="7"/>
        <v>2.2999999999999998</v>
      </c>
      <c r="H56" s="234">
        <f t="shared" si="7"/>
        <v>0</v>
      </c>
      <c r="I56" s="234">
        <f t="shared" si="7"/>
        <v>0</v>
      </c>
      <c r="J56" s="235">
        <f t="shared" si="4"/>
        <v>0</v>
      </c>
      <c r="K56" s="235"/>
    </row>
    <row r="57" spans="1:11" ht="26.4">
      <c r="A57" s="186"/>
      <c r="B57" s="187"/>
      <c r="C57" s="188" t="s">
        <v>346</v>
      </c>
      <c r="D57" s="187"/>
      <c r="E57" s="189" t="s">
        <v>347</v>
      </c>
      <c r="F57" s="190">
        <f t="shared" si="7"/>
        <v>2.2999999999999998</v>
      </c>
      <c r="G57" s="190">
        <f t="shared" si="7"/>
        <v>2.2999999999999998</v>
      </c>
      <c r="H57" s="190">
        <f t="shared" si="7"/>
        <v>0</v>
      </c>
      <c r="I57" s="190">
        <f t="shared" si="7"/>
        <v>0</v>
      </c>
      <c r="J57" s="191">
        <f t="shared" si="4"/>
        <v>0</v>
      </c>
      <c r="K57" s="191"/>
    </row>
    <row r="58" spans="1:11" ht="39.6">
      <c r="A58" s="237"/>
      <c r="B58" s="238"/>
      <c r="C58" s="239" t="s">
        <v>366</v>
      </c>
      <c r="D58" s="238"/>
      <c r="E58" s="240" t="s">
        <v>398</v>
      </c>
      <c r="F58" s="241">
        <f t="shared" si="7"/>
        <v>2.2999999999999998</v>
      </c>
      <c r="G58" s="241">
        <f t="shared" si="7"/>
        <v>2.2999999999999998</v>
      </c>
      <c r="H58" s="241">
        <f t="shared" si="7"/>
        <v>0</v>
      </c>
      <c r="I58" s="241">
        <f t="shared" si="7"/>
        <v>0</v>
      </c>
      <c r="J58" s="242">
        <f t="shared" ref="J58:J89" si="8">I58/G58*100</f>
        <v>0</v>
      </c>
      <c r="K58" s="242"/>
    </row>
    <row r="59" spans="1:11" ht="26.4">
      <c r="A59" s="243"/>
      <c r="B59" s="244"/>
      <c r="C59" s="245" t="s">
        <v>368</v>
      </c>
      <c r="D59" s="244"/>
      <c r="E59" s="246" t="s">
        <v>399</v>
      </c>
      <c r="F59" s="247">
        <f t="shared" si="7"/>
        <v>2.2999999999999998</v>
      </c>
      <c r="G59" s="247">
        <f t="shared" si="7"/>
        <v>2.2999999999999998</v>
      </c>
      <c r="H59" s="247">
        <f t="shared" si="7"/>
        <v>0</v>
      </c>
      <c r="I59" s="247">
        <f t="shared" si="7"/>
        <v>0</v>
      </c>
      <c r="J59" s="248">
        <f t="shared" si="8"/>
        <v>0</v>
      </c>
      <c r="K59" s="248"/>
    </row>
    <row r="60" spans="1:11" ht="40.200000000000003">
      <c r="A60" s="200"/>
      <c r="B60" s="200"/>
      <c r="C60" s="201" t="s">
        <v>400</v>
      </c>
      <c r="D60" s="201"/>
      <c r="E60" s="202" t="s">
        <v>401</v>
      </c>
      <c r="F60" s="217">
        <f t="shared" si="7"/>
        <v>2.2999999999999998</v>
      </c>
      <c r="G60" s="217">
        <f t="shared" si="7"/>
        <v>2.2999999999999998</v>
      </c>
      <c r="H60" s="217">
        <f t="shared" si="7"/>
        <v>0</v>
      </c>
      <c r="I60" s="217">
        <f t="shared" si="7"/>
        <v>0</v>
      </c>
      <c r="J60" s="218">
        <f t="shared" si="8"/>
        <v>0</v>
      </c>
      <c r="K60" s="218"/>
    </row>
    <row r="61" spans="1:11" ht="27">
      <c r="A61" s="200"/>
      <c r="B61" s="200"/>
      <c r="C61" s="201"/>
      <c r="D61" s="201" t="s">
        <v>360</v>
      </c>
      <c r="E61" s="202" t="s">
        <v>361</v>
      </c>
      <c r="F61" s="249">
        <v>2.2999999999999998</v>
      </c>
      <c r="G61" s="249">
        <v>2.2999999999999998</v>
      </c>
      <c r="H61" s="249">
        <v>0</v>
      </c>
      <c r="I61" s="249">
        <v>0</v>
      </c>
      <c r="J61" s="250">
        <f t="shared" si="8"/>
        <v>0</v>
      </c>
      <c r="K61" s="250"/>
    </row>
    <row r="62" spans="1:11">
      <c r="A62" s="177"/>
      <c r="B62" s="178" t="s">
        <v>402</v>
      </c>
      <c r="C62" s="179"/>
      <c r="D62" s="177"/>
      <c r="E62" s="180" t="s">
        <v>403</v>
      </c>
      <c r="F62" s="234">
        <f>F63+F88</f>
        <v>46269.571729999996</v>
      </c>
      <c r="G62" s="234">
        <f>G63+G88</f>
        <v>45923.152549999999</v>
      </c>
      <c r="H62" s="234">
        <f>H63+H88</f>
        <v>26107.437890000001</v>
      </c>
      <c r="I62" s="234">
        <f>I63+I88</f>
        <v>25955.394130000001</v>
      </c>
      <c r="J62" s="235">
        <f t="shared" si="8"/>
        <v>56.519190623379799</v>
      </c>
      <c r="K62" s="235">
        <f t="shared" ref="K62:K103" si="9">SUM(I62/H62*100)</f>
        <v>99.417622822122127</v>
      </c>
    </row>
    <row r="63" spans="1:11" ht="26.4">
      <c r="A63" s="177"/>
      <c r="B63" s="178"/>
      <c r="C63" s="179" t="s">
        <v>344</v>
      </c>
      <c r="D63" s="177"/>
      <c r="E63" s="233" t="s">
        <v>345</v>
      </c>
      <c r="F63" s="234">
        <f>F64+F82</f>
        <v>4825.5717299999997</v>
      </c>
      <c r="G63" s="234">
        <f>G64+G82</f>
        <v>4286.7006099999999</v>
      </c>
      <c r="H63" s="234">
        <f>H64+H82</f>
        <v>2871.1066500000002</v>
      </c>
      <c r="I63" s="234">
        <f>I64+I82</f>
        <v>2825.57665</v>
      </c>
      <c r="J63" s="235">
        <f t="shared" si="8"/>
        <v>65.914952012475624</v>
      </c>
      <c r="K63" s="235">
        <f t="shared" si="9"/>
        <v>98.414200322373944</v>
      </c>
    </row>
    <row r="64" spans="1:11" ht="26.4">
      <c r="A64" s="186"/>
      <c r="B64" s="187"/>
      <c r="C64" s="188" t="s">
        <v>346</v>
      </c>
      <c r="D64" s="187"/>
      <c r="E64" s="189" t="s">
        <v>347</v>
      </c>
      <c r="F64" s="190">
        <f>F65+F71+F76</f>
        <v>3252.3</v>
      </c>
      <c r="G64" s="190">
        <f>G65+G71+G76</f>
        <v>3474.9</v>
      </c>
      <c r="H64" s="190">
        <f>H65+H71+H76</f>
        <v>2074.7000000000003</v>
      </c>
      <c r="I64" s="190">
        <f>I65+I71+I76</f>
        <v>2029.17</v>
      </c>
      <c r="J64" s="191">
        <f t="shared" si="8"/>
        <v>58.395061728395056</v>
      </c>
      <c r="K64" s="191">
        <f t="shared" si="9"/>
        <v>97.805465850484396</v>
      </c>
    </row>
    <row r="65" spans="1:11" ht="27">
      <c r="A65" s="192"/>
      <c r="B65" s="192"/>
      <c r="C65" s="192" t="s">
        <v>404</v>
      </c>
      <c r="D65" s="192"/>
      <c r="E65" s="214" t="s">
        <v>405</v>
      </c>
      <c r="F65" s="194">
        <f>F66</f>
        <v>1841.1000000000001</v>
      </c>
      <c r="G65" s="194">
        <f>G66</f>
        <v>1841.1000000000001</v>
      </c>
      <c r="H65" s="194">
        <f>H66</f>
        <v>1269.4000000000001</v>
      </c>
      <c r="I65" s="194">
        <f>I66</f>
        <v>1223.8700000000001</v>
      </c>
      <c r="J65" s="195">
        <f t="shared" si="8"/>
        <v>66.474933463690192</v>
      </c>
      <c r="K65" s="195">
        <f t="shared" si="9"/>
        <v>96.413266109973222</v>
      </c>
    </row>
    <row r="66" spans="1:11" ht="27">
      <c r="A66" s="196"/>
      <c r="B66" s="196"/>
      <c r="C66" s="196" t="s">
        <v>406</v>
      </c>
      <c r="D66" s="196"/>
      <c r="E66" s="197" t="s">
        <v>407</v>
      </c>
      <c r="F66" s="198">
        <f>F67+F69</f>
        <v>1841.1000000000001</v>
      </c>
      <c r="G66" s="198">
        <f>G67+G69</f>
        <v>1841.1000000000001</v>
      </c>
      <c r="H66" s="198">
        <f>H67+H69</f>
        <v>1269.4000000000001</v>
      </c>
      <c r="I66" s="198">
        <f>I67+I69</f>
        <v>1223.8700000000001</v>
      </c>
      <c r="J66" s="199">
        <f t="shared" si="8"/>
        <v>66.474933463690192</v>
      </c>
      <c r="K66" s="199">
        <f t="shared" si="9"/>
        <v>96.413266109973222</v>
      </c>
    </row>
    <row r="67" spans="1:11" ht="53.4">
      <c r="A67" s="201"/>
      <c r="B67" s="201"/>
      <c r="C67" s="201" t="s">
        <v>408</v>
      </c>
      <c r="D67" s="206"/>
      <c r="E67" s="202" t="s">
        <v>409</v>
      </c>
      <c r="F67" s="203">
        <f>F68</f>
        <v>1771.7</v>
      </c>
      <c r="G67" s="203">
        <f>G68</f>
        <v>1771.7</v>
      </c>
      <c r="H67" s="203">
        <f>H68</f>
        <v>1200</v>
      </c>
      <c r="I67" s="203">
        <f>I68</f>
        <v>1154.47</v>
      </c>
      <c r="J67" s="204">
        <f t="shared" si="8"/>
        <v>65.161709092961559</v>
      </c>
      <c r="K67" s="204">
        <f t="shared" si="9"/>
        <v>96.205833333333331</v>
      </c>
    </row>
    <row r="68" spans="1:11" ht="27">
      <c r="A68" s="201"/>
      <c r="B68" s="201"/>
      <c r="C68" s="201"/>
      <c r="D68" s="201" t="s">
        <v>360</v>
      </c>
      <c r="E68" s="202" t="s">
        <v>361</v>
      </c>
      <c r="F68" s="203">
        <v>1771.7</v>
      </c>
      <c r="G68" s="203">
        <v>1771.7</v>
      </c>
      <c r="H68" s="203">
        <v>1200</v>
      </c>
      <c r="I68" s="203">
        <v>1154.47</v>
      </c>
      <c r="J68" s="204">
        <f t="shared" si="8"/>
        <v>65.161709092961559</v>
      </c>
      <c r="K68" s="204">
        <f t="shared" si="9"/>
        <v>96.205833333333331</v>
      </c>
    </row>
    <row r="69" spans="1:11" ht="27">
      <c r="A69" s="200"/>
      <c r="B69" s="200"/>
      <c r="C69" s="201" t="s">
        <v>410</v>
      </c>
      <c r="D69" s="201"/>
      <c r="E69" s="202" t="s">
        <v>411</v>
      </c>
      <c r="F69" s="203">
        <f>F70</f>
        <v>69.400000000000006</v>
      </c>
      <c r="G69" s="203">
        <f>G70</f>
        <v>69.400000000000006</v>
      </c>
      <c r="H69" s="203">
        <f>H70</f>
        <v>69.400000000000006</v>
      </c>
      <c r="I69" s="203">
        <v>69.400000000000006</v>
      </c>
      <c r="J69" s="204">
        <f t="shared" si="8"/>
        <v>100</v>
      </c>
      <c r="K69" s="204">
        <f t="shared" si="9"/>
        <v>100</v>
      </c>
    </row>
    <row r="70" spans="1:11" ht="27">
      <c r="A70" s="200"/>
      <c r="B70" s="200"/>
      <c r="C70" s="201"/>
      <c r="D70" s="201" t="s">
        <v>360</v>
      </c>
      <c r="E70" s="202" t="s">
        <v>361</v>
      </c>
      <c r="F70" s="203">
        <v>69.400000000000006</v>
      </c>
      <c r="G70" s="203">
        <v>69.400000000000006</v>
      </c>
      <c r="H70" s="203">
        <v>69.400000000000006</v>
      </c>
      <c r="I70" s="203">
        <v>69.400000000000006</v>
      </c>
      <c r="J70" s="204">
        <f t="shared" si="8"/>
        <v>100</v>
      </c>
      <c r="K70" s="204">
        <f t="shared" si="9"/>
        <v>100</v>
      </c>
    </row>
    <row r="71" spans="1:11" ht="40.200000000000003">
      <c r="A71" s="192"/>
      <c r="B71" s="192"/>
      <c r="C71" s="192" t="s">
        <v>366</v>
      </c>
      <c r="D71" s="192"/>
      <c r="E71" s="214" t="s">
        <v>367</v>
      </c>
      <c r="F71" s="194">
        <f t="shared" ref="F71:I72" si="10">F72</f>
        <v>1159.2</v>
      </c>
      <c r="G71" s="194">
        <f t="shared" si="10"/>
        <v>1381.8</v>
      </c>
      <c r="H71" s="194">
        <f t="shared" si="10"/>
        <v>696</v>
      </c>
      <c r="I71" s="194">
        <f t="shared" si="10"/>
        <v>696</v>
      </c>
      <c r="J71" s="195">
        <f t="shared" si="8"/>
        <v>50.369083803734263</v>
      </c>
      <c r="K71" s="195">
        <f t="shared" si="9"/>
        <v>100</v>
      </c>
    </row>
    <row r="72" spans="1:11" ht="27">
      <c r="A72" s="196"/>
      <c r="B72" s="196"/>
      <c r="C72" s="196" t="s">
        <v>368</v>
      </c>
      <c r="D72" s="215"/>
      <c r="E72" s="197" t="s">
        <v>369</v>
      </c>
      <c r="F72" s="198">
        <f t="shared" si="10"/>
        <v>1159.2</v>
      </c>
      <c r="G72" s="198">
        <f t="shared" si="10"/>
        <v>1381.8</v>
      </c>
      <c r="H72" s="198">
        <f t="shared" si="10"/>
        <v>696</v>
      </c>
      <c r="I72" s="198">
        <f t="shared" si="10"/>
        <v>696</v>
      </c>
      <c r="J72" s="199">
        <f t="shared" si="8"/>
        <v>50.369083803734263</v>
      </c>
      <c r="K72" s="199">
        <f t="shared" si="9"/>
        <v>100</v>
      </c>
    </row>
    <row r="73" spans="1:11">
      <c r="A73" s="201"/>
      <c r="B73" s="201"/>
      <c r="C73" s="201" t="s">
        <v>412</v>
      </c>
      <c r="D73" s="201"/>
      <c r="E73" s="202" t="s">
        <v>413</v>
      </c>
      <c r="F73" s="217">
        <f>SUM(F74+F75)</f>
        <v>1159.2</v>
      </c>
      <c r="G73" s="217">
        <f>SUM(G74+G75)</f>
        <v>1381.8</v>
      </c>
      <c r="H73" s="217">
        <f>SUM(H74+H75)</f>
        <v>696</v>
      </c>
      <c r="I73" s="217">
        <f>SUM(I74+I75)</f>
        <v>696</v>
      </c>
      <c r="J73" s="218">
        <f t="shared" si="8"/>
        <v>50.369083803734263</v>
      </c>
      <c r="K73" s="218">
        <f t="shared" si="9"/>
        <v>100</v>
      </c>
    </row>
    <row r="74" spans="1:11" ht="40.200000000000003">
      <c r="A74" s="201"/>
      <c r="B74" s="201"/>
      <c r="C74" s="201"/>
      <c r="D74" s="201" t="s">
        <v>354</v>
      </c>
      <c r="E74" s="202" t="s">
        <v>355</v>
      </c>
      <c r="F74" s="217">
        <v>1145.8</v>
      </c>
      <c r="G74" s="217">
        <v>1319.827</v>
      </c>
      <c r="H74" s="217">
        <v>637.02700000000004</v>
      </c>
      <c r="I74" s="217">
        <v>637.02700000000004</v>
      </c>
      <c r="J74" s="218">
        <f t="shared" si="8"/>
        <v>48.265946976384029</v>
      </c>
      <c r="K74" s="218">
        <f t="shared" si="9"/>
        <v>100</v>
      </c>
    </row>
    <row r="75" spans="1:11" ht="27">
      <c r="A75" s="201"/>
      <c r="B75" s="201"/>
      <c r="C75" s="201"/>
      <c r="D75" s="201" t="s">
        <v>360</v>
      </c>
      <c r="E75" s="202" t="s">
        <v>361</v>
      </c>
      <c r="F75" s="217">
        <v>13.4000000000001</v>
      </c>
      <c r="G75" s="217">
        <v>61.972999999999999</v>
      </c>
      <c r="H75" s="217">
        <v>58.972999999999999</v>
      </c>
      <c r="I75" s="217">
        <v>58.972999999999999</v>
      </c>
      <c r="J75" s="218">
        <f t="shared" si="8"/>
        <v>95.159182224517124</v>
      </c>
      <c r="K75" s="218">
        <f t="shared" si="9"/>
        <v>100</v>
      </c>
    </row>
    <row r="76" spans="1:11" ht="27">
      <c r="A76" s="192"/>
      <c r="B76" s="192"/>
      <c r="C76" s="192" t="s">
        <v>414</v>
      </c>
      <c r="D76" s="192"/>
      <c r="E76" s="214" t="s">
        <v>415</v>
      </c>
      <c r="F76" s="194">
        <f>F77</f>
        <v>252</v>
      </c>
      <c r="G76" s="194">
        <f>G77</f>
        <v>252</v>
      </c>
      <c r="H76" s="194">
        <f>H77</f>
        <v>109.3</v>
      </c>
      <c r="I76" s="194">
        <f>I77</f>
        <v>109.3</v>
      </c>
      <c r="J76" s="195">
        <f t="shared" si="8"/>
        <v>43.373015873015873</v>
      </c>
      <c r="K76" s="195">
        <f t="shared" si="9"/>
        <v>100</v>
      </c>
    </row>
    <row r="77" spans="1:11" ht="27">
      <c r="A77" s="196"/>
      <c r="B77" s="196"/>
      <c r="C77" s="196" t="s">
        <v>416</v>
      </c>
      <c r="D77" s="215"/>
      <c r="E77" s="197" t="s">
        <v>417</v>
      </c>
      <c r="F77" s="198">
        <f>F78+F80</f>
        <v>252</v>
      </c>
      <c r="G77" s="198">
        <f>G78+G80</f>
        <v>252</v>
      </c>
      <c r="H77" s="198">
        <f>H78+H80</f>
        <v>109.3</v>
      </c>
      <c r="I77" s="198">
        <f>I78+I80</f>
        <v>109.3</v>
      </c>
      <c r="J77" s="199">
        <f t="shared" si="8"/>
        <v>43.373015873015873</v>
      </c>
      <c r="K77" s="199">
        <f t="shared" si="9"/>
        <v>100</v>
      </c>
    </row>
    <row r="78" spans="1:11">
      <c r="A78" s="200"/>
      <c r="B78" s="200"/>
      <c r="C78" s="201" t="s">
        <v>418</v>
      </c>
      <c r="D78" s="201"/>
      <c r="E78" s="216" t="s">
        <v>419</v>
      </c>
      <c r="F78" s="217">
        <f>F79</f>
        <v>133.30000000000001</v>
      </c>
      <c r="G78" s="217">
        <f>G79</f>
        <v>133.30000000000001</v>
      </c>
      <c r="H78" s="217">
        <f>H79</f>
        <v>69.8</v>
      </c>
      <c r="I78" s="217">
        <f>I79</f>
        <v>69.8</v>
      </c>
      <c r="J78" s="218">
        <f t="shared" si="8"/>
        <v>52.36309077269317</v>
      </c>
      <c r="K78" s="218">
        <f t="shared" si="9"/>
        <v>100</v>
      </c>
    </row>
    <row r="79" spans="1:11" ht="27">
      <c r="A79" s="200"/>
      <c r="B79" s="200"/>
      <c r="C79" s="201"/>
      <c r="D79" s="201" t="s">
        <v>360</v>
      </c>
      <c r="E79" s="202" t="s">
        <v>361</v>
      </c>
      <c r="F79" s="217">
        <f>133.3</f>
        <v>133.30000000000001</v>
      </c>
      <c r="G79" s="217">
        <f>133.3</f>
        <v>133.30000000000001</v>
      </c>
      <c r="H79" s="217">
        <v>69.8</v>
      </c>
      <c r="I79" s="217">
        <v>69.8</v>
      </c>
      <c r="J79" s="218">
        <f t="shared" si="8"/>
        <v>52.36309077269317</v>
      </c>
      <c r="K79" s="218">
        <f t="shared" si="9"/>
        <v>100</v>
      </c>
    </row>
    <row r="80" spans="1:11" ht="40.200000000000003">
      <c r="A80" s="200"/>
      <c r="B80" s="200"/>
      <c r="C80" s="201" t="s">
        <v>420</v>
      </c>
      <c r="D80" s="201"/>
      <c r="E80" s="216" t="s">
        <v>421</v>
      </c>
      <c r="F80" s="217">
        <f>F81</f>
        <v>118.7</v>
      </c>
      <c r="G80" s="217">
        <f>G81</f>
        <v>118.7</v>
      </c>
      <c r="H80" s="217">
        <f>H81</f>
        <v>39.5</v>
      </c>
      <c r="I80" s="217">
        <f>I81</f>
        <v>39.5</v>
      </c>
      <c r="J80" s="218">
        <f t="shared" si="8"/>
        <v>33.277169334456616</v>
      </c>
      <c r="K80" s="218">
        <f t="shared" si="9"/>
        <v>100</v>
      </c>
    </row>
    <row r="81" spans="1:11" ht="27">
      <c r="A81" s="200"/>
      <c r="B81" s="200"/>
      <c r="C81" s="201"/>
      <c r="D81" s="201" t="s">
        <v>360</v>
      </c>
      <c r="E81" s="202" t="s">
        <v>361</v>
      </c>
      <c r="F81" s="217">
        <f>34.7+84</f>
        <v>118.7</v>
      </c>
      <c r="G81" s="217">
        <f>34.7+84</f>
        <v>118.7</v>
      </c>
      <c r="H81" s="217">
        <v>39.5</v>
      </c>
      <c r="I81" s="217">
        <v>39.5</v>
      </c>
      <c r="J81" s="218">
        <f t="shared" si="8"/>
        <v>33.277169334456616</v>
      </c>
      <c r="K81" s="218">
        <f t="shared" si="9"/>
        <v>100</v>
      </c>
    </row>
    <row r="82" spans="1:11" ht="26.4">
      <c r="A82" s="186"/>
      <c r="B82" s="187"/>
      <c r="C82" s="188" t="s">
        <v>422</v>
      </c>
      <c r="D82" s="187"/>
      <c r="E82" s="189" t="s">
        <v>423</v>
      </c>
      <c r="F82" s="190">
        <f t="shared" ref="F82:I84" si="11">F83</f>
        <v>1573.2717299999999</v>
      </c>
      <c r="G82" s="190">
        <f t="shared" si="11"/>
        <v>811.80061000000001</v>
      </c>
      <c r="H82" s="190">
        <f t="shared" si="11"/>
        <v>796.4066499999999</v>
      </c>
      <c r="I82" s="190">
        <f t="shared" si="11"/>
        <v>796.4066499999999</v>
      </c>
      <c r="J82" s="191">
        <f t="shared" si="8"/>
        <v>98.103726480323772</v>
      </c>
      <c r="K82" s="191">
        <f t="shared" si="9"/>
        <v>100</v>
      </c>
    </row>
    <row r="83" spans="1:11" ht="40.200000000000003">
      <c r="A83" s="196"/>
      <c r="B83" s="196"/>
      <c r="C83" s="196" t="s">
        <v>424</v>
      </c>
      <c r="D83" s="196"/>
      <c r="E83" s="197" t="s">
        <v>425</v>
      </c>
      <c r="F83" s="198">
        <f t="shared" si="11"/>
        <v>1573.2717299999999</v>
      </c>
      <c r="G83" s="198">
        <f t="shared" si="11"/>
        <v>811.80061000000001</v>
      </c>
      <c r="H83" s="198">
        <f t="shared" si="11"/>
        <v>796.4066499999999</v>
      </c>
      <c r="I83" s="198">
        <f t="shared" si="11"/>
        <v>796.4066499999999</v>
      </c>
      <c r="J83" s="199">
        <f t="shared" si="8"/>
        <v>98.103726480323772</v>
      </c>
      <c r="K83" s="199">
        <f t="shared" si="9"/>
        <v>100</v>
      </c>
    </row>
    <row r="84" spans="1:11" ht="40.200000000000003">
      <c r="A84" s="201"/>
      <c r="B84" s="201"/>
      <c r="C84" s="201" t="s">
        <v>426</v>
      </c>
      <c r="D84" s="201"/>
      <c r="E84" s="202" t="s">
        <v>427</v>
      </c>
      <c r="F84" s="203">
        <f t="shared" si="11"/>
        <v>1573.2717299999999</v>
      </c>
      <c r="G84" s="212">
        <f t="shared" si="11"/>
        <v>811.80061000000001</v>
      </c>
      <c r="H84" s="203">
        <f t="shared" si="11"/>
        <v>796.4066499999999</v>
      </c>
      <c r="I84" s="203">
        <f t="shared" si="11"/>
        <v>796.4066499999999</v>
      </c>
      <c r="J84" s="204">
        <f t="shared" si="8"/>
        <v>98.103726480323772</v>
      </c>
      <c r="K84" s="204">
        <f t="shared" si="9"/>
        <v>100</v>
      </c>
    </row>
    <row r="85" spans="1:11" ht="27">
      <c r="A85" s="201"/>
      <c r="B85" s="201"/>
      <c r="C85" s="201"/>
      <c r="D85" s="201" t="s">
        <v>360</v>
      </c>
      <c r="E85" s="202" t="s">
        <v>361</v>
      </c>
      <c r="F85" s="203">
        <f>F86+F87</f>
        <v>1573.2717299999999</v>
      </c>
      <c r="G85" s="212">
        <f>G86+G87</f>
        <v>811.80061000000001</v>
      </c>
      <c r="H85" s="203">
        <f>H86+H87</f>
        <v>796.4066499999999</v>
      </c>
      <c r="I85" s="203">
        <f>I86+I87</f>
        <v>796.4066499999999</v>
      </c>
      <c r="J85" s="204">
        <f t="shared" si="8"/>
        <v>98.103726480323772</v>
      </c>
      <c r="K85" s="204">
        <f t="shared" si="9"/>
        <v>100</v>
      </c>
    </row>
    <row r="86" spans="1:11">
      <c r="A86" s="201"/>
      <c r="B86" s="201"/>
      <c r="C86" s="201"/>
      <c r="D86" s="201"/>
      <c r="E86" s="211" t="s">
        <v>428</v>
      </c>
      <c r="F86" s="203">
        <v>1542.1069</v>
      </c>
      <c r="G86" s="212">
        <v>780.63577999999995</v>
      </c>
      <c r="H86" s="203">
        <v>780.63577999999995</v>
      </c>
      <c r="I86" s="203">
        <v>780.63577999999995</v>
      </c>
      <c r="J86" s="204">
        <f t="shared" si="8"/>
        <v>100</v>
      </c>
      <c r="K86" s="204">
        <f t="shared" si="9"/>
        <v>100</v>
      </c>
    </row>
    <row r="87" spans="1:11">
      <c r="A87" s="201"/>
      <c r="B87" s="201"/>
      <c r="C87" s="201"/>
      <c r="D87" s="201"/>
      <c r="E87" s="202" t="s">
        <v>429</v>
      </c>
      <c r="F87" s="203">
        <v>31.164829999999998</v>
      </c>
      <c r="G87" s="203">
        <v>31.164829999999998</v>
      </c>
      <c r="H87" s="203">
        <v>15.77087</v>
      </c>
      <c r="I87" s="203">
        <v>15.77087</v>
      </c>
      <c r="J87" s="204">
        <f t="shared" si="8"/>
        <v>50.604704084700614</v>
      </c>
      <c r="K87" s="204">
        <f t="shared" si="9"/>
        <v>100</v>
      </c>
    </row>
    <row r="88" spans="1:11">
      <c r="A88" s="251"/>
      <c r="B88" s="251"/>
      <c r="C88" s="251" t="s">
        <v>430</v>
      </c>
      <c r="D88" s="251"/>
      <c r="E88" s="252" t="s">
        <v>431</v>
      </c>
      <c r="F88" s="253">
        <f>F89</f>
        <v>41444</v>
      </c>
      <c r="G88" s="253">
        <f>G89</f>
        <v>41636.451939999999</v>
      </c>
      <c r="H88" s="253">
        <f>H89</f>
        <v>23236.33124</v>
      </c>
      <c r="I88" s="253">
        <f>I89</f>
        <v>23129.817480000002</v>
      </c>
      <c r="J88" s="254">
        <f t="shared" si="8"/>
        <v>55.551845563909019</v>
      </c>
      <c r="K88" s="254">
        <f t="shared" si="9"/>
        <v>99.541606810043064</v>
      </c>
    </row>
    <row r="89" spans="1:11" ht="40.200000000000003">
      <c r="A89" s="255"/>
      <c r="B89" s="255"/>
      <c r="C89" s="255" t="s">
        <v>390</v>
      </c>
      <c r="D89" s="255"/>
      <c r="E89" s="256" t="s">
        <v>432</v>
      </c>
      <c r="F89" s="257">
        <f>F90+F96+F98+F100+F94+F102+F104</f>
        <v>41444</v>
      </c>
      <c r="G89" s="257">
        <f>G90+G96+G98+G100+G94+G102+G104+G106</f>
        <v>41636.451939999999</v>
      </c>
      <c r="H89" s="257">
        <f>H90+H96+H98+H100+H94+H102+H104+H106</f>
        <v>23236.33124</v>
      </c>
      <c r="I89" s="257">
        <f>I90+I96+I98+I100+I94+I102+I104+I106</f>
        <v>23129.817480000002</v>
      </c>
      <c r="J89" s="258">
        <f t="shared" si="8"/>
        <v>55.551845563909019</v>
      </c>
      <c r="K89" s="258">
        <f t="shared" si="9"/>
        <v>99.541606810043064</v>
      </c>
    </row>
    <row r="90" spans="1:11" ht="27">
      <c r="A90" s="200"/>
      <c r="B90" s="200"/>
      <c r="C90" s="201" t="s">
        <v>433</v>
      </c>
      <c r="D90" s="201"/>
      <c r="E90" s="216" t="s">
        <v>434</v>
      </c>
      <c r="F90" s="203">
        <f>F91+F92+F93</f>
        <v>39270.800000000003</v>
      </c>
      <c r="G90" s="203">
        <f>G91+G92+G93</f>
        <v>39270.800000000003</v>
      </c>
      <c r="H90" s="203">
        <f>H91+H92+H93</f>
        <v>21714.363000000001</v>
      </c>
      <c r="I90" s="203">
        <f>I91+I92+I93</f>
        <v>21607.859080000002</v>
      </c>
      <c r="J90" s="204">
        <f t="shared" ref="J90:J121" si="12">I90/G90*100</f>
        <v>55.022711734927732</v>
      </c>
      <c r="K90" s="204">
        <f t="shared" si="9"/>
        <v>99.509523166762946</v>
      </c>
    </row>
    <row r="91" spans="1:11" ht="40.200000000000003">
      <c r="A91" s="200"/>
      <c r="B91" s="200"/>
      <c r="C91" s="201"/>
      <c r="D91" s="201" t="s">
        <v>354</v>
      </c>
      <c r="E91" s="202" t="s">
        <v>355</v>
      </c>
      <c r="F91" s="203">
        <f>18278.1+96.4</f>
        <v>18374.5</v>
      </c>
      <c r="G91" s="203">
        <v>18376.240000000002</v>
      </c>
      <c r="H91" s="203">
        <v>8800</v>
      </c>
      <c r="I91" s="203">
        <v>8728.91093</v>
      </c>
      <c r="J91" s="204">
        <f t="shared" si="12"/>
        <v>47.501071655572623</v>
      </c>
      <c r="K91" s="204">
        <f t="shared" si="9"/>
        <v>99.192169659090908</v>
      </c>
    </row>
    <row r="92" spans="1:11" ht="27">
      <c r="A92" s="200"/>
      <c r="B92" s="200"/>
      <c r="C92" s="201"/>
      <c r="D92" s="201" t="s">
        <v>360</v>
      </c>
      <c r="E92" s="202" t="s">
        <v>361</v>
      </c>
      <c r="F92" s="203">
        <v>20468</v>
      </c>
      <c r="G92" s="203">
        <v>20466.259999999998</v>
      </c>
      <c r="H92" s="203">
        <v>12690</v>
      </c>
      <c r="I92" s="203">
        <v>12654.585150000001</v>
      </c>
      <c r="J92" s="204">
        <f t="shared" si="12"/>
        <v>61.831449175374495</v>
      </c>
      <c r="K92" s="204">
        <f t="shared" si="9"/>
        <v>99.72092316784871</v>
      </c>
    </row>
    <row r="93" spans="1:11">
      <c r="A93" s="200"/>
      <c r="B93" s="200"/>
      <c r="C93" s="201"/>
      <c r="D93" s="201" t="s">
        <v>364</v>
      </c>
      <c r="E93" s="202" t="s">
        <v>365</v>
      </c>
      <c r="F93" s="203">
        <v>428.3</v>
      </c>
      <c r="G93" s="203">
        <v>428.3</v>
      </c>
      <c r="H93" s="203">
        <v>224.363</v>
      </c>
      <c r="I93" s="203">
        <v>224.363</v>
      </c>
      <c r="J93" s="204">
        <f t="shared" si="12"/>
        <v>52.384543544244686</v>
      </c>
      <c r="K93" s="204">
        <f t="shared" si="9"/>
        <v>100</v>
      </c>
    </row>
    <row r="94" spans="1:11">
      <c r="A94" s="200"/>
      <c r="B94" s="200"/>
      <c r="C94" s="232" t="s">
        <v>435</v>
      </c>
      <c r="D94" s="232"/>
      <c r="E94" s="211" t="s">
        <v>436</v>
      </c>
      <c r="F94" s="203">
        <f>F95</f>
        <v>926.6</v>
      </c>
      <c r="G94" s="203">
        <f>G95</f>
        <v>926.6</v>
      </c>
      <c r="H94" s="203">
        <f>H95</f>
        <v>420</v>
      </c>
      <c r="I94" s="203">
        <f>I95</f>
        <v>419.99016</v>
      </c>
      <c r="J94" s="204">
        <f t="shared" si="12"/>
        <v>45.325939995683143</v>
      </c>
      <c r="K94" s="204">
        <f t="shared" si="9"/>
        <v>99.99765714285715</v>
      </c>
    </row>
    <row r="95" spans="1:11" ht="26.4">
      <c r="A95" s="200"/>
      <c r="B95" s="200"/>
      <c r="C95" s="232"/>
      <c r="D95" s="232" t="s">
        <v>360</v>
      </c>
      <c r="E95" s="211" t="s">
        <v>361</v>
      </c>
      <c r="F95" s="203">
        <v>926.6</v>
      </c>
      <c r="G95" s="203">
        <v>926.6</v>
      </c>
      <c r="H95" s="203">
        <v>420</v>
      </c>
      <c r="I95" s="203">
        <v>419.99016</v>
      </c>
      <c r="J95" s="204">
        <f t="shared" si="12"/>
        <v>45.325939995683143</v>
      </c>
      <c r="K95" s="204">
        <f t="shared" si="9"/>
        <v>99.99765714285715</v>
      </c>
    </row>
    <row r="96" spans="1:11" ht="27">
      <c r="A96" s="200"/>
      <c r="B96" s="200"/>
      <c r="C96" s="201" t="s">
        <v>394</v>
      </c>
      <c r="D96" s="201"/>
      <c r="E96" s="202" t="s">
        <v>395</v>
      </c>
      <c r="F96" s="203">
        <f>F97</f>
        <v>224.5</v>
      </c>
      <c r="G96" s="203">
        <f>G97</f>
        <v>224.5</v>
      </c>
      <c r="H96" s="203">
        <f>H97</f>
        <v>224.40889999999999</v>
      </c>
      <c r="I96" s="203">
        <f>I97</f>
        <v>224.40889999999999</v>
      </c>
      <c r="J96" s="204">
        <f t="shared" si="12"/>
        <v>99.959420935412027</v>
      </c>
      <c r="K96" s="204">
        <f t="shared" si="9"/>
        <v>100</v>
      </c>
    </row>
    <row r="97" spans="1:11">
      <c r="A97" s="200"/>
      <c r="B97" s="200"/>
      <c r="C97" s="232"/>
      <c r="D97" s="201" t="s">
        <v>364</v>
      </c>
      <c r="E97" s="211" t="s">
        <v>365</v>
      </c>
      <c r="F97" s="203">
        <v>224.5</v>
      </c>
      <c r="G97" s="203">
        <v>224.5</v>
      </c>
      <c r="H97" s="203">
        <v>224.40889999999999</v>
      </c>
      <c r="I97" s="203">
        <v>224.40889999999999</v>
      </c>
      <c r="J97" s="204">
        <f t="shared" si="12"/>
        <v>99.959420935412027</v>
      </c>
      <c r="K97" s="204">
        <f t="shared" si="9"/>
        <v>100</v>
      </c>
    </row>
    <row r="98" spans="1:11" ht="27">
      <c r="A98" s="200"/>
      <c r="B98" s="200"/>
      <c r="C98" s="201" t="s">
        <v>437</v>
      </c>
      <c r="D98" s="201"/>
      <c r="E98" s="202" t="s">
        <v>438</v>
      </c>
      <c r="F98" s="203">
        <f>F99</f>
        <v>300</v>
      </c>
      <c r="G98" s="203">
        <f>G99</f>
        <v>300</v>
      </c>
      <c r="H98" s="203">
        <f>H99</f>
        <v>163.00739999999999</v>
      </c>
      <c r="I98" s="203">
        <f>I99</f>
        <v>163.00739999999999</v>
      </c>
      <c r="J98" s="204">
        <f t="shared" si="12"/>
        <v>54.335799999999999</v>
      </c>
      <c r="K98" s="204">
        <f t="shared" si="9"/>
        <v>100</v>
      </c>
    </row>
    <row r="99" spans="1:11" ht="27">
      <c r="A99" s="200"/>
      <c r="B99" s="200"/>
      <c r="C99" s="201"/>
      <c r="D99" s="201" t="s">
        <v>360</v>
      </c>
      <c r="E99" s="202" t="s">
        <v>361</v>
      </c>
      <c r="F99" s="203">
        <v>300</v>
      </c>
      <c r="G99" s="203">
        <v>300</v>
      </c>
      <c r="H99" s="203">
        <v>163.00739999999999</v>
      </c>
      <c r="I99" s="203">
        <v>163.00739999999999</v>
      </c>
      <c r="J99" s="204">
        <f t="shared" si="12"/>
        <v>54.335799999999999</v>
      </c>
      <c r="K99" s="204">
        <f t="shared" si="9"/>
        <v>100</v>
      </c>
    </row>
    <row r="100" spans="1:11">
      <c r="A100" s="200"/>
      <c r="B100" s="200"/>
      <c r="C100" s="201" t="s">
        <v>439</v>
      </c>
      <c r="D100" s="201"/>
      <c r="E100" s="202" t="s">
        <v>440</v>
      </c>
      <c r="F100" s="212">
        <f>F101</f>
        <v>310</v>
      </c>
      <c r="G100" s="212">
        <f>G101</f>
        <v>310</v>
      </c>
      <c r="H100" s="212">
        <f>H101</f>
        <v>310</v>
      </c>
      <c r="I100" s="212">
        <f>I101</f>
        <v>310</v>
      </c>
      <c r="J100" s="213">
        <f t="shared" si="12"/>
        <v>100</v>
      </c>
      <c r="K100" s="213">
        <f t="shared" si="9"/>
        <v>100</v>
      </c>
    </row>
    <row r="101" spans="1:11">
      <c r="A101" s="200"/>
      <c r="B101" s="200"/>
      <c r="C101" s="201"/>
      <c r="D101" s="201" t="s">
        <v>364</v>
      </c>
      <c r="E101" s="202" t="s">
        <v>365</v>
      </c>
      <c r="F101" s="212">
        <v>310</v>
      </c>
      <c r="G101" s="212">
        <v>310</v>
      </c>
      <c r="H101" s="212">
        <v>310</v>
      </c>
      <c r="I101" s="212">
        <v>310</v>
      </c>
      <c r="J101" s="213">
        <f t="shared" si="12"/>
        <v>100</v>
      </c>
      <c r="K101" s="213">
        <f t="shared" si="9"/>
        <v>100</v>
      </c>
    </row>
    <row r="102" spans="1:11" ht="27">
      <c r="A102" s="200"/>
      <c r="B102" s="200"/>
      <c r="C102" s="201" t="s">
        <v>441</v>
      </c>
      <c r="D102" s="201"/>
      <c r="E102" s="259" t="s">
        <v>442</v>
      </c>
      <c r="F102" s="212">
        <f>F103</f>
        <v>300</v>
      </c>
      <c r="G102" s="212">
        <f>G103</f>
        <v>300</v>
      </c>
      <c r="H102" s="212">
        <f>H103</f>
        <v>100</v>
      </c>
      <c r="I102" s="212">
        <f>I103</f>
        <v>100</v>
      </c>
      <c r="J102" s="213">
        <f t="shared" si="12"/>
        <v>33.333333333333329</v>
      </c>
      <c r="K102" s="213">
        <f t="shared" si="9"/>
        <v>100</v>
      </c>
    </row>
    <row r="103" spans="1:11" ht="27">
      <c r="A103" s="200"/>
      <c r="B103" s="200"/>
      <c r="C103" s="201"/>
      <c r="D103" s="201" t="s">
        <v>443</v>
      </c>
      <c r="E103" s="202" t="s">
        <v>444</v>
      </c>
      <c r="F103" s="212">
        <v>300</v>
      </c>
      <c r="G103" s="212">
        <v>300</v>
      </c>
      <c r="H103" s="212">
        <v>100</v>
      </c>
      <c r="I103" s="212">
        <v>100</v>
      </c>
      <c r="J103" s="213">
        <f t="shared" si="12"/>
        <v>33.333333333333329</v>
      </c>
      <c r="K103" s="213">
        <f t="shared" si="9"/>
        <v>100</v>
      </c>
    </row>
    <row r="104" spans="1:11" ht="26.4">
      <c r="A104" s="200"/>
      <c r="B104" s="200"/>
      <c r="C104" s="260" t="s">
        <v>445</v>
      </c>
      <c r="D104" s="232"/>
      <c r="E104" s="261" t="s">
        <v>446</v>
      </c>
      <c r="F104" s="212">
        <f>F105</f>
        <v>112.1</v>
      </c>
      <c r="G104" s="212">
        <f>G105</f>
        <v>0</v>
      </c>
      <c r="H104" s="212">
        <f>H105</f>
        <v>0</v>
      </c>
      <c r="I104" s="212">
        <f>I105</f>
        <v>0</v>
      </c>
      <c r="J104" s="213"/>
      <c r="K104" s="213"/>
    </row>
    <row r="105" spans="1:11" ht="26.4">
      <c r="A105" s="200"/>
      <c r="B105" s="200"/>
      <c r="C105" s="178"/>
      <c r="D105" s="201" t="s">
        <v>443</v>
      </c>
      <c r="E105" s="211" t="s">
        <v>444</v>
      </c>
      <c r="F105" s="212">
        <v>112.1</v>
      </c>
      <c r="G105" s="212">
        <v>0</v>
      </c>
      <c r="H105" s="212">
        <v>0</v>
      </c>
      <c r="I105" s="212">
        <v>0</v>
      </c>
      <c r="J105" s="213"/>
      <c r="K105" s="213"/>
    </row>
    <row r="106" spans="1:11" ht="27">
      <c r="A106" s="200"/>
      <c r="B106" s="200"/>
      <c r="C106" s="201" t="s">
        <v>447</v>
      </c>
      <c r="D106" s="201"/>
      <c r="E106" s="202" t="s">
        <v>448</v>
      </c>
      <c r="F106" s="212">
        <v>0</v>
      </c>
      <c r="G106" s="212">
        <f>G107+G108</f>
        <v>304.55194</v>
      </c>
      <c r="H106" s="212">
        <f>H107+H108</f>
        <v>304.55194</v>
      </c>
      <c r="I106" s="212">
        <f>I107+I108</f>
        <v>304.55194</v>
      </c>
      <c r="J106" s="213">
        <f t="shared" ref="J106:J137" si="13">I106/G106*100</f>
        <v>100</v>
      </c>
      <c r="K106" s="213">
        <f t="shared" ref="K106:K136" si="14">SUM(I106/H106*100)</f>
        <v>100</v>
      </c>
    </row>
    <row r="107" spans="1:11" ht="27">
      <c r="A107" s="200"/>
      <c r="B107" s="200"/>
      <c r="C107" s="201"/>
      <c r="D107" s="201" t="s">
        <v>360</v>
      </c>
      <c r="E107" s="202" t="s">
        <v>361</v>
      </c>
      <c r="F107" s="212">
        <v>0</v>
      </c>
      <c r="G107" s="212">
        <v>80.151939999999996</v>
      </c>
      <c r="H107" s="212">
        <v>80.151939999999996</v>
      </c>
      <c r="I107" s="212">
        <v>80.151939999999996</v>
      </c>
      <c r="J107" s="213">
        <f t="shared" si="13"/>
        <v>100</v>
      </c>
      <c r="K107" s="213">
        <f t="shared" si="14"/>
        <v>100</v>
      </c>
    </row>
    <row r="108" spans="1:11">
      <c r="A108" s="200"/>
      <c r="B108" s="200"/>
      <c r="C108" s="178"/>
      <c r="D108" s="201" t="s">
        <v>362</v>
      </c>
      <c r="E108" s="211" t="s">
        <v>363</v>
      </c>
      <c r="F108" s="212">
        <v>0</v>
      </c>
      <c r="G108" s="212">
        <v>224.4</v>
      </c>
      <c r="H108" s="212">
        <v>224.4</v>
      </c>
      <c r="I108" s="212">
        <v>224.4</v>
      </c>
      <c r="J108" s="213">
        <f t="shared" si="13"/>
        <v>100</v>
      </c>
      <c r="K108" s="213">
        <f t="shared" si="14"/>
        <v>100</v>
      </c>
    </row>
    <row r="109" spans="1:11">
      <c r="A109" s="177"/>
      <c r="B109" s="178" t="s">
        <v>449</v>
      </c>
      <c r="C109" s="179"/>
      <c r="D109" s="178"/>
      <c r="E109" s="180" t="s">
        <v>450</v>
      </c>
      <c r="F109" s="234">
        <f t="shared" ref="F109:I114" si="15">F110</f>
        <v>1805.3</v>
      </c>
      <c r="G109" s="234">
        <f t="shared" si="15"/>
        <v>1883.2</v>
      </c>
      <c r="H109" s="234">
        <f t="shared" si="15"/>
        <v>794.28631000000007</v>
      </c>
      <c r="I109" s="234">
        <f t="shared" si="15"/>
        <v>794.28631000000007</v>
      </c>
      <c r="J109" s="235">
        <f t="shared" si="13"/>
        <v>42.177480352591331</v>
      </c>
      <c r="K109" s="235">
        <f t="shared" si="14"/>
        <v>100</v>
      </c>
    </row>
    <row r="110" spans="1:11">
      <c r="A110" s="177"/>
      <c r="B110" s="178" t="s">
        <v>451</v>
      </c>
      <c r="C110" s="179"/>
      <c r="D110" s="178"/>
      <c r="E110" s="180" t="s">
        <v>452</v>
      </c>
      <c r="F110" s="234">
        <f t="shared" si="15"/>
        <v>1805.3</v>
      </c>
      <c r="G110" s="234">
        <f t="shared" si="15"/>
        <v>1883.2</v>
      </c>
      <c r="H110" s="234">
        <f t="shared" si="15"/>
        <v>794.28631000000007</v>
      </c>
      <c r="I110" s="234">
        <f t="shared" si="15"/>
        <v>794.28631000000007</v>
      </c>
      <c r="J110" s="235">
        <f t="shared" si="13"/>
        <v>42.177480352591331</v>
      </c>
      <c r="K110" s="235">
        <f t="shared" si="14"/>
        <v>100</v>
      </c>
    </row>
    <row r="111" spans="1:11" ht="27">
      <c r="A111" s="177"/>
      <c r="B111" s="178"/>
      <c r="C111" s="183" t="s">
        <v>344</v>
      </c>
      <c r="D111" s="183"/>
      <c r="E111" s="207" t="s">
        <v>345</v>
      </c>
      <c r="F111" s="234">
        <f t="shared" si="15"/>
        <v>1805.3</v>
      </c>
      <c r="G111" s="234">
        <f t="shared" si="15"/>
        <v>1883.2</v>
      </c>
      <c r="H111" s="234">
        <f t="shared" si="15"/>
        <v>794.28631000000007</v>
      </c>
      <c r="I111" s="234">
        <f t="shared" si="15"/>
        <v>794.28631000000007</v>
      </c>
      <c r="J111" s="235">
        <f t="shared" si="13"/>
        <v>42.177480352591331</v>
      </c>
      <c r="K111" s="235">
        <f t="shared" si="14"/>
        <v>100</v>
      </c>
    </row>
    <row r="112" spans="1:11" ht="26.4">
      <c r="A112" s="186"/>
      <c r="B112" s="187"/>
      <c r="C112" s="188" t="s">
        <v>346</v>
      </c>
      <c r="D112" s="187"/>
      <c r="E112" s="189" t="s">
        <v>347</v>
      </c>
      <c r="F112" s="190">
        <f t="shared" si="15"/>
        <v>1805.3</v>
      </c>
      <c r="G112" s="190">
        <f t="shared" si="15"/>
        <v>1883.2</v>
      </c>
      <c r="H112" s="190">
        <f t="shared" si="15"/>
        <v>794.28631000000007</v>
      </c>
      <c r="I112" s="190">
        <f t="shared" si="15"/>
        <v>794.28631000000007</v>
      </c>
      <c r="J112" s="191">
        <f t="shared" si="13"/>
        <v>42.177480352591331</v>
      </c>
      <c r="K112" s="191">
        <f t="shared" si="14"/>
        <v>100</v>
      </c>
    </row>
    <row r="113" spans="1:11" ht="39.6">
      <c r="A113" s="237"/>
      <c r="B113" s="238"/>
      <c r="C113" s="239" t="s">
        <v>366</v>
      </c>
      <c r="D113" s="238"/>
      <c r="E113" s="240" t="s">
        <v>453</v>
      </c>
      <c r="F113" s="241">
        <f t="shared" si="15"/>
        <v>1805.3</v>
      </c>
      <c r="G113" s="241">
        <f t="shared" si="15"/>
        <v>1883.2</v>
      </c>
      <c r="H113" s="241">
        <f t="shared" si="15"/>
        <v>794.28631000000007</v>
      </c>
      <c r="I113" s="241">
        <f t="shared" si="15"/>
        <v>794.28631000000007</v>
      </c>
      <c r="J113" s="242">
        <f t="shared" si="13"/>
        <v>42.177480352591331</v>
      </c>
      <c r="K113" s="242">
        <f t="shared" si="14"/>
        <v>100</v>
      </c>
    </row>
    <row r="114" spans="1:11" ht="26.4">
      <c r="A114" s="243"/>
      <c r="B114" s="244"/>
      <c r="C114" s="245" t="s">
        <v>368</v>
      </c>
      <c r="D114" s="244"/>
      <c r="E114" s="246" t="s">
        <v>454</v>
      </c>
      <c r="F114" s="247">
        <f t="shared" si="15"/>
        <v>1805.3</v>
      </c>
      <c r="G114" s="247">
        <f t="shared" si="15"/>
        <v>1883.2</v>
      </c>
      <c r="H114" s="247">
        <f t="shared" si="15"/>
        <v>794.28631000000007</v>
      </c>
      <c r="I114" s="247">
        <f t="shared" si="15"/>
        <v>794.28631000000007</v>
      </c>
      <c r="J114" s="248">
        <f t="shared" si="13"/>
        <v>42.177480352591331</v>
      </c>
      <c r="K114" s="248">
        <f t="shared" si="14"/>
        <v>100</v>
      </c>
    </row>
    <row r="115" spans="1:11" ht="27">
      <c r="A115" s="201"/>
      <c r="B115" s="201"/>
      <c r="C115" s="201" t="s">
        <v>455</v>
      </c>
      <c r="D115" s="201"/>
      <c r="E115" s="202" t="s">
        <v>456</v>
      </c>
      <c r="F115" s="217">
        <f>SUM(F116+F117)</f>
        <v>1805.3</v>
      </c>
      <c r="G115" s="217">
        <f>SUM(G116+G117)</f>
        <v>1883.2</v>
      </c>
      <c r="H115" s="217">
        <f>SUM(H116+H117)</f>
        <v>794.28631000000007</v>
      </c>
      <c r="I115" s="217">
        <f>SUM(I116+I117)</f>
        <v>794.28631000000007</v>
      </c>
      <c r="J115" s="218">
        <f t="shared" si="13"/>
        <v>42.177480352591331</v>
      </c>
      <c r="K115" s="218">
        <f t="shared" si="14"/>
        <v>100</v>
      </c>
    </row>
    <row r="116" spans="1:11" ht="40.200000000000003">
      <c r="A116" s="201"/>
      <c r="B116" s="201"/>
      <c r="C116" s="201"/>
      <c r="D116" s="201" t="s">
        <v>354</v>
      </c>
      <c r="E116" s="202" t="s">
        <v>355</v>
      </c>
      <c r="F116" s="217">
        <v>1719.8</v>
      </c>
      <c r="G116" s="217">
        <v>1797.7</v>
      </c>
      <c r="H116" s="217">
        <v>788.33244000000002</v>
      </c>
      <c r="I116" s="217">
        <v>788.33244000000002</v>
      </c>
      <c r="J116" s="218">
        <f t="shared" si="13"/>
        <v>43.852280135728989</v>
      </c>
      <c r="K116" s="218">
        <f t="shared" si="14"/>
        <v>100</v>
      </c>
    </row>
    <row r="117" spans="1:11" ht="27">
      <c r="A117" s="201"/>
      <c r="B117" s="201"/>
      <c r="C117" s="201"/>
      <c r="D117" s="201" t="s">
        <v>360</v>
      </c>
      <c r="E117" s="202" t="s">
        <v>361</v>
      </c>
      <c r="F117" s="249">
        <f>131.1-45.6</f>
        <v>85.5</v>
      </c>
      <c r="G117" s="249">
        <f>131.1-45.6</f>
        <v>85.5</v>
      </c>
      <c r="H117" s="249">
        <v>5.9538700000000002</v>
      </c>
      <c r="I117" s="249">
        <v>5.9538700000000002</v>
      </c>
      <c r="J117" s="250">
        <f t="shared" si="13"/>
        <v>6.9635906432748547</v>
      </c>
      <c r="K117" s="250">
        <f t="shared" si="14"/>
        <v>100</v>
      </c>
    </row>
    <row r="118" spans="1:11">
      <c r="A118" s="177"/>
      <c r="B118" s="178" t="s">
        <v>457</v>
      </c>
      <c r="C118" s="179"/>
      <c r="D118" s="177"/>
      <c r="E118" s="180" t="s">
        <v>458</v>
      </c>
      <c r="F118" s="234">
        <f>F119+F133+F146</f>
        <v>26443.200000000001</v>
      </c>
      <c r="G118" s="234">
        <f>G119+G133+G146</f>
        <v>26443.200000000001</v>
      </c>
      <c r="H118" s="234">
        <f>H119+H133+H146</f>
        <v>11182.182310000002</v>
      </c>
      <c r="I118" s="234">
        <f>I119+I133+I146</f>
        <v>11096.480420000002</v>
      </c>
      <c r="J118" s="235">
        <f t="shared" si="13"/>
        <v>41.963455330671032</v>
      </c>
      <c r="K118" s="235">
        <f t="shared" si="14"/>
        <v>99.233585291098692</v>
      </c>
    </row>
    <row r="119" spans="1:11" ht="26.4">
      <c r="A119" s="177"/>
      <c r="B119" s="178" t="s">
        <v>459</v>
      </c>
      <c r="C119" s="179"/>
      <c r="D119" s="178"/>
      <c r="E119" s="233" t="s">
        <v>460</v>
      </c>
      <c r="F119" s="234">
        <f t="shared" ref="F119:I121" si="16">F120</f>
        <v>20744.5</v>
      </c>
      <c r="G119" s="234">
        <f t="shared" si="16"/>
        <v>20744.5</v>
      </c>
      <c r="H119" s="234">
        <f t="shared" si="16"/>
        <v>10098.645</v>
      </c>
      <c r="I119" s="234">
        <f t="shared" si="16"/>
        <v>10012.94311</v>
      </c>
      <c r="J119" s="235">
        <f t="shared" si="13"/>
        <v>48.267941430258624</v>
      </c>
      <c r="K119" s="235">
        <f t="shared" si="14"/>
        <v>99.151352582450414</v>
      </c>
    </row>
    <row r="120" spans="1:11" ht="26.4">
      <c r="A120" s="177"/>
      <c r="B120" s="178"/>
      <c r="C120" s="179" t="s">
        <v>344</v>
      </c>
      <c r="D120" s="177"/>
      <c r="E120" s="233" t="s">
        <v>345</v>
      </c>
      <c r="F120" s="234">
        <f t="shared" si="16"/>
        <v>20744.5</v>
      </c>
      <c r="G120" s="234">
        <f t="shared" si="16"/>
        <v>20744.5</v>
      </c>
      <c r="H120" s="234">
        <f t="shared" si="16"/>
        <v>10098.645</v>
      </c>
      <c r="I120" s="234">
        <f t="shared" si="16"/>
        <v>10012.94311</v>
      </c>
      <c r="J120" s="235">
        <f t="shared" si="13"/>
        <v>48.267941430258624</v>
      </c>
      <c r="K120" s="235">
        <f t="shared" si="14"/>
        <v>99.151352582450414</v>
      </c>
    </row>
    <row r="121" spans="1:11" ht="52.8">
      <c r="A121" s="186"/>
      <c r="B121" s="187"/>
      <c r="C121" s="188" t="s">
        <v>461</v>
      </c>
      <c r="D121" s="187"/>
      <c r="E121" s="189" t="s">
        <v>462</v>
      </c>
      <c r="F121" s="190">
        <f t="shared" si="16"/>
        <v>20744.5</v>
      </c>
      <c r="G121" s="190">
        <f t="shared" si="16"/>
        <v>20744.5</v>
      </c>
      <c r="H121" s="190">
        <f t="shared" si="16"/>
        <v>10098.645</v>
      </c>
      <c r="I121" s="190">
        <f t="shared" si="16"/>
        <v>10012.94311</v>
      </c>
      <c r="J121" s="191">
        <f t="shared" si="13"/>
        <v>48.267941430258624</v>
      </c>
      <c r="K121" s="191">
        <f t="shared" si="14"/>
        <v>99.151352582450414</v>
      </c>
    </row>
    <row r="122" spans="1:11" ht="40.200000000000003">
      <c r="A122" s="196"/>
      <c r="B122" s="196"/>
      <c r="C122" s="196" t="s">
        <v>463</v>
      </c>
      <c r="D122" s="196"/>
      <c r="E122" s="262" t="s">
        <v>464</v>
      </c>
      <c r="F122" s="198">
        <f>F123+F125+F129+F127</f>
        <v>20744.5</v>
      </c>
      <c r="G122" s="198">
        <f>G123+G125+G129+G127</f>
        <v>20744.5</v>
      </c>
      <c r="H122" s="198">
        <f>H123+H125+H129+H127</f>
        <v>10098.645</v>
      </c>
      <c r="I122" s="198">
        <f>I123+I125+I129+I127</f>
        <v>10012.94311</v>
      </c>
      <c r="J122" s="199">
        <f t="shared" si="13"/>
        <v>48.267941430258624</v>
      </c>
      <c r="K122" s="199">
        <f t="shared" si="14"/>
        <v>99.151352582450414</v>
      </c>
    </row>
    <row r="123" spans="1:11">
      <c r="A123" s="201"/>
      <c r="B123" s="201"/>
      <c r="C123" s="201" t="s">
        <v>465</v>
      </c>
      <c r="D123" s="201"/>
      <c r="E123" s="211" t="s">
        <v>466</v>
      </c>
      <c r="F123" s="203">
        <f>SUM(F124)</f>
        <v>36.799999999999997</v>
      </c>
      <c r="G123" s="203">
        <f>SUM(G124)</f>
        <v>36.799999999999997</v>
      </c>
      <c r="H123" s="203">
        <f>SUM(H124)</f>
        <v>21.6</v>
      </c>
      <c r="I123" s="203">
        <f>SUM(I124)</f>
        <v>21.6</v>
      </c>
      <c r="J123" s="204">
        <f t="shared" si="13"/>
        <v>58.695652173913047</v>
      </c>
      <c r="K123" s="204">
        <f t="shared" si="14"/>
        <v>100</v>
      </c>
    </row>
    <row r="124" spans="1:11" ht="27">
      <c r="A124" s="201"/>
      <c r="B124" s="201"/>
      <c r="C124" s="201"/>
      <c r="D124" s="201" t="s">
        <v>360</v>
      </c>
      <c r="E124" s="202" t="s">
        <v>361</v>
      </c>
      <c r="F124" s="203">
        <v>36.799999999999997</v>
      </c>
      <c r="G124" s="203">
        <v>36.799999999999997</v>
      </c>
      <c r="H124" s="203">
        <v>21.6</v>
      </c>
      <c r="I124" s="203">
        <v>21.6</v>
      </c>
      <c r="J124" s="204">
        <f t="shared" si="13"/>
        <v>58.695652173913047</v>
      </c>
      <c r="K124" s="204">
        <f t="shared" si="14"/>
        <v>100</v>
      </c>
    </row>
    <row r="125" spans="1:11" ht="40.200000000000003">
      <c r="A125" s="201"/>
      <c r="B125" s="201"/>
      <c r="C125" s="201" t="s">
        <v>467</v>
      </c>
      <c r="D125" s="201"/>
      <c r="E125" s="202" t="s">
        <v>468</v>
      </c>
      <c r="F125" s="203">
        <f>F126</f>
        <v>154.30000000000001</v>
      </c>
      <c r="G125" s="203">
        <f>G126</f>
        <v>154.30000000000001</v>
      </c>
      <c r="H125" s="203">
        <f>H126</f>
        <v>99.4</v>
      </c>
      <c r="I125" s="203">
        <f>I126</f>
        <v>99.4</v>
      </c>
      <c r="J125" s="204">
        <f t="shared" si="13"/>
        <v>64.419961114711597</v>
      </c>
      <c r="K125" s="204">
        <f t="shared" si="14"/>
        <v>100</v>
      </c>
    </row>
    <row r="126" spans="1:11" ht="27">
      <c r="A126" s="201"/>
      <c r="B126" s="201"/>
      <c r="C126" s="201"/>
      <c r="D126" s="201" t="s">
        <v>360</v>
      </c>
      <c r="E126" s="202" t="s">
        <v>361</v>
      </c>
      <c r="F126" s="203">
        <v>154.30000000000001</v>
      </c>
      <c r="G126" s="203">
        <v>154.30000000000001</v>
      </c>
      <c r="H126" s="203">
        <v>99.4</v>
      </c>
      <c r="I126" s="203">
        <v>99.4</v>
      </c>
      <c r="J126" s="204">
        <f t="shared" si="13"/>
        <v>64.419961114711597</v>
      </c>
      <c r="K126" s="204">
        <f t="shared" si="14"/>
        <v>100</v>
      </c>
    </row>
    <row r="127" spans="1:11" ht="27">
      <c r="A127" s="201"/>
      <c r="B127" s="201"/>
      <c r="C127" s="201" t="s">
        <v>469</v>
      </c>
      <c r="D127" s="201"/>
      <c r="E127" s="202" t="s">
        <v>470</v>
      </c>
      <c r="F127" s="203">
        <f>F128</f>
        <v>618.9</v>
      </c>
      <c r="G127" s="203">
        <f>G128</f>
        <v>618.9</v>
      </c>
      <c r="H127" s="203">
        <f>H128</f>
        <v>475.64499999999998</v>
      </c>
      <c r="I127" s="203">
        <f>I128</f>
        <v>475.64499999999998</v>
      </c>
      <c r="J127" s="204">
        <f t="shared" si="13"/>
        <v>76.853288091775724</v>
      </c>
      <c r="K127" s="204">
        <f t="shared" si="14"/>
        <v>100</v>
      </c>
    </row>
    <row r="128" spans="1:11" ht="27">
      <c r="A128" s="201"/>
      <c r="B128" s="201"/>
      <c r="C128" s="201"/>
      <c r="D128" s="201" t="s">
        <v>360</v>
      </c>
      <c r="E128" s="202" t="s">
        <v>361</v>
      </c>
      <c r="F128" s="203">
        <v>618.9</v>
      </c>
      <c r="G128" s="203">
        <v>618.9</v>
      </c>
      <c r="H128" s="203">
        <v>475.64499999999998</v>
      </c>
      <c r="I128" s="203">
        <v>475.64499999999998</v>
      </c>
      <c r="J128" s="204">
        <f t="shared" si="13"/>
        <v>76.853288091775724</v>
      </c>
      <c r="K128" s="204">
        <f t="shared" si="14"/>
        <v>100</v>
      </c>
    </row>
    <row r="129" spans="1:11">
      <c r="A129" s="201"/>
      <c r="B129" s="201"/>
      <c r="C129" s="201" t="s">
        <v>471</v>
      </c>
      <c r="D129" s="201"/>
      <c r="E129" s="263" t="s">
        <v>472</v>
      </c>
      <c r="F129" s="203">
        <f>F130+F131</f>
        <v>19934.5</v>
      </c>
      <c r="G129" s="203">
        <f>G130+G131+G132</f>
        <v>19934.5</v>
      </c>
      <c r="H129" s="203">
        <f>H130+H131+H132</f>
        <v>9502</v>
      </c>
      <c r="I129" s="203">
        <f>I130+I131+I132</f>
        <v>9416.2981099999997</v>
      </c>
      <c r="J129" s="204">
        <f t="shared" si="13"/>
        <v>47.236189069201636</v>
      </c>
      <c r="K129" s="204">
        <f t="shared" si="14"/>
        <v>99.098064723216169</v>
      </c>
    </row>
    <row r="130" spans="1:11" ht="40.200000000000003">
      <c r="A130" s="201"/>
      <c r="B130" s="201"/>
      <c r="C130" s="201"/>
      <c r="D130" s="201" t="s">
        <v>354</v>
      </c>
      <c r="E130" s="202" t="s">
        <v>355</v>
      </c>
      <c r="F130" s="264">
        <f>18078.8+253.7</f>
        <v>18332.5</v>
      </c>
      <c r="G130" s="264">
        <f>18078.8+253.7</f>
        <v>18332.5</v>
      </c>
      <c r="H130" s="264">
        <v>8700</v>
      </c>
      <c r="I130" s="264">
        <v>8625.9354999999996</v>
      </c>
      <c r="J130" s="265">
        <f t="shared" si="13"/>
        <v>47.052696031637794</v>
      </c>
      <c r="K130" s="265">
        <f t="shared" si="14"/>
        <v>99.148683908045982</v>
      </c>
    </row>
    <row r="131" spans="1:11" ht="27">
      <c r="A131" s="201"/>
      <c r="B131" s="201"/>
      <c r="C131" s="201"/>
      <c r="D131" s="201" t="s">
        <v>360</v>
      </c>
      <c r="E131" s="202" t="s">
        <v>361</v>
      </c>
      <c r="F131" s="266">
        <v>1602</v>
      </c>
      <c r="G131" s="266">
        <v>1600</v>
      </c>
      <c r="H131" s="266">
        <v>800</v>
      </c>
      <c r="I131" s="266">
        <v>788.36261000000002</v>
      </c>
      <c r="J131" s="267">
        <f t="shared" si="13"/>
        <v>49.272663125000001</v>
      </c>
      <c r="K131" s="267">
        <f t="shared" si="14"/>
        <v>98.545326250000002</v>
      </c>
    </row>
    <row r="132" spans="1:11">
      <c r="A132" s="201"/>
      <c r="B132" s="201"/>
      <c r="C132" s="201"/>
      <c r="D132" s="201" t="s">
        <v>364</v>
      </c>
      <c r="E132" s="202" t="s">
        <v>365</v>
      </c>
      <c r="F132" s="266">
        <v>0</v>
      </c>
      <c r="G132" s="266">
        <v>2</v>
      </c>
      <c r="H132" s="266">
        <v>2</v>
      </c>
      <c r="I132" s="266">
        <v>2</v>
      </c>
      <c r="J132" s="267">
        <f t="shared" si="13"/>
        <v>100</v>
      </c>
      <c r="K132" s="267">
        <f t="shared" si="14"/>
        <v>100</v>
      </c>
    </row>
    <row r="133" spans="1:11">
      <c r="A133" s="201"/>
      <c r="B133" s="178" t="s">
        <v>473</v>
      </c>
      <c r="C133" s="179"/>
      <c r="D133" s="178"/>
      <c r="E133" s="180" t="s">
        <v>474</v>
      </c>
      <c r="F133" s="208">
        <f t="shared" ref="F133:I135" si="17">F134</f>
        <v>4616.2</v>
      </c>
      <c r="G133" s="208">
        <f t="shared" si="17"/>
        <v>4616.2</v>
      </c>
      <c r="H133" s="208">
        <f t="shared" si="17"/>
        <v>626.08731</v>
      </c>
      <c r="I133" s="208">
        <f t="shared" si="17"/>
        <v>626.08731</v>
      </c>
      <c r="J133" s="209">
        <f t="shared" si="13"/>
        <v>13.562828950218794</v>
      </c>
      <c r="K133" s="209">
        <f t="shared" si="14"/>
        <v>100</v>
      </c>
    </row>
    <row r="134" spans="1:11">
      <c r="A134" s="201"/>
      <c r="B134" s="232"/>
      <c r="C134" s="179" t="s">
        <v>344</v>
      </c>
      <c r="D134" s="177"/>
      <c r="E134" s="233" t="s">
        <v>475</v>
      </c>
      <c r="F134" s="208">
        <f t="shared" si="17"/>
        <v>4616.2</v>
      </c>
      <c r="G134" s="208">
        <f t="shared" si="17"/>
        <v>4616.2</v>
      </c>
      <c r="H134" s="208">
        <f t="shared" si="17"/>
        <v>626.08731</v>
      </c>
      <c r="I134" s="208">
        <f t="shared" si="17"/>
        <v>626.08731</v>
      </c>
      <c r="J134" s="209">
        <f t="shared" si="13"/>
        <v>13.562828950218794</v>
      </c>
      <c r="K134" s="209">
        <f t="shared" si="14"/>
        <v>100</v>
      </c>
    </row>
    <row r="135" spans="1:11" ht="52.8">
      <c r="A135" s="187"/>
      <c r="B135" s="187"/>
      <c r="C135" s="188" t="s">
        <v>461</v>
      </c>
      <c r="D135" s="187"/>
      <c r="E135" s="189" t="s">
        <v>476</v>
      </c>
      <c r="F135" s="190">
        <f t="shared" si="17"/>
        <v>4616.2</v>
      </c>
      <c r="G135" s="190">
        <f t="shared" si="17"/>
        <v>4616.2</v>
      </c>
      <c r="H135" s="190">
        <f t="shared" si="17"/>
        <v>626.08731</v>
      </c>
      <c r="I135" s="190">
        <f t="shared" si="17"/>
        <v>626.08731</v>
      </c>
      <c r="J135" s="191">
        <f t="shared" si="13"/>
        <v>13.562828950218794</v>
      </c>
      <c r="K135" s="191">
        <f t="shared" si="14"/>
        <v>100</v>
      </c>
    </row>
    <row r="136" spans="1:11" ht="27">
      <c r="A136" s="196"/>
      <c r="B136" s="196"/>
      <c r="C136" s="196" t="s">
        <v>477</v>
      </c>
      <c r="D136" s="196"/>
      <c r="E136" s="262" t="s">
        <v>478</v>
      </c>
      <c r="F136" s="198">
        <f>F137+F139+F143</f>
        <v>4616.2</v>
      </c>
      <c r="G136" s="198">
        <f>G137+G139+G143</f>
        <v>4616.2</v>
      </c>
      <c r="H136" s="198">
        <f>H137+H139+H143</f>
        <v>626.08731</v>
      </c>
      <c r="I136" s="198">
        <f>I137+I139+I143</f>
        <v>626.08731</v>
      </c>
      <c r="J136" s="199">
        <f t="shared" si="13"/>
        <v>13.562828950218794</v>
      </c>
      <c r="K136" s="199">
        <f t="shared" si="14"/>
        <v>100</v>
      </c>
    </row>
    <row r="137" spans="1:11">
      <c r="A137" s="201"/>
      <c r="B137" s="201"/>
      <c r="C137" s="201" t="s">
        <v>479</v>
      </c>
      <c r="D137" s="201"/>
      <c r="E137" s="268" t="s">
        <v>480</v>
      </c>
      <c r="F137" s="203">
        <f>F138</f>
        <v>115.9</v>
      </c>
      <c r="G137" s="203">
        <f>G138</f>
        <v>115.9</v>
      </c>
      <c r="H137" s="203">
        <f>H138</f>
        <v>0</v>
      </c>
      <c r="I137" s="203">
        <f>I138</f>
        <v>0</v>
      </c>
      <c r="J137" s="204">
        <f t="shared" si="13"/>
        <v>0</v>
      </c>
      <c r="K137" s="204"/>
    </row>
    <row r="138" spans="1:11" ht="27">
      <c r="A138" s="201"/>
      <c r="B138" s="201"/>
      <c r="C138" s="201"/>
      <c r="D138" s="201" t="s">
        <v>360</v>
      </c>
      <c r="E138" s="202" t="s">
        <v>361</v>
      </c>
      <c r="F138" s="203">
        <v>115.9</v>
      </c>
      <c r="G138" s="203">
        <v>115.9</v>
      </c>
      <c r="H138" s="203">
        <v>0</v>
      </c>
      <c r="I138" s="203">
        <v>0</v>
      </c>
      <c r="J138" s="204">
        <f t="shared" ref="J138:J169" si="18">I138/G138*100</f>
        <v>0</v>
      </c>
      <c r="K138" s="204"/>
    </row>
    <row r="139" spans="1:11" ht="27">
      <c r="A139" s="201"/>
      <c r="B139" s="201"/>
      <c r="C139" s="201" t="s">
        <v>481</v>
      </c>
      <c r="D139" s="201"/>
      <c r="E139" s="269" t="s">
        <v>482</v>
      </c>
      <c r="F139" s="203">
        <f>F140+F141</f>
        <v>4001.6</v>
      </c>
      <c r="G139" s="203">
        <f>G140+G141+G142</f>
        <v>4001.6</v>
      </c>
      <c r="H139" s="203">
        <f>H140+H141+H142</f>
        <v>626.08731</v>
      </c>
      <c r="I139" s="203">
        <f>I140+I141+I142</f>
        <v>626.08731</v>
      </c>
      <c r="J139" s="204">
        <f t="shared" si="18"/>
        <v>15.645924380247903</v>
      </c>
      <c r="K139" s="204">
        <f>SUM(I139/H139*100)</f>
        <v>100</v>
      </c>
    </row>
    <row r="140" spans="1:11" ht="27">
      <c r="A140" s="201"/>
      <c r="B140" s="201"/>
      <c r="C140" s="201"/>
      <c r="D140" s="201" t="s">
        <v>360</v>
      </c>
      <c r="E140" s="202" t="s">
        <v>361</v>
      </c>
      <c r="F140" s="203">
        <f>3894-24.3</f>
        <v>3869.7</v>
      </c>
      <c r="G140" s="212">
        <v>3719.7</v>
      </c>
      <c r="H140" s="203">
        <v>476.08731</v>
      </c>
      <c r="I140" s="203">
        <v>476.08731</v>
      </c>
      <c r="J140" s="204">
        <f t="shared" si="18"/>
        <v>12.799078151463828</v>
      </c>
      <c r="K140" s="204">
        <f>SUM(I140/H140*100)</f>
        <v>100</v>
      </c>
    </row>
    <row r="141" spans="1:11" ht="27">
      <c r="A141" s="201"/>
      <c r="B141" s="201"/>
      <c r="C141" s="201"/>
      <c r="D141" s="201" t="s">
        <v>443</v>
      </c>
      <c r="E141" s="202" t="s">
        <v>444</v>
      </c>
      <c r="F141" s="203">
        <f>107.6+24.3</f>
        <v>131.9</v>
      </c>
      <c r="G141" s="212">
        <f>107.6+24.3</f>
        <v>131.9</v>
      </c>
      <c r="H141" s="203">
        <v>0</v>
      </c>
      <c r="I141" s="203">
        <v>0</v>
      </c>
      <c r="J141" s="204">
        <f t="shared" si="18"/>
        <v>0</v>
      </c>
      <c r="K141" s="204"/>
    </row>
    <row r="142" spans="1:11">
      <c r="A142" s="201"/>
      <c r="B142" s="201"/>
      <c r="C142" s="201"/>
      <c r="D142" s="201" t="s">
        <v>364</v>
      </c>
      <c r="E142" s="202" t="s">
        <v>365</v>
      </c>
      <c r="F142" s="203">
        <v>0</v>
      </c>
      <c r="G142" s="212">
        <v>150</v>
      </c>
      <c r="H142" s="203">
        <v>150</v>
      </c>
      <c r="I142" s="203">
        <v>150</v>
      </c>
      <c r="J142" s="204">
        <f t="shared" si="18"/>
        <v>100</v>
      </c>
      <c r="K142" s="204">
        <f>SUM(I142/H142*100)</f>
        <v>100</v>
      </c>
    </row>
    <row r="143" spans="1:11" ht="27">
      <c r="A143" s="201"/>
      <c r="B143" s="201"/>
      <c r="C143" s="201" t="s">
        <v>483</v>
      </c>
      <c r="D143" s="201"/>
      <c r="E143" s="270" t="s">
        <v>484</v>
      </c>
      <c r="F143" s="203">
        <f>SUM(F145)</f>
        <v>498.7</v>
      </c>
      <c r="G143" s="203">
        <f>SUM(G145+G144)</f>
        <v>498.7</v>
      </c>
      <c r="H143" s="203">
        <f>SUM(H145)</f>
        <v>0</v>
      </c>
      <c r="I143" s="203">
        <f>SUM(I145)</f>
        <v>0</v>
      </c>
      <c r="J143" s="204">
        <f t="shared" si="18"/>
        <v>0</v>
      </c>
      <c r="K143" s="204"/>
    </row>
    <row r="144" spans="1:11" ht="40.200000000000003">
      <c r="A144" s="201"/>
      <c r="B144" s="201"/>
      <c r="C144" s="201"/>
      <c r="D144" s="201" t="s">
        <v>354</v>
      </c>
      <c r="E144" s="202" t="s">
        <v>355</v>
      </c>
      <c r="F144" s="203">
        <v>0</v>
      </c>
      <c r="G144" s="203">
        <v>485.5</v>
      </c>
      <c r="H144" s="203">
        <v>0</v>
      </c>
      <c r="I144" s="203">
        <v>0</v>
      </c>
      <c r="J144" s="204">
        <f t="shared" si="18"/>
        <v>0</v>
      </c>
      <c r="K144" s="204"/>
    </row>
    <row r="145" spans="1:11" ht="27">
      <c r="A145" s="201"/>
      <c r="B145" s="201"/>
      <c r="C145" s="201"/>
      <c r="D145" s="201" t="s">
        <v>360</v>
      </c>
      <c r="E145" s="202" t="s">
        <v>361</v>
      </c>
      <c r="F145" s="203">
        <v>498.7</v>
      </c>
      <c r="G145" s="203">
        <v>13.2</v>
      </c>
      <c r="H145" s="203">
        <v>0</v>
      </c>
      <c r="I145" s="203">
        <v>0</v>
      </c>
      <c r="J145" s="204">
        <f t="shared" si="18"/>
        <v>0</v>
      </c>
      <c r="K145" s="204"/>
    </row>
    <row r="146" spans="1:11" ht="26.4">
      <c r="A146" s="201"/>
      <c r="B146" s="178" t="s">
        <v>485</v>
      </c>
      <c r="C146" s="179"/>
      <c r="D146" s="178"/>
      <c r="E146" s="233" t="s">
        <v>486</v>
      </c>
      <c r="F146" s="208">
        <f>F147</f>
        <v>1082.5</v>
      </c>
      <c r="G146" s="208">
        <f>G147</f>
        <v>1082.5</v>
      </c>
      <c r="H146" s="208">
        <f>H147</f>
        <v>457.45000000000005</v>
      </c>
      <c r="I146" s="208">
        <f>I147</f>
        <v>457.45000000000005</v>
      </c>
      <c r="J146" s="209">
        <f t="shared" si="18"/>
        <v>42.258660508083146</v>
      </c>
      <c r="K146" s="209">
        <f>SUM(I146/H146*100)</f>
        <v>100</v>
      </c>
    </row>
    <row r="147" spans="1:11" ht="26.4">
      <c r="A147" s="201"/>
      <c r="B147" s="178"/>
      <c r="C147" s="179" t="s">
        <v>344</v>
      </c>
      <c r="D147" s="177"/>
      <c r="E147" s="233" t="s">
        <v>345</v>
      </c>
      <c r="F147" s="208">
        <f>F148+F169</f>
        <v>1082.5</v>
      </c>
      <c r="G147" s="208">
        <f>G148+G169</f>
        <v>1082.5</v>
      </c>
      <c r="H147" s="208">
        <f>H148+H169</f>
        <v>457.45000000000005</v>
      </c>
      <c r="I147" s="208">
        <f>I148+I169</f>
        <v>457.45000000000005</v>
      </c>
      <c r="J147" s="209">
        <f t="shared" si="18"/>
        <v>42.258660508083146</v>
      </c>
      <c r="K147" s="209">
        <f>SUM(I147/H147*100)</f>
        <v>100</v>
      </c>
    </row>
    <row r="148" spans="1:11" ht="26.4">
      <c r="A148" s="187"/>
      <c r="B148" s="187"/>
      <c r="C148" s="188" t="s">
        <v>487</v>
      </c>
      <c r="D148" s="187"/>
      <c r="E148" s="189" t="s">
        <v>488</v>
      </c>
      <c r="F148" s="190">
        <f>F149+F155</f>
        <v>865.3</v>
      </c>
      <c r="G148" s="190">
        <f>G149+G155</f>
        <v>865.3</v>
      </c>
      <c r="H148" s="190">
        <f>H149+H155</f>
        <v>247.70000000000002</v>
      </c>
      <c r="I148" s="190">
        <f>I149+I155</f>
        <v>247.70000000000002</v>
      </c>
      <c r="J148" s="191">
        <f t="shared" si="18"/>
        <v>28.625910088986483</v>
      </c>
      <c r="K148" s="191">
        <f>SUM(I148/H148*100)</f>
        <v>100</v>
      </c>
    </row>
    <row r="149" spans="1:11" ht="40.200000000000003">
      <c r="A149" s="192"/>
      <c r="B149" s="192"/>
      <c r="C149" s="192" t="s">
        <v>489</v>
      </c>
      <c r="D149" s="192"/>
      <c r="E149" s="214" t="s">
        <v>490</v>
      </c>
      <c r="F149" s="194">
        <f>F150</f>
        <v>538.19999999999993</v>
      </c>
      <c r="G149" s="194">
        <f>G150</f>
        <v>538.19999999999993</v>
      </c>
      <c r="H149" s="194">
        <f>H150</f>
        <v>60</v>
      </c>
      <c r="I149" s="194">
        <f>I150</f>
        <v>60</v>
      </c>
      <c r="J149" s="195">
        <f t="shared" si="18"/>
        <v>11.148272017837236</v>
      </c>
      <c r="K149" s="195">
        <f>SUM(I149/H149*100)</f>
        <v>100</v>
      </c>
    </row>
    <row r="150" spans="1:11" ht="40.200000000000003">
      <c r="A150" s="196"/>
      <c r="B150" s="196"/>
      <c r="C150" s="196" t="s">
        <v>491</v>
      </c>
      <c r="D150" s="215"/>
      <c r="E150" s="197" t="s">
        <v>492</v>
      </c>
      <c r="F150" s="198">
        <f>F151+F153</f>
        <v>538.19999999999993</v>
      </c>
      <c r="G150" s="198">
        <f>G151+G153</f>
        <v>538.19999999999993</v>
      </c>
      <c r="H150" s="198">
        <f>H151+H153</f>
        <v>60</v>
      </c>
      <c r="I150" s="198">
        <f>I151+I153</f>
        <v>60</v>
      </c>
      <c r="J150" s="199">
        <f t="shared" si="18"/>
        <v>11.148272017837236</v>
      </c>
      <c r="K150" s="199">
        <f>SUM(I150/H150*100)</f>
        <v>100</v>
      </c>
    </row>
    <row r="151" spans="1:11" ht="40.200000000000003">
      <c r="A151" s="201"/>
      <c r="B151" s="201"/>
      <c r="C151" s="201" t="s">
        <v>493</v>
      </c>
      <c r="D151" s="201"/>
      <c r="E151" s="202" t="s">
        <v>494</v>
      </c>
      <c r="F151" s="203">
        <f>F152</f>
        <v>7.4</v>
      </c>
      <c r="G151" s="203">
        <f>G152</f>
        <v>7.4</v>
      </c>
      <c r="H151" s="203">
        <f>H152</f>
        <v>0</v>
      </c>
      <c r="I151" s="203">
        <f>I152</f>
        <v>0</v>
      </c>
      <c r="J151" s="204">
        <f t="shared" si="18"/>
        <v>0</v>
      </c>
      <c r="K151" s="204"/>
    </row>
    <row r="152" spans="1:11" ht="27">
      <c r="A152" s="201"/>
      <c r="B152" s="201"/>
      <c r="C152" s="201"/>
      <c r="D152" s="201" t="s">
        <v>360</v>
      </c>
      <c r="E152" s="202" t="s">
        <v>361</v>
      </c>
      <c r="F152" s="203">
        <v>7.4</v>
      </c>
      <c r="G152" s="203">
        <v>7.4</v>
      </c>
      <c r="H152" s="203">
        <v>0</v>
      </c>
      <c r="I152" s="203">
        <v>0</v>
      </c>
      <c r="J152" s="204">
        <f t="shared" si="18"/>
        <v>0</v>
      </c>
      <c r="K152" s="204"/>
    </row>
    <row r="153" spans="1:11" ht="40.200000000000003">
      <c r="A153" s="201"/>
      <c r="B153" s="201"/>
      <c r="C153" s="201" t="s">
        <v>495</v>
      </c>
      <c r="D153" s="201"/>
      <c r="E153" s="202" t="s">
        <v>496</v>
      </c>
      <c r="F153" s="203">
        <f>F154</f>
        <v>530.79999999999995</v>
      </c>
      <c r="G153" s="203">
        <f>G154</f>
        <v>530.79999999999995</v>
      </c>
      <c r="H153" s="203">
        <f>H154</f>
        <v>60</v>
      </c>
      <c r="I153" s="203">
        <f>I154</f>
        <v>60</v>
      </c>
      <c r="J153" s="204">
        <f t="shared" si="18"/>
        <v>11.303692539562924</v>
      </c>
      <c r="K153" s="204">
        <f t="shared" ref="K153:K164" si="19">SUM(I153/H153*100)</f>
        <v>100</v>
      </c>
    </row>
    <row r="154" spans="1:11" ht="27">
      <c r="A154" s="201"/>
      <c r="B154" s="201"/>
      <c r="C154" s="201"/>
      <c r="D154" s="201" t="s">
        <v>360</v>
      </c>
      <c r="E154" s="202" t="s">
        <v>361</v>
      </c>
      <c r="F154" s="203">
        <v>530.79999999999995</v>
      </c>
      <c r="G154" s="203">
        <v>530.79999999999995</v>
      </c>
      <c r="H154" s="203">
        <v>60</v>
      </c>
      <c r="I154" s="203">
        <v>60</v>
      </c>
      <c r="J154" s="204">
        <f t="shared" si="18"/>
        <v>11.303692539562924</v>
      </c>
      <c r="K154" s="204">
        <f t="shared" si="19"/>
        <v>100</v>
      </c>
    </row>
    <row r="155" spans="1:11" ht="27">
      <c r="A155" s="192"/>
      <c r="B155" s="192"/>
      <c r="C155" s="192" t="s">
        <v>497</v>
      </c>
      <c r="D155" s="192"/>
      <c r="E155" s="214" t="s">
        <v>498</v>
      </c>
      <c r="F155" s="194">
        <f>F156</f>
        <v>327.10000000000002</v>
      </c>
      <c r="G155" s="194">
        <f>G156</f>
        <v>327.10000000000002</v>
      </c>
      <c r="H155" s="194">
        <f>H156</f>
        <v>187.70000000000002</v>
      </c>
      <c r="I155" s="194">
        <f>I156</f>
        <v>187.70000000000002</v>
      </c>
      <c r="J155" s="195">
        <f t="shared" si="18"/>
        <v>57.383063283399572</v>
      </c>
      <c r="K155" s="195">
        <f t="shared" si="19"/>
        <v>100</v>
      </c>
    </row>
    <row r="156" spans="1:11" ht="27">
      <c r="A156" s="196"/>
      <c r="B156" s="196"/>
      <c r="C156" s="196" t="s">
        <v>499</v>
      </c>
      <c r="D156" s="215"/>
      <c r="E156" s="197" t="s">
        <v>500</v>
      </c>
      <c r="F156" s="198">
        <f>F157+F166+F163</f>
        <v>327.10000000000002</v>
      </c>
      <c r="G156" s="198">
        <f>G157+G166+G163</f>
        <v>327.10000000000002</v>
      </c>
      <c r="H156" s="198">
        <f>H157+H166+H163</f>
        <v>187.70000000000002</v>
      </c>
      <c r="I156" s="198">
        <f>I157+I166+I163</f>
        <v>187.70000000000002</v>
      </c>
      <c r="J156" s="199">
        <f t="shared" si="18"/>
        <v>57.383063283399572</v>
      </c>
      <c r="K156" s="199">
        <f t="shared" si="19"/>
        <v>100</v>
      </c>
    </row>
    <row r="157" spans="1:11">
      <c r="A157" s="200"/>
      <c r="B157" s="200"/>
      <c r="C157" s="201" t="s">
        <v>501</v>
      </c>
      <c r="D157" s="201"/>
      <c r="E157" s="259" t="s">
        <v>502</v>
      </c>
      <c r="F157" s="203">
        <f>F158+F161</f>
        <v>267.60000000000002</v>
      </c>
      <c r="G157" s="203">
        <f>G158+G161</f>
        <v>267.60000000000002</v>
      </c>
      <c r="H157" s="203">
        <f>H158+H161</f>
        <v>184.70000000000002</v>
      </c>
      <c r="I157" s="203">
        <f>I158+I161</f>
        <v>184.70000000000002</v>
      </c>
      <c r="J157" s="204">
        <f t="shared" si="18"/>
        <v>69.020926756352765</v>
      </c>
      <c r="K157" s="204">
        <f t="shared" si="19"/>
        <v>100</v>
      </c>
    </row>
    <row r="158" spans="1:11" ht="27">
      <c r="A158" s="200"/>
      <c r="B158" s="200"/>
      <c r="C158" s="201"/>
      <c r="D158" s="201" t="s">
        <v>354</v>
      </c>
      <c r="E158" s="202" t="s">
        <v>361</v>
      </c>
      <c r="F158" s="203">
        <f>SUM(F159:F160)</f>
        <v>248.5</v>
      </c>
      <c r="G158" s="203">
        <f>SUM(G159:G160)</f>
        <v>248.5</v>
      </c>
      <c r="H158" s="203">
        <f>SUM(H159:H160)</f>
        <v>179.70000000000002</v>
      </c>
      <c r="I158" s="203">
        <f>SUM(I159:I160)</f>
        <v>179.70000000000002</v>
      </c>
      <c r="J158" s="204">
        <f t="shared" si="18"/>
        <v>72.313883299798803</v>
      </c>
      <c r="K158" s="204">
        <f t="shared" si="19"/>
        <v>100</v>
      </c>
    </row>
    <row r="159" spans="1:11">
      <c r="A159" s="200"/>
      <c r="B159" s="200"/>
      <c r="C159" s="201"/>
      <c r="D159" s="201"/>
      <c r="E159" s="202" t="s">
        <v>503</v>
      </c>
      <c r="F159" s="203">
        <v>86.1</v>
      </c>
      <c r="G159" s="203">
        <v>86.1</v>
      </c>
      <c r="H159" s="203">
        <v>51.615000000000002</v>
      </c>
      <c r="I159" s="203">
        <v>51.615000000000002</v>
      </c>
      <c r="J159" s="204">
        <f t="shared" si="18"/>
        <v>59.947735191637641</v>
      </c>
      <c r="K159" s="204">
        <f t="shared" si="19"/>
        <v>100</v>
      </c>
    </row>
    <row r="160" spans="1:11">
      <c r="A160" s="200"/>
      <c r="B160" s="200"/>
      <c r="C160" s="201"/>
      <c r="D160" s="201"/>
      <c r="E160" s="202" t="s">
        <v>504</v>
      </c>
      <c r="F160" s="203">
        <v>162.4</v>
      </c>
      <c r="G160" s="203">
        <v>162.4</v>
      </c>
      <c r="H160" s="203">
        <v>128.08500000000001</v>
      </c>
      <c r="I160" s="203">
        <v>128.08500000000001</v>
      </c>
      <c r="J160" s="204">
        <f t="shared" si="18"/>
        <v>78.870073891625609</v>
      </c>
      <c r="K160" s="204">
        <f t="shared" si="19"/>
        <v>100</v>
      </c>
    </row>
    <row r="161" spans="1:11" ht="27">
      <c r="A161" s="200"/>
      <c r="B161" s="200"/>
      <c r="C161" s="201"/>
      <c r="D161" s="201" t="s">
        <v>360</v>
      </c>
      <c r="E161" s="202" t="s">
        <v>361</v>
      </c>
      <c r="F161" s="203">
        <f>F162</f>
        <v>19.100000000000001</v>
      </c>
      <c r="G161" s="203">
        <f>G162</f>
        <v>19.100000000000001</v>
      </c>
      <c r="H161" s="203">
        <f>H162</f>
        <v>5</v>
      </c>
      <c r="I161" s="203">
        <f>I162</f>
        <v>5</v>
      </c>
      <c r="J161" s="204">
        <f t="shared" si="18"/>
        <v>26.178010471204189</v>
      </c>
      <c r="K161" s="204">
        <f t="shared" si="19"/>
        <v>100</v>
      </c>
    </row>
    <row r="162" spans="1:11">
      <c r="A162" s="200"/>
      <c r="B162" s="200"/>
      <c r="C162" s="201"/>
      <c r="D162" s="201"/>
      <c r="E162" s="202" t="s">
        <v>504</v>
      </c>
      <c r="F162" s="203">
        <v>19.100000000000001</v>
      </c>
      <c r="G162" s="203">
        <v>19.100000000000001</v>
      </c>
      <c r="H162" s="203">
        <v>5</v>
      </c>
      <c r="I162" s="203">
        <v>5</v>
      </c>
      <c r="J162" s="204">
        <f t="shared" si="18"/>
        <v>26.178010471204189</v>
      </c>
      <c r="K162" s="204">
        <f t="shared" si="19"/>
        <v>100</v>
      </c>
    </row>
    <row r="163" spans="1:11" ht="27">
      <c r="A163" s="200"/>
      <c r="B163" s="200"/>
      <c r="C163" s="201" t="s">
        <v>505</v>
      </c>
      <c r="D163" s="201"/>
      <c r="E163" s="202" t="s">
        <v>506</v>
      </c>
      <c r="F163" s="212">
        <f>F164+F165</f>
        <v>35.5</v>
      </c>
      <c r="G163" s="212">
        <f>G164+G165</f>
        <v>35.5</v>
      </c>
      <c r="H163" s="212">
        <f>H164+H165</f>
        <v>3</v>
      </c>
      <c r="I163" s="212">
        <f>I164+I165</f>
        <v>3</v>
      </c>
      <c r="J163" s="213">
        <f t="shared" si="18"/>
        <v>8.4507042253521121</v>
      </c>
      <c r="K163" s="213">
        <f t="shared" si="19"/>
        <v>100</v>
      </c>
    </row>
    <row r="164" spans="1:11" ht="27">
      <c r="A164" s="200"/>
      <c r="B164" s="200"/>
      <c r="C164" s="201"/>
      <c r="D164" s="201" t="s">
        <v>360</v>
      </c>
      <c r="E164" s="202" t="s">
        <v>361</v>
      </c>
      <c r="F164" s="212">
        <v>29.5</v>
      </c>
      <c r="G164" s="212">
        <v>35.5</v>
      </c>
      <c r="H164" s="212">
        <v>3</v>
      </c>
      <c r="I164" s="212">
        <v>3</v>
      </c>
      <c r="J164" s="213">
        <f t="shared" si="18"/>
        <v>8.4507042253521121</v>
      </c>
      <c r="K164" s="213">
        <f t="shared" si="19"/>
        <v>100</v>
      </c>
    </row>
    <row r="165" spans="1:11" ht="27">
      <c r="A165" s="200"/>
      <c r="B165" s="200"/>
      <c r="C165" s="201"/>
      <c r="D165" s="201" t="s">
        <v>443</v>
      </c>
      <c r="E165" s="202" t="s">
        <v>444</v>
      </c>
      <c r="F165" s="212">
        <v>6</v>
      </c>
      <c r="G165" s="212">
        <v>0</v>
      </c>
      <c r="H165" s="212">
        <v>0</v>
      </c>
      <c r="I165" s="212">
        <v>0</v>
      </c>
      <c r="J165" s="213"/>
      <c r="K165" s="213"/>
    </row>
    <row r="166" spans="1:11">
      <c r="A166" s="200"/>
      <c r="B166" s="200"/>
      <c r="C166" s="201" t="s">
        <v>507</v>
      </c>
      <c r="D166" s="201"/>
      <c r="E166" s="202" t="s">
        <v>508</v>
      </c>
      <c r="F166" s="212">
        <f>F168</f>
        <v>24</v>
      </c>
      <c r="G166" s="212">
        <f>G168+G167</f>
        <v>24</v>
      </c>
      <c r="H166" s="212">
        <f>H168</f>
        <v>0</v>
      </c>
      <c r="I166" s="212">
        <f>I168</f>
        <v>0</v>
      </c>
      <c r="J166" s="213">
        <f>I166/G166*100</f>
        <v>0</v>
      </c>
      <c r="K166" s="213"/>
    </row>
    <row r="167" spans="1:11" ht="27">
      <c r="A167" s="200"/>
      <c r="B167" s="200"/>
      <c r="C167" s="201"/>
      <c r="D167" s="201" t="s">
        <v>360</v>
      </c>
      <c r="E167" s="202" t="s">
        <v>361</v>
      </c>
      <c r="F167" s="212">
        <v>0</v>
      </c>
      <c r="G167" s="212">
        <v>24</v>
      </c>
      <c r="H167" s="212">
        <v>0</v>
      </c>
      <c r="I167" s="212">
        <v>0</v>
      </c>
      <c r="J167" s="213">
        <f>I167/G167*100</f>
        <v>0</v>
      </c>
      <c r="K167" s="213"/>
    </row>
    <row r="168" spans="1:11" ht="27">
      <c r="A168" s="200"/>
      <c r="B168" s="200"/>
      <c r="C168" s="201"/>
      <c r="D168" s="201" t="s">
        <v>443</v>
      </c>
      <c r="E168" s="202" t="s">
        <v>444</v>
      </c>
      <c r="F168" s="212">
        <v>24</v>
      </c>
      <c r="G168" s="212">
        <v>0</v>
      </c>
      <c r="H168" s="212">
        <v>0</v>
      </c>
      <c r="I168" s="212">
        <v>0</v>
      </c>
      <c r="J168" s="213"/>
      <c r="K168" s="213"/>
    </row>
    <row r="169" spans="1:11" ht="52.8">
      <c r="A169" s="187"/>
      <c r="B169" s="187"/>
      <c r="C169" s="188" t="s">
        <v>461</v>
      </c>
      <c r="D169" s="187"/>
      <c r="E169" s="189" t="s">
        <v>476</v>
      </c>
      <c r="F169" s="190">
        <f t="shared" ref="F169:I171" si="20">F170</f>
        <v>217.2</v>
      </c>
      <c r="G169" s="190">
        <f t="shared" si="20"/>
        <v>217.2</v>
      </c>
      <c r="H169" s="190">
        <f t="shared" si="20"/>
        <v>209.75</v>
      </c>
      <c r="I169" s="190">
        <f t="shared" si="20"/>
        <v>209.75</v>
      </c>
      <c r="J169" s="191">
        <f t="shared" ref="J169:J185" si="21">I169/G169*100</f>
        <v>96.569981583793734</v>
      </c>
      <c r="K169" s="191">
        <f t="shared" ref="K169:K181" si="22">SUM(I169/H169*100)</f>
        <v>100</v>
      </c>
    </row>
    <row r="170" spans="1:11">
      <c r="A170" s="196"/>
      <c r="B170" s="196"/>
      <c r="C170" s="196" t="s">
        <v>509</v>
      </c>
      <c r="D170" s="196"/>
      <c r="E170" s="262" t="s">
        <v>510</v>
      </c>
      <c r="F170" s="198">
        <f t="shared" si="20"/>
        <v>217.2</v>
      </c>
      <c r="G170" s="198">
        <f t="shared" si="20"/>
        <v>217.2</v>
      </c>
      <c r="H170" s="198">
        <f t="shared" si="20"/>
        <v>209.75</v>
      </c>
      <c r="I170" s="198">
        <f t="shared" si="20"/>
        <v>209.75</v>
      </c>
      <c r="J170" s="199">
        <f t="shared" si="21"/>
        <v>96.569981583793734</v>
      </c>
      <c r="K170" s="199">
        <f t="shared" si="22"/>
        <v>100</v>
      </c>
    </row>
    <row r="171" spans="1:11">
      <c r="A171" s="200"/>
      <c r="B171" s="200"/>
      <c r="C171" s="201" t="s">
        <v>511</v>
      </c>
      <c r="D171" s="201"/>
      <c r="E171" s="263" t="s">
        <v>512</v>
      </c>
      <c r="F171" s="203">
        <f t="shared" si="20"/>
        <v>217.2</v>
      </c>
      <c r="G171" s="203">
        <f t="shared" si="20"/>
        <v>217.2</v>
      </c>
      <c r="H171" s="203">
        <f t="shared" si="20"/>
        <v>209.75</v>
      </c>
      <c r="I171" s="203">
        <f t="shared" si="20"/>
        <v>209.75</v>
      </c>
      <c r="J171" s="204">
        <f t="shared" si="21"/>
        <v>96.569981583793734</v>
      </c>
      <c r="K171" s="204">
        <f t="shared" si="22"/>
        <v>100</v>
      </c>
    </row>
    <row r="172" spans="1:11" ht="27">
      <c r="A172" s="200"/>
      <c r="B172" s="200"/>
      <c r="C172" s="201"/>
      <c r="D172" s="201" t="s">
        <v>360</v>
      </c>
      <c r="E172" s="202" t="s">
        <v>361</v>
      </c>
      <c r="F172" s="203">
        <v>217.2</v>
      </c>
      <c r="G172" s="203">
        <v>217.2</v>
      </c>
      <c r="H172" s="203">
        <v>209.75</v>
      </c>
      <c r="I172" s="203">
        <v>209.75</v>
      </c>
      <c r="J172" s="204">
        <f t="shared" si="21"/>
        <v>96.569981583793734</v>
      </c>
      <c r="K172" s="204">
        <f t="shared" si="22"/>
        <v>100</v>
      </c>
    </row>
    <row r="173" spans="1:11">
      <c r="A173" s="177"/>
      <c r="B173" s="178" t="s">
        <v>513</v>
      </c>
      <c r="C173" s="179"/>
      <c r="D173" s="177"/>
      <c r="E173" s="180" t="s">
        <v>514</v>
      </c>
      <c r="F173" s="208">
        <f>F174+F201+F208+F246</f>
        <v>151568.81288000001</v>
      </c>
      <c r="G173" s="208">
        <f>G174+G201+G208+G246</f>
        <v>148741.19247000001</v>
      </c>
      <c r="H173" s="208">
        <f>H174+H201+H208+H246</f>
        <v>69877.362659999999</v>
      </c>
      <c r="I173" s="208">
        <f>I174+I201+I208+I246</f>
        <v>69815.113310000001</v>
      </c>
      <c r="J173" s="209">
        <f t="shared" si="21"/>
        <v>46.937309127786634</v>
      </c>
      <c r="K173" s="209">
        <f t="shared" si="22"/>
        <v>99.910916285860878</v>
      </c>
    </row>
    <row r="174" spans="1:11">
      <c r="A174" s="177"/>
      <c r="B174" s="178" t="s">
        <v>515</v>
      </c>
      <c r="C174" s="179"/>
      <c r="D174" s="178"/>
      <c r="E174" s="233" t="s">
        <v>516</v>
      </c>
      <c r="F174" s="208">
        <f>F175+F197</f>
        <v>935.2</v>
      </c>
      <c r="G174" s="208">
        <f>G175+G197</f>
        <v>935.2</v>
      </c>
      <c r="H174" s="208">
        <f>H175+H197</f>
        <v>535.40000000000009</v>
      </c>
      <c r="I174" s="208">
        <f>I175+I197</f>
        <v>535.40000000000009</v>
      </c>
      <c r="J174" s="209">
        <f t="shared" si="21"/>
        <v>57.24978614200171</v>
      </c>
      <c r="K174" s="209">
        <f t="shared" si="22"/>
        <v>100</v>
      </c>
    </row>
    <row r="175" spans="1:11" ht="26.4">
      <c r="A175" s="177"/>
      <c r="B175" s="178"/>
      <c r="C175" s="179" t="s">
        <v>344</v>
      </c>
      <c r="D175" s="177"/>
      <c r="E175" s="233" t="s">
        <v>345</v>
      </c>
      <c r="F175" s="208">
        <f>F176+F192</f>
        <v>378.8</v>
      </c>
      <c r="G175" s="208">
        <f>G176+G192</f>
        <v>378.8</v>
      </c>
      <c r="H175" s="208">
        <f>H176+H192</f>
        <v>164.48000000000002</v>
      </c>
      <c r="I175" s="208">
        <f>I176+I192</f>
        <v>164.48000000000002</v>
      </c>
      <c r="J175" s="209">
        <f t="shared" si="21"/>
        <v>43.421330517423442</v>
      </c>
      <c r="K175" s="209">
        <f t="shared" si="22"/>
        <v>100</v>
      </c>
    </row>
    <row r="176" spans="1:11" ht="26.4">
      <c r="A176" s="187"/>
      <c r="B176" s="187"/>
      <c r="C176" s="188" t="s">
        <v>517</v>
      </c>
      <c r="D176" s="187"/>
      <c r="E176" s="189" t="s">
        <v>518</v>
      </c>
      <c r="F176" s="190">
        <f>F177</f>
        <v>259.8</v>
      </c>
      <c r="G176" s="190">
        <f>G177</f>
        <v>259.8</v>
      </c>
      <c r="H176" s="190">
        <f>H177</f>
        <v>128.78</v>
      </c>
      <c r="I176" s="190">
        <f>I177</f>
        <v>128.78</v>
      </c>
      <c r="J176" s="191">
        <f t="shared" si="21"/>
        <v>49.568899153194764</v>
      </c>
      <c r="K176" s="191">
        <f t="shared" si="22"/>
        <v>100</v>
      </c>
    </row>
    <row r="177" spans="1:11" ht="27">
      <c r="A177" s="192"/>
      <c r="B177" s="192"/>
      <c r="C177" s="192" t="s">
        <v>519</v>
      </c>
      <c r="D177" s="192"/>
      <c r="E177" s="271" t="s">
        <v>520</v>
      </c>
      <c r="F177" s="194">
        <f>F178+F181</f>
        <v>259.8</v>
      </c>
      <c r="G177" s="194">
        <f>G178+G181</f>
        <v>259.8</v>
      </c>
      <c r="H177" s="194">
        <f>H178+H181</f>
        <v>128.78</v>
      </c>
      <c r="I177" s="194">
        <f>I178+I181</f>
        <v>128.78</v>
      </c>
      <c r="J177" s="195">
        <f t="shared" si="21"/>
        <v>49.568899153194764</v>
      </c>
      <c r="K177" s="195">
        <f t="shared" si="22"/>
        <v>100</v>
      </c>
    </row>
    <row r="178" spans="1:11" ht="27">
      <c r="A178" s="196"/>
      <c r="B178" s="196"/>
      <c r="C178" s="196" t="s">
        <v>521</v>
      </c>
      <c r="D178" s="196"/>
      <c r="E178" s="262" t="s">
        <v>522</v>
      </c>
      <c r="F178" s="198">
        <f t="shared" ref="F178:I179" si="23">F179</f>
        <v>124</v>
      </c>
      <c r="G178" s="198">
        <f t="shared" si="23"/>
        <v>124</v>
      </c>
      <c r="H178" s="198">
        <f t="shared" si="23"/>
        <v>92</v>
      </c>
      <c r="I178" s="198">
        <f t="shared" si="23"/>
        <v>92</v>
      </c>
      <c r="J178" s="199">
        <f t="shared" si="21"/>
        <v>74.193548387096769</v>
      </c>
      <c r="K178" s="199">
        <f t="shared" si="22"/>
        <v>100</v>
      </c>
    </row>
    <row r="179" spans="1:11">
      <c r="A179" s="201"/>
      <c r="B179" s="201"/>
      <c r="C179" s="201" t="s">
        <v>523</v>
      </c>
      <c r="D179" s="201"/>
      <c r="E179" s="272" t="s">
        <v>524</v>
      </c>
      <c r="F179" s="212">
        <f t="shared" si="23"/>
        <v>124</v>
      </c>
      <c r="G179" s="212">
        <f t="shared" si="23"/>
        <v>124</v>
      </c>
      <c r="H179" s="212">
        <f t="shared" si="23"/>
        <v>92</v>
      </c>
      <c r="I179" s="212">
        <f t="shared" si="23"/>
        <v>92</v>
      </c>
      <c r="J179" s="213">
        <f t="shared" si="21"/>
        <v>74.193548387096769</v>
      </c>
      <c r="K179" s="213">
        <f t="shared" si="22"/>
        <v>100</v>
      </c>
    </row>
    <row r="180" spans="1:11" ht="27">
      <c r="A180" s="201"/>
      <c r="B180" s="201"/>
      <c r="C180" s="201"/>
      <c r="D180" s="201" t="s">
        <v>360</v>
      </c>
      <c r="E180" s="202" t="s">
        <v>361</v>
      </c>
      <c r="F180" s="212">
        <v>124</v>
      </c>
      <c r="G180" s="212">
        <v>124</v>
      </c>
      <c r="H180" s="212">
        <v>92</v>
      </c>
      <c r="I180" s="212">
        <v>92</v>
      </c>
      <c r="J180" s="213">
        <f t="shared" si="21"/>
        <v>74.193548387096769</v>
      </c>
      <c r="K180" s="213">
        <f t="shared" si="22"/>
        <v>100</v>
      </c>
    </row>
    <row r="181" spans="1:11">
      <c r="A181" s="196"/>
      <c r="B181" s="196"/>
      <c r="C181" s="196" t="s">
        <v>525</v>
      </c>
      <c r="D181" s="196"/>
      <c r="E181" s="262" t="s">
        <v>526</v>
      </c>
      <c r="F181" s="198">
        <f>F182+F184+F186+F188</f>
        <v>135.80000000000001</v>
      </c>
      <c r="G181" s="198">
        <f>G182+G184+G186+G188+G190</f>
        <v>135.80000000000001</v>
      </c>
      <c r="H181" s="198">
        <f>H182+H184+H186+H188+H190</f>
        <v>36.78</v>
      </c>
      <c r="I181" s="198">
        <f>I182+I184+I186+I188+I190</f>
        <v>36.78</v>
      </c>
      <c r="J181" s="199">
        <f t="shared" si="21"/>
        <v>27.083946980854197</v>
      </c>
      <c r="K181" s="199">
        <f t="shared" si="22"/>
        <v>100</v>
      </c>
    </row>
    <row r="182" spans="1:11" ht="27">
      <c r="A182" s="200"/>
      <c r="B182" s="200"/>
      <c r="C182" s="201" t="s">
        <v>527</v>
      </c>
      <c r="D182" s="201"/>
      <c r="E182" s="272" t="s">
        <v>528</v>
      </c>
      <c r="F182" s="212">
        <f>F183</f>
        <v>40.4</v>
      </c>
      <c r="G182" s="212">
        <f>G183</f>
        <v>40.4</v>
      </c>
      <c r="H182" s="212">
        <f>H183</f>
        <v>0</v>
      </c>
      <c r="I182" s="212">
        <f>I183</f>
        <v>0</v>
      </c>
      <c r="J182" s="213">
        <f t="shared" si="21"/>
        <v>0</v>
      </c>
      <c r="K182" s="213"/>
    </row>
    <row r="183" spans="1:11" ht="27">
      <c r="A183" s="200"/>
      <c r="B183" s="200"/>
      <c r="C183" s="201"/>
      <c r="D183" s="201" t="s">
        <v>360</v>
      </c>
      <c r="E183" s="202" t="s">
        <v>361</v>
      </c>
      <c r="F183" s="212">
        <v>40.4</v>
      </c>
      <c r="G183" s="212">
        <v>40.4</v>
      </c>
      <c r="H183" s="212">
        <v>0</v>
      </c>
      <c r="I183" s="212">
        <v>0</v>
      </c>
      <c r="J183" s="213">
        <f t="shared" si="21"/>
        <v>0</v>
      </c>
      <c r="K183" s="213"/>
    </row>
    <row r="184" spans="1:11">
      <c r="A184" s="200"/>
      <c r="B184" s="200"/>
      <c r="C184" s="201" t="s">
        <v>529</v>
      </c>
      <c r="D184" s="201"/>
      <c r="E184" s="272" t="s">
        <v>530</v>
      </c>
      <c r="F184" s="212">
        <f>F185</f>
        <v>40</v>
      </c>
      <c r="G184" s="212">
        <f>G185</f>
        <v>40</v>
      </c>
      <c r="H184" s="212">
        <f>H185</f>
        <v>0</v>
      </c>
      <c r="I184" s="212">
        <f>I185</f>
        <v>0</v>
      </c>
      <c r="J184" s="213">
        <f t="shared" si="21"/>
        <v>0</v>
      </c>
      <c r="K184" s="213"/>
    </row>
    <row r="185" spans="1:11" ht="27">
      <c r="A185" s="200"/>
      <c r="B185" s="200"/>
      <c r="C185" s="201"/>
      <c r="D185" s="201" t="s">
        <v>360</v>
      </c>
      <c r="E185" s="202" t="s">
        <v>361</v>
      </c>
      <c r="F185" s="212">
        <v>40</v>
      </c>
      <c r="G185" s="212">
        <v>40</v>
      </c>
      <c r="H185" s="212">
        <v>0</v>
      </c>
      <c r="I185" s="212">
        <v>0</v>
      </c>
      <c r="J185" s="213">
        <f t="shared" si="21"/>
        <v>0</v>
      </c>
      <c r="K185" s="213"/>
    </row>
    <row r="186" spans="1:11">
      <c r="A186" s="200"/>
      <c r="B186" s="200"/>
      <c r="C186" s="201" t="s">
        <v>531</v>
      </c>
      <c r="D186" s="201"/>
      <c r="E186" s="272" t="s">
        <v>532</v>
      </c>
      <c r="F186" s="212">
        <f>F187</f>
        <v>26.6</v>
      </c>
      <c r="G186" s="212">
        <f>G187</f>
        <v>0</v>
      </c>
      <c r="H186" s="212">
        <f>H187</f>
        <v>0</v>
      </c>
      <c r="I186" s="212">
        <f>I187</f>
        <v>0</v>
      </c>
      <c r="J186" s="213"/>
      <c r="K186" s="213"/>
    </row>
    <row r="187" spans="1:11" ht="27">
      <c r="A187" s="200"/>
      <c r="B187" s="200"/>
      <c r="C187" s="201"/>
      <c r="D187" s="201" t="s">
        <v>360</v>
      </c>
      <c r="E187" s="202" t="s">
        <v>361</v>
      </c>
      <c r="F187" s="212">
        <v>26.6</v>
      </c>
      <c r="G187" s="212">
        <v>0</v>
      </c>
      <c r="H187" s="212">
        <v>0</v>
      </c>
      <c r="I187" s="212">
        <v>0</v>
      </c>
      <c r="J187" s="213"/>
      <c r="K187" s="213"/>
    </row>
    <row r="188" spans="1:11">
      <c r="A188" s="200"/>
      <c r="B188" s="200"/>
      <c r="C188" s="201" t="s">
        <v>533</v>
      </c>
      <c r="D188" s="201"/>
      <c r="E188" s="272" t="s">
        <v>534</v>
      </c>
      <c r="F188" s="212">
        <f>F189</f>
        <v>28.8</v>
      </c>
      <c r="G188" s="212">
        <f>G189</f>
        <v>28.8</v>
      </c>
      <c r="H188" s="212">
        <f>H189</f>
        <v>28.8</v>
      </c>
      <c r="I188" s="212">
        <f>I189</f>
        <v>28.8</v>
      </c>
      <c r="J188" s="213">
        <f t="shared" ref="J188:J229" si="24">I188/G188*100</f>
        <v>100</v>
      </c>
      <c r="K188" s="213">
        <f t="shared" ref="K188:K211" si="25">SUM(I188/H188*100)</f>
        <v>100</v>
      </c>
    </row>
    <row r="189" spans="1:11" ht="27">
      <c r="A189" s="200"/>
      <c r="B189" s="200"/>
      <c r="C189" s="201"/>
      <c r="D189" s="201" t="s">
        <v>360</v>
      </c>
      <c r="E189" s="202" t="s">
        <v>361</v>
      </c>
      <c r="F189" s="212">
        <v>28.8</v>
      </c>
      <c r="G189" s="212">
        <v>28.8</v>
      </c>
      <c r="H189" s="212">
        <v>28.8</v>
      </c>
      <c r="I189" s="212">
        <v>28.8</v>
      </c>
      <c r="J189" s="213">
        <f t="shared" si="24"/>
        <v>100</v>
      </c>
      <c r="K189" s="213">
        <f t="shared" si="25"/>
        <v>100</v>
      </c>
    </row>
    <row r="190" spans="1:11">
      <c r="A190" s="200"/>
      <c r="B190" s="200"/>
      <c r="C190" s="201" t="s">
        <v>535</v>
      </c>
      <c r="D190" s="201"/>
      <c r="E190" s="272" t="s">
        <v>536</v>
      </c>
      <c r="F190" s="212">
        <v>0</v>
      </c>
      <c r="G190" s="212">
        <f>G191</f>
        <v>26.6</v>
      </c>
      <c r="H190" s="212">
        <f>H191</f>
        <v>7.98</v>
      </c>
      <c r="I190" s="212">
        <f>I191</f>
        <v>7.98</v>
      </c>
      <c r="J190" s="213">
        <f t="shared" si="24"/>
        <v>30</v>
      </c>
      <c r="K190" s="213">
        <f t="shared" si="25"/>
        <v>100</v>
      </c>
    </row>
    <row r="191" spans="1:11" ht="27">
      <c r="A191" s="200"/>
      <c r="B191" s="200"/>
      <c r="C191" s="201"/>
      <c r="D191" s="201" t="s">
        <v>360</v>
      </c>
      <c r="E191" s="202" t="s">
        <v>361</v>
      </c>
      <c r="F191" s="212">
        <v>0</v>
      </c>
      <c r="G191" s="212">
        <v>26.6</v>
      </c>
      <c r="H191" s="212">
        <v>7.98</v>
      </c>
      <c r="I191" s="212">
        <v>7.98</v>
      </c>
      <c r="J191" s="213">
        <f t="shared" si="24"/>
        <v>30</v>
      </c>
      <c r="K191" s="213">
        <f t="shared" si="25"/>
        <v>100</v>
      </c>
    </row>
    <row r="192" spans="1:11" ht="26.4">
      <c r="A192" s="187"/>
      <c r="B192" s="187"/>
      <c r="C192" s="188" t="s">
        <v>537</v>
      </c>
      <c r="D192" s="187"/>
      <c r="E192" s="189" t="s">
        <v>538</v>
      </c>
      <c r="F192" s="190">
        <f t="shared" ref="F192:I195" si="26">F193</f>
        <v>119</v>
      </c>
      <c r="G192" s="190">
        <f t="shared" si="26"/>
        <v>119</v>
      </c>
      <c r="H192" s="190">
        <f t="shared" si="26"/>
        <v>35.700000000000003</v>
      </c>
      <c r="I192" s="190">
        <f t="shared" si="26"/>
        <v>35.700000000000003</v>
      </c>
      <c r="J192" s="191">
        <f t="shared" si="24"/>
        <v>30.000000000000004</v>
      </c>
      <c r="K192" s="191">
        <f t="shared" si="25"/>
        <v>100</v>
      </c>
    </row>
    <row r="193" spans="1:11" ht="27">
      <c r="A193" s="192"/>
      <c r="B193" s="192"/>
      <c r="C193" s="192" t="s">
        <v>539</v>
      </c>
      <c r="D193" s="192"/>
      <c r="E193" s="271" t="s">
        <v>540</v>
      </c>
      <c r="F193" s="194">
        <f t="shared" si="26"/>
        <v>119</v>
      </c>
      <c r="G193" s="194">
        <f t="shared" si="26"/>
        <v>119</v>
      </c>
      <c r="H193" s="194">
        <f t="shared" si="26"/>
        <v>35.700000000000003</v>
      </c>
      <c r="I193" s="194">
        <f t="shared" si="26"/>
        <v>35.700000000000003</v>
      </c>
      <c r="J193" s="195">
        <f t="shared" si="24"/>
        <v>30.000000000000004</v>
      </c>
      <c r="K193" s="195">
        <f t="shared" si="25"/>
        <v>100</v>
      </c>
    </row>
    <row r="194" spans="1:11" ht="40.200000000000003">
      <c r="A194" s="196"/>
      <c r="B194" s="196"/>
      <c r="C194" s="196" t="s">
        <v>541</v>
      </c>
      <c r="D194" s="215"/>
      <c r="E194" s="262" t="s">
        <v>542</v>
      </c>
      <c r="F194" s="198">
        <f t="shared" si="26"/>
        <v>119</v>
      </c>
      <c r="G194" s="198">
        <f t="shared" si="26"/>
        <v>119</v>
      </c>
      <c r="H194" s="198">
        <f t="shared" si="26"/>
        <v>35.700000000000003</v>
      </c>
      <c r="I194" s="198">
        <f t="shared" si="26"/>
        <v>35.700000000000003</v>
      </c>
      <c r="J194" s="199">
        <f t="shared" si="24"/>
        <v>30.000000000000004</v>
      </c>
      <c r="K194" s="199">
        <f t="shared" si="25"/>
        <v>100</v>
      </c>
    </row>
    <row r="195" spans="1:11" ht="39.6">
      <c r="A195" s="200"/>
      <c r="B195" s="200"/>
      <c r="C195" s="232" t="s">
        <v>543</v>
      </c>
      <c r="D195" s="232"/>
      <c r="E195" s="211" t="s">
        <v>544</v>
      </c>
      <c r="F195" s="212">
        <f t="shared" si="26"/>
        <v>119</v>
      </c>
      <c r="G195" s="212">
        <f t="shared" si="26"/>
        <v>119</v>
      </c>
      <c r="H195" s="212">
        <f t="shared" si="26"/>
        <v>35.700000000000003</v>
      </c>
      <c r="I195" s="212">
        <f t="shared" si="26"/>
        <v>35.700000000000003</v>
      </c>
      <c r="J195" s="213">
        <f t="shared" si="24"/>
        <v>30.000000000000004</v>
      </c>
      <c r="K195" s="213">
        <f t="shared" si="25"/>
        <v>100</v>
      </c>
    </row>
    <row r="196" spans="1:11" ht="27">
      <c r="A196" s="200"/>
      <c r="B196" s="200"/>
      <c r="C196" s="232"/>
      <c r="D196" s="201" t="s">
        <v>360</v>
      </c>
      <c r="E196" s="202" t="s">
        <v>361</v>
      </c>
      <c r="F196" s="212">
        <v>119</v>
      </c>
      <c r="G196" s="212">
        <v>119</v>
      </c>
      <c r="H196" s="212">
        <v>35.700000000000003</v>
      </c>
      <c r="I196" s="212">
        <v>35.700000000000003</v>
      </c>
      <c r="J196" s="213">
        <f t="shared" si="24"/>
        <v>30.000000000000004</v>
      </c>
      <c r="K196" s="213">
        <f t="shared" si="25"/>
        <v>100</v>
      </c>
    </row>
    <row r="197" spans="1:11">
      <c r="A197" s="219"/>
      <c r="B197" s="219"/>
      <c r="C197" s="220" t="s">
        <v>388</v>
      </c>
      <c r="D197" s="221"/>
      <c r="E197" s="273" t="s">
        <v>389</v>
      </c>
      <c r="F197" s="223">
        <f t="shared" ref="F197:I199" si="27">F198</f>
        <v>556.4</v>
      </c>
      <c r="G197" s="223">
        <f t="shared" si="27"/>
        <v>556.4</v>
      </c>
      <c r="H197" s="223">
        <f t="shared" si="27"/>
        <v>370.92</v>
      </c>
      <c r="I197" s="223">
        <f t="shared" si="27"/>
        <v>370.92</v>
      </c>
      <c r="J197" s="224">
        <f t="shared" si="24"/>
        <v>66.664270309130131</v>
      </c>
      <c r="K197" s="224">
        <f t="shared" si="25"/>
        <v>100</v>
      </c>
    </row>
    <row r="198" spans="1:11" ht="39.6">
      <c r="A198" s="274"/>
      <c r="B198" s="274"/>
      <c r="C198" s="275" t="s">
        <v>390</v>
      </c>
      <c r="D198" s="276"/>
      <c r="E198" s="277" t="s">
        <v>432</v>
      </c>
      <c r="F198" s="278">
        <f t="shared" si="27"/>
        <v>556.4</v>
      </c>
      <c r="G198" s="278">
        <f t="shared" si="27"/>
        <v>556.4</v>
      </c>
      <c r="H198" s="278">
        <f t="shared" si="27"/>
        <v>370.92</v>
      </c>
      <c r="I198" s="278">
        <f t="shared" si="27"/>
        <v>370.92</v>
      </c>
      <c r="J198" s="279">
        <f t="shared" si="24"/>
        <v>66.664270309130131</v>
      </c>
      <c r="K198" s="279">
        <f t="shared" si="25"/>
        <v>100</v>
      </c>
    </row>
    <row r="199" spans="1:11" ht="26.4">
      <c r="A199" s="200"/>
      <c r="B199" s="200"/>
      <c r="C199" s="201" t="s">
        <v>545</v>
      </c>
      <c r="D199" s="201"/>
      <c r="E199" s="280" t="s">
        <v>546</v>
      </c>
      <c r="F199" s="203">
        <f t="shared" si="27"/>
        <v>556.4</v>
      </c>
      <c r="G199" s="203">
        <f t="shared" si="27"/>
        <v>556.4</v>
      </c>
      <c r="H199" s="203">
        <f t="shared" si="27"/>
        <v>370.92</v>
      </c>
      <c r="I199" s="203">
        <f t="shared" si="27"/>
        <v>370.92</v>
      </c>
      <c r="J199" s="204">
        <f t="shared" si="24"/>
        <v>66.664270309130131</v>
      </c>
      <c r="K199" s="204">
        <f t="shared" si="25"/>
        <v>100</v>
      </c>
    </row>
    <row r="200" spans="1:11" ht="27">
      <c r="A200" s="200"/>
      <c r="B200" s="200"/>
      <c r="C200" s="201"/>
      <c r="D200" s="201" t="s">
        <v>443</v>
      </c>
      <c r="E200" s="202" t="s">
        <v>444</v>
      </c>
      <c r="F200" s="203">
        <v>556.4</v>
      </c>
      <c r="G200" s="203">
        <v>556.4</v>
      </c>
      <c r="H200" s="203">
        <v>370.92</v>
      </c>
      <c r="I200" s="203">
        <v>370.92</v>
      </c>
      <c r="J200" s="204">
        <f t="shared" si="24"/>
        <v>66.664270309130131</v>
      </c>
      <c r="K200" s="204">
        <f t="shared" si="25"/>
        <v>100</v>
      </c>
    </row>
    <row r="201" spans="1:11">
      <c r="A201" s="177"/>
      <c r="B201" s="178" t="s">
        <v>547</v>
      </c>
      <c r="C201" s="179"/>
      <c r="D201" s="177"/>
      <c r="E201" s="180" t="s">
        <v>548</v>
      </c>
      <c r="F201" s="234">
        <f>F203</f>
        <v>5341.6</v>
      </c>
      <c r="G201" s="234">
        <f>G203</f>
        <v>5341.6</v>
      </c>
      <c r="H201" s="234">
        <f>H203</f>
        <v>2540.5349999999999</v>
      </c>
      <c r="I201" s="234">
        <f>I203</f>
        <v>2540.5349999999999</v>
      </c>
      <c r="J201" s="235">
        <f t="shared" si="24"/>
        <v>47.561311217612698</v>
      </c>
      <c r="K201" s="235">
        <f t="shared" si="25"/>
        <v>100</v>
      </c>
    </row>
    <row r="202" spans="1:11" ht="26.4">
      <c r="A202" s="177"/>
      <c r="B202" s="178"/>
      <c r="C202" s="179" t="s">
        <v>344</v>
      </c>
      <c r="D202" s="177"/>
      <c r="E202" s="233" t="s">
        <v>345</v>
      </c>
      <c r="F202" s="234">
        <f t="shared" ref="F202:I206" si="28">F203</f>
        <v>5341.6</v>
      </c>
      <c r="G202" s="234">
        <f t="shared" si="28"/>
        <v>5341.6</v>
      </c>
      <c r="H202" s="234">
        <f t="shared" si="28"/>
        <v>2540.5349999999999</v>
      </c>
      <c r="I202" s="234">
        <f t="shared" si="28"/>
        <v>2540.5349999999999</v>
      </c>
      <c r="J202" s="235">
        <f t="shared" si="24"/>
        <v>47.561311217612698</v>
      </c>
      <c r="K202" s="235">
        <f t="shared" si="25"/>
        <v>100</v>
      </c>
    </row>
    <row r="203" spans="1:11" ht="26.4">
      <c r="A203" s="187"/>
      <c r="B203" s="187"/>
      <c r="C203" s="188" t="s">
        <v>549</v>
      </c>
      <c r="D203" s="187"/>
      <c r="E203" s="189" t="s">
        <v>550</v>
      </c>
      <c r="F203" s="190">
        <f t="shared" si="28"/>
        <v>5341.6</v>
      </c>
      <c r="G203" s="190">
        <f t="shared" si="28"/>
        <v>5341.6</v>
      </c>
      <c r="H203" s="190">
        <f t="shared" si="28"/>
        <v>2540.5349999999999</v>
      </c>
      <c r="I203" s="190">
        <f t="shared" si="28"/>
        <v>2540.5349999999999</v>
      </c>
      <c r="J203" s="191">
        <f t="shared" si="24"/>
        <v>47.561311217612698</v>
      </c>
      <c r="K203" s="191">
        <f t="shared" si="25"/>
        <v>100</v>
      </c>
    </row>
    <row r="204" spans="1:11" ht="27">
      <c r="A204" s="192"/>
      <c r="B204" s="192"/>
      <c r="C204" s="192" t="s">
        <v>551</v>
      </c>
      <c r="D204" s="192"/>
      <c r="E204" s="214" t="s">
        <v>552</v>
      </c>
      <c r="F204" s="194">
        <f t="shared" si="28"/>
        <v>5341.6</v>
      </c>
      <c r="G204" s="194">
        <f t="shared" si="28"/>
        <v>5341.6</v>
      </c>
      <c r="H204" s="194">
        <f t="shared" si="28"/>
        <v>2540.5349999999999</v>
      </c>
      <c r="I204" s="194">
        <f t="shared" si="28"/>
        <v>2540.5349999999999</v>
      </c>
      <c r="J204" s="195">
        <f t="shared" si="24"/>
        <v>47.561311217612698</v>
      </c>
      <c r="K204" s="195">
        <f t="shared" si="25"/>
        <v>100</v>
      </c>
    </row>
    <row r="205" spans="1:11" ht="27">
      <c r="A205" s="196"/>
      <c r="B205" s="196"/>
      <c r="C205" s="196" t="s">
        <v>553</v>
      </c>
      <c r="D205" s="196"/>
      <c r="E205" s="197" t="s">
        <v>554</v>
      </c>
      <c r="F205" s="198">
        <f t="shared" si="28"/>
        <v>5341.6</v>
      </c>
      <c r="G205" s="198">
        <f t="shared" si="28"/>
        <v>5341.6</v>
      </c>
      <c r="H205" s="198">
        <f t="shared" si="28"/>
        <v>2540.5349999999999</v>
      </c>
      <c r="I205" s="198">
        <f t="shared" si="28"/>
        <v>2540.5349999999999</v>
      </c>
      <c r="J205" s="199">
        <f t="shared" si="24"/>
        <v>47.561311217612698</v>
      </c>
      <c r="K205" s="199">
        <f t="shared" si="25"/>
        <v>100</v>
      </c>
    </row>
    <row r="206" spans="1:11" ht="40.200000000000003">
      <c r="A206" s="200"/>
      <c r="B206" s="200"/>
      <c r="C206" s="201" t="s">
        <v>555</v>
      </c>
      <c r="D206" s="206"/>
      <c r="E206" s="202" t="s">
        <v>556</v>
      </c>
      <c r="F206" s="203">
        <f t="shared" si="28"/>
        <v>5341.6</v>
      </c>
      <c r="G206" s="203">
        <f t="shared" si="28"/>
        <v>5341.6</v>
      </c>
      <c r="H206" s="203">
        <f t="shared" si="28"/>
        <v>2540.5349999999999</v>
      </c>
      <c r="I206" s="203">
        <f t="shared" si="28"/>
        <v>2540.5349999999999</v>
      </c>
      <c r="J206" s="204">
        <f t="shared" si="24"/>
        <v>47.561311217612698</v>
      </c>
      <c r="K206" s="204">
        <f t="shared" si="25"/>
        <v>100</v>
      </c>
    </row>
    <row r="207" spans="1:11" ht="27">
      <c r="A207" s="200"/>
      <c r="B207" s="200"/>
      <c r="C207" s="201"/>
      <c r="D207" s="201" t="s">
        <v>360</v>
      </c>
      <c r="E207" s="202" t="s">
        <v>361</v>
      </c>
      <c r="F207" s="203">
        <v>5341.6</v>
      </c>
      <c r="G207" s="203">
        <v>5341.6</v>
      </c>
      <c r="H207" s="203">
        <v>2540.5349999999999</v>
      </c>
      <c r="I207" s="203">
        <v>2540.5349999999999</v>
      </c>
      <c r="J207" s="204">
        <f t="shared" si="24"/>
        <v>47.561311217612698</v>
      </c>
      <c r="K207" s="204">
        <f t="shared" si="25"/>
        <v>100</v>
      </c>
    </row>
    <row r="208" spans="1:11">
      <c r="A208" s="281"/>
      <c r="B208" s="178" t="s">
        <v>557</v>
      </c>
      <c r="C208" s="179"/>
      <c r="D208" s="177"/>
      <c r="E208" s="180" t="s">
        <v>558</v>
      </c>
      <c r="F208" s="234">
        <f t="shared" ref="F208:I209" si="29">F209</f>
        <v>127367.76888</v>
      </c>
      <c r="G208" s="234">
        <f t="shared" si="29"/>
        <v>123767.40271000001</v>
      </c>
      <c r="H208" s="234">
        <f t="shared" si="29"/>
        <v>64493.151660000003</v>
      </c>
      <c r="I208" s="234">
        <f t="shared" si="29"/>
        <v>64493.151660000003</v>
      </c>
      <c r="J208" s="235">
        <f t="shared" si="24"/>
        <v>52.108350218121821</v>
      </c>
      <c r="K208" s="235">
        <f t="shared" si="25"/>
        <v>100</v>
      </c>
    </row>
    <row r="209" spans="1:11" ht="26.4">
      <c r="A209" s="281"/>
      <c r="B209" s="178"/>
      <c r="C209" s="179" t="s">
        <v>344</v>
      </c>
      <c r="D209" s="177"/>
      <c r="E209" s="233" t="s">
        <v>345</v>
      </c>
      <c r="F209" s="234">
        <f t="shared" si="29"/>
        <v>127367.76888</v>
      </c>
      <c r="G209" s="234">
        <f t="shared" si="29"/>
        <v>123767.40271000001</v>
      </c>
      <c r="H209" s="234">
        <f t="shared" si="29"/>
        <v>64493.151660000003</v>
      </c>
      <c r="I209" s="234">
        <f t="shared" si="29"/>
        <v>64493.151660000003</v>
      </c>
      <c r="J209" s="235">
        <f t="shared" si="24"/>
        <v>52.108350218121821</v>
      </c>
      <c r="K209" s="235">
        <f t="shared" si="25"/>
        <v>100</v>
      </c>
    </row>
    <row r="210" spans="1:11" ht="26.4">
      <c r="A210" s="187"/>
      <c r="B210" s="187"/>
      <c r="C210" s="188" t="s">
        <v>549</v>
      </c>
      <c r="D210" s="187"/>
      <c r="E210" s="189" t="s">
        <v>550</v>
      </c>
      <c r="F210" s="190">
        <f>F211+F242</f>
        <v>127367.76888</v>
      </c>
      <c r="G210" s="190">
        <f>G211+G242</f>
        <v>123767.40271000001</v>
      </c>
      <c r="H210" s="190">
        <f>H211+H242</f>
        <v>64493.151660000003</v>
      </c>
      <c r="I210" s="190">
        <f>I211+I242</f>
        <v>64493.151660000003</v>
      </c>
      <c r="J210" s="191">
        <f t="shared" si="24"/>
        <v>52.108350218121821</v>
      </c>
      <c r="K210" s="191">
        <f t="shared" si="25"/>
        <v>100</v>
      </c>
    </row>
    <row r="211" spans="1:11" ht="27">
      <c r="A211" s="192"/>
      <c r="B211" s="192"/>
      <c r="C211" s="192" t="s">
        <v>559</v>
      </c>
      <c r="D211" s="192"/>
      <c r="E211" s="214" t="s">
        <v>560</v>
      </c>
      <c r="F211" s="194">
        <f>F212+F215+F218+F227+F230</f>
        <v>126469.56888000001</v>
      </c>
      <c r="G211" s="194">
        <f>G212+G215+G218+G227+G230+G236</f>
        <v>122869.20271000001</v>
      </c>
      <c r="H211" s="194">
        <f>H212+H215+H218+H227+H230+H236</f>
        <v>64493.151660000003</v>
      </c>
      <c r="I211" s="194">
        <f>I212+I215+I218+I227+I230+I236</f>
        <v>64493.151660000003</v>
      </c>
      <c r="J211" s="195">
        <f t="shared" si="24"/>
        <v>52.489273339079844</v>
      </c>
      <c r="K211" s="195">
        <f t="shared" si="25"/>
        <v>100</v>
      </c>
    </row>
    <row r="212" spans="1:11" ht="27">
      <c r="A212" s="196"/>
      <c r="B212" s="196"/>
      <c r="C212" s="196" t="s">
        <v>561</v>
      </c>
      <c r="D212" s="196"/>
      <c r="E212" s="197" t="s">
        <v>562</v>
      </c>
      <c r="F212" s="198">
        <f>F213</f>
        <v>542.79999999999995</v>
      </c>
      <c r="G212" s="198">
        <f>G213</f>
        <v>542.79999999999995</v>
      </c>
      <c r="H212" s="198">
        <f>H213</f>
        <v>0</v>
      </c>
      <c r="I212" s="198">
        <f>I213</f>
        <v>0</v>
      </c>
      <c r="J212" s="199">
        <f t="shared" si="24"/>
        <v>0</v>
      </c>
      <c r="K212" s="199"/>
    </row>
    <row r="213" spans="1:11" ht="27">
      <c r="A213" s="201"/>
      <c r="B213" s="201"/>
      <c r="C213" s="201" t="s">
        <v>563</v>
      </c>
      <c r="D213" s="206"/>
      <c r="E213" s="202" t="s">
        <v>564</v>
      </c>
      <c r="F213" s="203">
        <f>SUM(F214)</f>
        <v>542.79999999999995</v>
      </c>
      <c r="G213" s="203">
        <f>SUM(G214)</f>
        <v>542.79999999999995</v>
      </c>
      <c r="H213" s="203">
        <f>SUM(H214)</f>
        <v>0</v>
      </c>
      <c r="I213" s="203">
        <f>SUM(I214)</f>
        <v>0</v>
      </c>
      <c r="J213" s="204">
        <f t="shared" si="24"/>
        <v>0</v>
      </c>
      <c r="K213" s="204"/>
    </row>
    <row r="214" spans="1:11" ht="27">
      <c r="A214" s="201"/>
      <c r="B214" s="201"/>
      <c r="C214" s="201"/>
      <c r="D214" s="201" t="s">
        <v>360</v>
      </c>
      <c r="E214" s="202" t="s">
        <v>361</v>
      </c>
      <c r="F214" s="203">
        <v>542.79999999999995</v>
      </c>
      <c r="G214" s="203">
        <v>542.79999999999995</v>
      </c>
      <c r="H214" s="203">
        <v>0</v>
      </c>
      <c r="I214" s="203">
        <v>0</v>
      </c>
      <c r="J214" s="204">
        <f t="shared" si="24"/>
        <v>0</v>
      </c>
      <c r="K214" s="204"/>
    </row>
    <row r="215" spans="1:11">
      <c r="A215" s="196"/>
      <c r="B215" s="196"/>
      <c r="C215" s="196" t="s">
        <v>565</v>
      </c>
      <c r="D215" s="196"/>
      <c r="E215" s="197" t="s">
        <v>566</v>
      </c>
      <c r="F215" s="198">
        <f t="shared" ref="F215:I216" si="30">F216</f>
        <v>285</v>
      </c>
      <c r="G215" s="198">
        <f t="shared" si="30"/>
        <v>285</v>
      </c>
      <c r="H215" s="198">
        <f t="shared" si="30"/>
        <v>200</v>
      </c>
      <c r="I215" s="198">
        <f t="shared" si="30"/>
        <v>200</v>
      </c>
      <c r="J215" s="199">
        <f t="shared" si="24"/>
        <v>70.175438596491219</v>
      </c>
      <c r="K215" s="199">
        <f>SUM(I215/H215*100)</f>
        <v>100</v>
      </c>
    </row>
    <row r="216" spans="1:11" ht="27">
      <c r="A216" s="201"/>
      <c r="B216" s="201"/>
      <c r="C216" s="201" t="s">
        <v>567</v>
      </c>
      <c r="D216" s="206"/>
      <c r="E216" s="202" t="s">
        <v>568</v>
      </c>
      <c r="F216" s="203">
        <f t="shared" si="30"/>
        <v>285</v>
      </c>
      <c r="G216" s="203">
        <f t="shared" si="30"/>
        <v>285</v>
      </c>
      <c r="H216" s="203">
        <f t="shared" si="30"/>
        <v>200</v>
      </c>
      <c r="I216" s="203">
        <f t="shared" si="30"/>
        <v>200</v>
      </c>
      <c r="J216" s="204">
        <f t="shared" si="24"/>
        <v>70.175438596491219</v>
      </c>
      <c r="K216" s="204">
        <f>SUM(I216/H216*100)</f>
        <v>100</v>
      </c>
    </row>
    <row r="217" spans="1:11" ht="27">
      <c r="A217" s="201"/>
      <c r="B217" s="201"/>
      <c r="C217" s="201"/>
      <c r="D217" s="201" t="s">
        <v>360</v>
      </c>
      <c r="E217" s="202" t="s">
        <v>361</v>
      </c>
      <c r="F217" s="203">
        <v>285</v>
      </c>
      <c r="G217" s="203">
        <v>285</v>
      </c>
      <c r="H217" s="203">
        <v>200</v>
      </c>
      <c r="I217" s="203">
        <v>200</v>
      </c>
      <c r="J217" s="204">
        <f t="shared" si="24"/>
        <v>70.175438596491219</v>
      </c>
      <c r="K217" s="204">
        <f>SUM(I217/H217*100)</f>
        <v>100</v>
      </c>
    </row>
    <row r="218" spans="1:11" ht="27">
      <c r="A218" s="196"/>
      <c r="B218" s="196"/>
      <c r="C218" s="196" t="s">
        <v>569</v>
      </c>
      <c r="D218" s="196"/>
      <c r="E218" s="197" t="s">
        <v>570</v>
      </c>
      <c r="F218" s="198">
        <f>F219+F223+F225</f>
        <v>43526.311170000001</v>
      </c>
      <c r="G218" s="198">
        <f>G219+G223+G225</f>
        <v>43526.311170000001</v>
      </c>
      <c r="H218" s="198">
        <f>H219+H223+H225</f>
        <v>6590.2476200000001</v>
      </c>
      <c r="I218" s="198">
        <f>I219+I223+I225</f>
        <v>6590.2476200000001</v>
      </c>
      <c r="J218" s="199">
        <f t="shared" si="24"/>
        <v>15.140836525890233</v>
      </c>
      <c r="K218" s="199">
        <f>SUM(I218/H218*100)</f>
        <v>100</v>
      </c>
    </row>
    <row r="219" spans="1:11">
      <c r="A219" s="201"/>
      <c r="B219" s="201"/>
      <c r="C219" s="201" t="s">
        <v>571</v>
      </c>
      <c r="D219" s="206"/>
      <c r="E219" s="202" t="s">
        <v>572</v>
      </c>
      <c r="F219" s="203">
        <f>F221+F222</f>
        <v>29030.11117</v>
      </c>
      <c r="G219" s="203">
        <f>G221+G222</f>
        <v>29030.11117</v>
      </c>
      <c r="H219" s="203">
        <f>H221+H222</f>
        <v>0</v>
      </c>
      <c r="I219" s="203">
        <f>I221+I222</f>
        <v>0</v>
      </c>
      <c r="J219" s="204">
        <f t="shared" si="24"/>
        <v>0</v>
      </c>
      <c r="K219" s="204"/>
    </row>
    <row r="220" spans="1:11" ht="27">
      <c r="A220" s="201"/>
      <c r="B220" s="201"/>
      <c r="C220" s="201"/>
      <c r="D220" s="201" t="s">
        <v>360</v>
      </c>
      <c r="E220" s="202" t="s">
        <v>361</v>
      </c>
      <c r="F220" s="203">
        <f>SUM(F221+F222)</f>
        <v>29030.11117</v>
      </c>
      <c r="G220" s="203">
        <f>SUM(G221+G222)</f>
        <v>29030.11117</v>
      </c>
      <c r="H220" s="203">
        <f>SUM(H221+H222)</f>
        <v>0</v>
      </c>
      <c r="I220" s="203">
        <f>SUM(I221+I222)</f>
        <v>0</v>
      </c>
      <c r="J220" s="204">
        <f t="shared" si="24"/>
        <v>0</v>
      </c>
      <c r="K220" s="204"/>
    </row>
    <row r="221" spans="1:11">
      <c r="A221" s="201"/>
      <c r="B221" s="201"/>
      <c r="C221" s="201"/>
      <c r="D221" s="201"/>
      <c r="E221" s="202" t="s">
        <v>573</v>
      </c>
      <c r="F221" s="203">
        <v>26127.1</v>
      </c>
      <c r="G221" s="203">
        <v>26127.1</v>
      </c>
      <c r="H221" s="203">
        <v>0</v>
      </c>
      <c r="I221" s="203">
        <v>0</v>
      </c>
      <c r="J221" s="204">
        <f t="shared" si="24"/>
        <v>0</v>
      </c>
      <c r="K221" s="204"/>
    </row>
    <row r="222" spans="1:11">
      <c r="A222" s="201"/>
      <c r="B222" s="201"/>
      <c r="C222" s="201"/>
      <c r="D222" s="201"/>
      <c r="E222" s="202" t="s">
        <v>429</v>
      </c>
      <c r="F222" s="203">
        <v>2903.0111700000002</v>
      </c>
      <c r="G222" s="203">
        <v>2903.0111700000002</v>
      </c>
      <c r="H222" s="203">
        <v>0</v>
      </c>
      <c r="I222" s="203">
        <v>0</v>
      </c>
      <c r="J222" s="204">
        <f t="shared" si="24"/>
        <v>0</v>
      </c>
      <c r="K222" s="204"/>
    </row>
    <row r="223" spans="1:11">
      <c r="A223" s="201"/>
      <c r="B223" s="201"/>
      <c r="C223" s="201" t="s">
        <v>574</v>
      </c>
      <c r="D223" s="206"/>
      <c r="E223" s="202" t="s">
        <v>575</v>
      </c>
      <c r="F223" s="203">
        <f>F224</f>
        <v>4858.5</v>
      </c>
      <c r="G223" s="203">
        <f>G224</f>
        <v>4858.5</v>
      </c>
      <c r="H223" s="203">
        <f>H224</f>
        <v>4349.6000000000004</v>
      </c>
      <c r="I223" s="203">
        <f>I224</f>
        <v>4349.6000000000004</v>
      </c>
      <c r="J223" s="204">
        <f t="shared" si="24"/>
        <v>89.525573736750033</v>
      </c>
      <c r="K223" s="204">
        <f t="shared" ref="K223:K229" si="31">SUM(I223/H223*100)</f>
        <v>100</v>
      </c>
    </row>
    <row r="224" spans="1:11" ht="27">
      <c r="A224" s="201"/>
      <c r="B224" s="201"/>
      <c r="C224" s="201"/>
      <c r="D224" s="201" t="s">
        <v>360</v>
      </c>
      <c r="E224" s="202" t="s">
        <v>361</v>
      </c>
      <c r="F224" s="203">
        <f>4060.9+797.6</f>
        <v>4858.5</v>
      </c>
      <c r="G224" s="203">
        <f>4060.9+797.6</f>
        <v>4858.5</v>
      </c>
      <c r="H224" s="203">
        <v>4349.6000000000004</v>
      </c>
      <c r="I224" s="203">
        <v>4349.6000000000004</v>
      </c>
      <c r="J224" s="204">
        <f t="shared" si="24"/>
        <v>89.525573736750033</v>
      </c>
      <c r="K224" s="204">
        <f t="shared" si="31"/>
        <v>100</v>
      </c>
    </row>
    <row r="225" spans="1:11">
      <c r="A225" s="201"/>
      <c r="B225" s="201"/>
      <c r="C225" s="201" t="s">
        <v>576</v>
      </c>
      <c r="D225" s="206"/>
      <c r="E225" s="202" t="s">
        <v>577</v>
      </c>
      <c r="F225" s="203">
        <f>F226</f>
        <v>9637.6999999999989</v>
      </c>
      <c r="G225" s="203">
        <f>G226</f>
        <v>9637.6999999999989</v>
      </c>
      <c r="H225" s="203">
        <f>H226</f>
        <v>2240.6476200000002</v>
      </c>
      <c r="I225" s="203">
        <f>I226</f>
        <v>2240.6476200000002</v>
      </c>
      <c r="J225" s="204">
        <f t="shared" si="24"/>
        <v>23.248779480581472</v>
      </c>
      <c r="K225" s="204">
        <f t="shared" si="31"/>
        <v>100</v>
      </c>
    </row>
    <row r="226" spans="1:11" ht="27">
      <c r="A226" s="282"/>
      <c r="B226" s="282"/>
      <c r="C226" s="282"/>
      <c r="D226" s="201" t="s">
        <v>360</v>
      </c>
      <c r="E226" s="202" t="s">
        <v>361</v>
      </c>
      <c r="F226" s="203">
        <f>8354.4+1283.3</f>
        <v>9637.6999999999989</v>
      </c>
      <c r="G226" s="203">
        <f>8354.4+1283.3</f>
        <v>9637.6999999999989</v>
      </c>
      <c r="H226" s="203">
        <v>2240.6476200000002</v>
      </c>
      <c r="I226" s="203">
        <v>2240.6476200000002</v>
      </c>
      <c r="J226" s="204">
        <f t="shared" si="24"/>
        <v>23.248779480581472</v>
      </c>
      <c r="K226" s="204">
        <f t="shared" si="31"/>
        <v>100</v>
      </c>
    </row>
    <row r="227" spans="1:11">
      <c r="A227" s="196"/>
      <c r="B227" s="196"/>
      <c r="C227" s="196" t="s">
        <v>578</v>
      </c>
      <c r="D227" s="196"/>
      <c r="E227" s="197" t="s">
        <v>579</v>
      </c>
      <c r="F227" s="198">
        <f t="shared" ref="F227:I228" si="32">F228</f>
        <v>31983.9</v>
      </c>
      <c r="G227" s="198">
        <f t="shared" si="32"/>
        <v>31983.9</v>
      </c>
      <c r="H227" s="198">
        <f t="shared" si="32"/>
        <v>11171.7125</v>
      </c>
      <c r="I227" s="198">
        <f t="shared" si="32"/>
        <v>11171.7125</v>
      </c>
      <c r="J227" s="199">
        <f t="shared" si="24"/>
        <v>34.929175303824735</v>
      </c>
      <c r="K227" s="199">
        <f t="shared" si="31"/>
        <v>100</v>
      </c>
    </row>
    <row r="228" spans="1:11" ht="27">
      <c r="A228" s="201"/>
      <c r="B228" s="201"/>
      <c r="C228" s="201" t="s">
        <v>580</v>
      </c>
      <c r="D228" s="206"/>
      <c r="E228" s="202" t="s">
        <v>581</v>
      </c>
      <c r="F228" s="203">
        <f t="shared" si="32"/>
        <v>31983.9</v>
      </c>
      <c r="G228" s="203">
        <f t="shared" si="32"/>
        <v>31983.9</v>
      </c>
      <c r="H228" s="203">
        <f t="shared" si="32"/>
        <v>11171.7125</v>
      </c>
      <c r="I228" s="203">
        <f t="shared" si="32"/>
        <v>11171.7125</v>
      </c>
      <c r="J228" s="204">
        <f t="shared" si="24"/>
        <v>34.929175303824735</v>
      </c>
      <c r="K228" s="204">
        <f t="shared" si="31"/>
        <v>100</v>
      </c>
    </row>
    <row r="229" spans="1:11" ht="27">
      <c r="A229" s="201"/>
      <c r="B229" s="201"/>
      <c r="C229" s="201"/>
      <c r="D229" s="201" t="s">
        <v>360</v>
      </c>
      <c r="E229" s="202" t="s">
        <v>361</v>
      </c>
      <c r="F229" s="203">
        <v>31983.9</v>
      </c>
      <c r="G229" s="203">
        <v>31983.9</v>
      </c>
      <c r="H229" s="203">
        <v>11171.7125</v>
      </c>
      <c r="I229" s="203">
        <v>11171.7125</v>
      </c>
      <c r="J229" s="204">
        <f t="shared" si="24"/>
        <v>34.929175303824735</v>
      </c>
      <c r="K229" s="204">
        <f t="shared" si="31"/>
        <v>100</v>
      </c>
    </row>
    <row r="230" spans="1:11" ht="27">
      <c r="A230" s="196"/>
      <c r="B230" s="196"/>
      <c r="C230" s="196" t="s">
        <v>582</v>
      </c>
      <c r="D230" s="196"/>
      <c r="E230" s="197" t="s">
        <v>583</v>
      </c>
      <c r="F230" s="198">
        <f>F231</f>
        <v>50131.557710000001</v>
      </c>
      <c r="G230" s="198">
        <v>0</v>
      </c>
      <c r="H230" s="198">
        <v>0</v>
      </c>
      <c r="I230" s="198">
        <v>0</v>
      </c>
      <c r="J230" s="199"/>
      <c r="K230" s="199"/>
    </row>
    <row r="231" spans="1:11">
      <c r="A231" s="201"/>
      <c r="B231" s="201"/>
      <c r="C231" s="201" t="s">
        <v>584</v>
      </c>
      <c r="D231" s="201"/>
      <c r="E231" s="202" t="s">
        <v>585</v>
      </c>
      <c r="F231" s="203">
        <f>F232</f>
        <v>50131.557710000001</v>
      </c>
      <c r="G231" s="203">
        <v>0</v>
      </c>
      <c r="H231" s="203">
        <v>0</v>
      </c>
      <c r="I231" s="203">
        <v>0</v>
      </c>
      <c r="J231" s="204"/>
      <c r="K231" s="204"/>
    </row>
    <row r="232" spans="1:11" ht="27">
      <c r="A232" s="201"/>
      <c r="B232" s="201"/>
      <c r="C232" s="201"/>
      <c r="D232" s="201" t="s">
        <v>360</v>
      </c>
      <c r="E232" s="202" t="s">
        <v>361</v>
      </c>
      <c r="F232" s="203">
        <f>F233+F234+F235</f>
        <v>50131.557710000001</v>
      </c>
      <c r="G232" s="203">
        <v>0</v>
      </c>
      <c r="H232" s="203">
        <v>0</v>
      </c>
      <c r="I232" s="203">
        <v>0</v>
      </c>
      <c r="J232" s="204"/>
      <c r="K232" s="204"/>
    </row>
    <row r="233" spans="1:11">
      <c r="A233" s="201"/>
      <c r="B233" s="201"/>
      <c r="C233" s="201"/>
      <c r="D233" s="201"/>
      <c r="E233" s="202" t="s">
        <v>586</v>
      </c>
      <c r="F233" s="203">
        <v>47403.956680000003</v>
      </c>
      <c r="G233" s="203">
        <v>0</v>
      </c>
      <c r="H233" s="203">
        <v>0</v>
      </c>
      <c r="I233" s="203">
        <v>0</v>
      </c>
      <c r="J233" s="204"/>
      <c r="K233" s="204"/>
    </row>
    <row r="234" spans="1:11">
      <c r="A234" s="201"/>
      <c r="B234" s="201"/>
      <c r="C234" s="201"/>
      <c r="D234" s="201"/>
      <c r="E234" s="202" t="s">
        <v>428</v>
      </c>
      <c r="F234" s="203">
        <v>2494.9450700000002</v>
      </c>
      <c r="G234" s="203">
        <v>0</v>
      </c>
      <c r="H234" s="203">
        <v>0</v>
      </c>
      <c r="I234" s="203">
        <v>0</v>
      </c>
      <c r="J234" s="204"/>
      <c r="K234" s="204"/>
    </row>
    <row r="235" spans="1:11">
      <c r="A235" s="201"/>
      <c r="B235" s="201"/>
      <c r="C235" s="201"/>
      <c r="D235" s="201"/>
      <c r="E235" s="202" t="s">
        <v>429</v>
      </c>
      <c r="F235" s="203">
        <v>232.65595999999999</v>
      </c>
      <c r="G235" s="203">
        <v>0</v>
      </c>
      <c r="H235" s="203">
        <v>0</v>
      </c>
      <c r="I235" s="203">
        <v>0</v>
      </c>
      <c r="J235" s="204"/>
      <c r="K235" s="204"/>
    </row>
    <row r="236" spans="1:11" ht="27">
      <c r="A236" s="196"/>
      <c r="B236" s="196"/>
      <c r="C236" s="196" t="s">
        <v>587</v>
      </c>
      <c r="D236" s="196"/>
      <c r="E236" s="197" t="s">
        <v>588</v>
      </c>
      <c r="F236" s="198">
        <f>F237</f>
        <v>0</v>
      </c>
      <c r="G236" s="198">
        <f>G237</f>
        <v>46531.19154</v>
      </c>
      <c r="H236" s="198">
        <f>H237+H243</f>
        <v>46531.19154</v>
      </c>
      <c r="I236" s="198">
        <f>I237+I243</f>
        <v>46531.19154</v>
      </c>
      <c r="J236" s="199">
        <f t="shared" ref="J236:J260" si="33">I236/G236*100</f>
        <v>100</v>
      </c>
      <c r="K236" s="199">
        <f t="shared" ref="K236:K241" si="34">SUM(I236/H236*100)</f>
        <v>100</v>
      </c>
    </row>
    <row r="237" spans="1:11" ht="27">
      <c r="A237" s="201"/>
      <c r="B237" s="201"/>
      <c r="C237" s="201" t="s">
        <v>589</v>
      </c>
      <c r="D237" s="201"/>
      <c r="E237" s="202" t="s">
        <v>590</v>
      </c>
      <c r="F237" s="203">
        <v>0</v>
      </c>
      <c r="G237" s="203">
        <f>G238</f>
        <v>46531.19154</v>
      </c>
      <c r="H237" s="203">
        <f>H238</f>
        <v>46531.19154</v>
      </c>
      <c r="I237" s="203">
        <f>I238</f>
        <v>46531.19154</v>
      </c>
      <c r="J237" s="204">
        <f t="shared" si="33"/>
        <v>100</v>
      </c>
      <c r="K237" s="204">
        <f t="shared" si="34"/>
        <v>100</v>
      </c>
    </row>
    <row r="238" spans="1:11" ht="27">
      <c r="A238" s="201"/>
      <c r="B238" s="201"/>
      <c r="C238" s="201"/>
      <c r="D238" s="201" t="s">
        <v>360</v>
      </c>
      <c r="E238" s="202" t="s">
        <v>361</v>
      </c>
      <c r="F238" s="203">
        <v>0</v>
      </c>
      <c r="G238" s="203">
        <f>G239+G240+G241</f>
        <v>46531.19154</v>
      </c>
      <c r="H238" s="203">
        <f>H239+H240+H241</f>
        <v>46531.19154</v>
      </c>
      <c r="I238" s="203">
        <f>I239+I240+I241</f>
        <v>46531.19154</v>
      </c>
      <c r="J238" s="204">
        <f t="shared" si="33"/>
        <v>100</v>
      </c>
      <c r="K238" s="204">
        <f t="shared" si="34"/>
        <v>100</v>
      </c>
    </row>
    <row r="239" spans="1:11">
      <c r="A239" s="201"/>
      <c r="B239" s="201"/>
      <c r="C239" s="201"/>
      <c r="D239" s="201"/>
      <c r="E239" s="202" t="s">
        <v>586</v>
      </c>
      <c r="F239" s="203">
        <v>0</v>
      </c>
      <c r="G239" s="203">
        <v>44446.594160000001</v>
      </c>
      <c r="H239" s="203">
        <v>44446.594160000001</v>
      </c>
      <c r="I239" s="203">
        <v>44446.594160000001</v>
      </c>
      <c r="J239" s="204">
        <f t="shared" si="33"/>
        <v>100</v>
      </c>
      <c r="K239" s="204">
        <f t="shared" si="34"/>
        <v>100</v>
      </c>
    </row>
    <row r="240" spans="1:11">
      <c r="A240" s="201"/>
      <c r="B240" s="201"/>
      <c r="C240" s="201"/>
      <c r="D240" s="201"/>
      <c r="E240" s="202" t="s">
        <v>428</v>
      </c>
      <c r="F240" s="203">
        <v>0</v>
      </c>
      <c r="G240" s="203">
        <v>1851.9414200000001</v>
      </c>
      <c r="H240" s="203">
        <v>1851.9414200000001</v>
      </c>
      <c r="I240" s="203">
        <v>1851.9414200000001</v>
      </c>
      <c r="J240" s="204">
        <f t="shared" si="33"/>
        <v>100</v>
      </c>
      <c r="K240" s="204">
        <f t="shared" si="34"/>
        <v>100</v>
      </c>
    </row>
    <row r="241" spans="1:11">
      <c r="A241" s="201"/>
      <c r="B241" s="201"/>
      <c r="C241" s="201"/>
      <c r="D241" s="201"/>
      <c r="E241" s="202" t="s">
        <v>429</v>
      </c>
      <c r="F241" s="203">
        <v>0</v>
      </c>
      <c r="G241" s="203">
        <v>232.65595999999999</v>
      </c>
      <c r="H241" s="203">
        <v>232.65595999999999</v>
      </c>
      <c r="I241" s="203">
        <v>232.65595999999999</v>
      </c>
      <c r="J241" s="204">
        <f t="shared" si="33"/>
        <v>100</v>
      </c>
      <c r="K241" s="204">
        <f t="shared" si="34"/>
        <v>100</v>
      </c>
    </row>
    <row r="242" spans="1:11" ht="40.200000000000003">
      <c r="A242" s="192"/>
      <c r="B242" s="192"/>
      <c r="C242" s="192" t="s">
        <v>591</v>
      </c>
      <c r="D242" s="192"/>
      <c r="E242" s="214" t="s">
        <v>592</v>
      </c>
      <c r="F242" s="194">
        <f t="shared" ref="F242:I244" si="35">F243</f>
        <v>898.2</v>
      </c>
      <c r="G242" s="194">
        <f t="shared" si="35"/>
        <v>898.2</v>
      </c>
      <c r="H242" s="194">
        <f t="shared" si="35"/>
        <v>0</v>
      </c>
      <c r="I242" s="194">
        <f t="shared" si="35"/>
        <v>0</v>
      </c>
      <c r="J242" s="195">
        <f t="shared" si="33"/>
        <v>0</v>
      </c>
      <c r="K242" s="195"/>
    </row>
    <row r="243" spans="1:11" ht="27">
      <c r="A243" s="196"/>
      <c r="B243" s="196"/>
      <c r="C243" s="196" t="s">
        <v>593</v>
      </c>
      <c r="D243" s="196"/>
      <c r="E243" s="283" t="s">
        <v>594</v>
      </c>
      <c r="F243" s="198">
        <f t="shared" si="35"/>
        <v>898.2</v>
      </c>
      <c r="G243" s="198">
        <f t="shared" si="35"/>
        <v>898.2</v>
      </c>
      <c r="H243" s="198">
        <f t="shared" si="35"/>
        <v>0</v>
      </c>
      <c r="I243" s="198">
        <f t="shared" si="35"/>
        <v>0</v>
      </c>
      <c r="J243" s="199">
        <f t="shared" si="33"/>
        <v>0</v>
      </c>
      <c r="K243" s="199"/>
    </row>
    <row r="244" spans="1:11" ht="27">
      <c r="A244" s="200"/>
      <c r="B244" s="200"/>
      <c r="C244" s="201" t="s">
        <v>595</v>
      </c>
      <c r="D244" s="201"/>
      <c r="E244" s="284" t="s">
        <v>596</v>
      </c>
      <c r="F244" s="203">
        <f t="shared" si="35"/>
        <v>898.2</v>
      </c>
      <c r="G244" s="203">
        <f t="shared" si="35"/>
        <v>898.2</v>
      </c>
      <c r="H244" s="203">
        <f t="shared" si="35"/>
        <v>0</v>
      </c>
      <c r="I244" s="203">
        <f t="shared" si="35"/>
        <v>0</v>
      </c>
      <c r="J244" s="204">
        <f t="shared" si="33"/>
        <v>0</v>
      </c>
      <c r="K244" s="204"/>
    </row>
    <row r="245" spans="1:11" ht="27">
      <c r="A245" s="200"/>
      <c r="B245" s="200"/>
      <c r="C245" s="201"/>
      <c r="D245" s="201" t="s">
        <v>360</v>
      </c>
      <c r="E245" s="202" t="s">
        <v>361</v>
      </c>
      <c r="F245" s="203">
        <v>898.2</v>
      </c>
      <c r="G245" s="203">
        <v>898.2</v>
      </c>
      <c r="H245" s="203">
        <v>0</v>
      </c>
      <c r="I245" s="203">
        <v>0</v>
      </c>
      <c r="J245" s="204">
        <f t="shared" si="33"/>
        <v>0</v>
      </c>
      <c r="K245" s="204"/>
    </row>
    <row r="246" spans="1:11">
      <c r="A246" s="200"/>
      <c r="B246" s="178" t="s">
        <v>597</v>
      </c>
      <c r="C246" s="231"/>
      <c r="D246" s="281"/>
      <c r="E246" s="180" t="s">
        <v>598</v>
      </c>
      <c r="F246" s="208">
        <f>F247+F283</f>
        <v>17924.243999999999</v>
      </c>
      <c r="G246" s="208">
        <f>G247+G283</f>
        <v>18696.98976</v>
      </c>
      <c r="H246" s="208">
        <f>H247+H283</f>
        <v>2308.2759999999998</v>
      </c>
      <c r="I246" s="208">
        <f>I247+I283</f>
        <v>2246.0266499999998</v>
      </c>
      <c r="J246" s="209">
        <f t="shared" si="33"/>
        <v>12.012771461238687</v>
      </c>
      <c r="K246" s="209">
        <f t="shared" ref="K246:K252" si="36">SUM(I246/H246*100)</f>
        <v>97.303210274681192</v>
      </c>
    </row>
    <row r="247" spans="1:11" ht="26.4">
      <c r="A247" s="200"/>
      <c r="B247" s="178"/>
      <c r="C247" s="179" t="s">
        <v>344</v>
      </c>
      <c r="D247" s="177"/>
      <c r="E247" s="233" t="s">
        <v>345</v>
      </c>
      <c r="F247" s="208">
        <f>F248+F256+F271</f>
        <v>14626.543999999998</v>
      </c>
      <c r="G247" s="208">
        <f>G248+G256+G271</f>
        <v>15355.874760000001</v>
      </c>
      <c r="H247" s="208">
        <f>H248+H256+H271</f>
        <v>863.76099999999997</v>
      </c>
      <c r="I247" s="208">
        <f>I248+I256+I271</f>
        <v>863.04918999999995</v>
      </c>
      <c r="J247" s="209">
        <f t="shared" si="33"/>
        <v>5.620319281634985</v>
      </c>
      <c r="K247" s="209">
        <f t="shared" si="36"/>
        <v>99.917591787543074</v>
      </c>
    </row>
    <row r="248" spans="1:11" s="285" customFormat="1" ht="26.4">
      <c r="A248" s="187"/>
      <c r="B248" s="187"/>
      <c r="C248" s="188" t="s">
        <v>422</v>
      </c>
      <c r="D248" s="187"/>
      <c r="E248" s="189" t="s">
        <v>423</v>
      </c>
      <c r="F248" s="190">
        <f>F249+F253</f>
        <v>5966.9</v>
      </c>
      <c r="G248" s="190">
        <f>G249+G253</f>
        <v>6264.4710699999996</v>
      </c>
      <c r="H248" s="190">
        <f>H249+H253</f>
        <v>677.01423</v>
      </c>
      <c r="I248" s="190">
        <f>I249+I253</f>
        <v>676.30241999999998</v>
      </c>
      <c r="J248" s="191">
        <f t="shared" si="33"/>
        <v>10.795842337571845</v>
      </c>
      <c r="K248" s="191">
        <f t="shared" si="36"/>
        <v>99.894860407882419</v>
      </c>
    </row>
    <row r="249" spans="1:11" ht="40.200000000000003">
      <c r="A249" s="196"/>
      <c r="B249" s="196"/>
      <c r="C249" s="196" t="s">
        <v>424</v>
      </c>
      <c r="D249" s="196"/>
      <c r="E249" s="197" t="s">
        <v>425</v>
      </c>
      <c r="F249" s="198">
        <f>F250</f>
        <v>1323.7</v>
      </c>
      <c r="G249" s="198">
        <f>G250</f>
        <v>1621.27107</v>
      </c>
      <c r="H249" s="198">
        <f>H250</f>
        <v>677.01423</v>
      </c>
      <c r="I249" s="198">
        <f>I250</f>
        <v>676.30241999999998</v>
      </c>
      <c r="J249" s="199">
        <f t="shared" si="33"/>
        <v>41.714333433458478</v>
      </c>
      <c r="K249" s="199">
        <f t="shared" si="36"/>
        <v>99.894860407882419</v>
      </c>
    </row>
    <row r="250" spans="1:11" ht="39.6">
      <c r="A250" s="200"/>
      <c r="B250" s="200"/>
      <c r="C250" s="201" t="s">
        <v>599</v>
      </c>
      <c r="D250" s="201"/>
      <c r="E250" s="286" t="s">
        <v>600</v>
      </c>
      <c r="F250" s="203">
        <f>F251</f>
        <v>1323.7</v>
      </c>
      <c r="G250" s="212">
        <f>G251+G252</f>
        <v>1621.27107</v>
      </c>
      <c r="H250" s="203">
        <f>H251+H252</f>
        <v>677.01423</v>
      </c>
      <c r="I250" s="203">
        <f>I251+I252</f>
        <v>676.30241999999998</v>
      </c>
      <c r="J250" s="204">
        <f t="shared" si="33"/>
        <v>41.714333433458478</v>
      </c>
      <c r="K250" s="204">
        <f t="shared" si="36"/>
        <v>99.894860407882419</v>
      </c>
    </row>
    <row r="251" spans="1:11" ht="27">
      <c r="A251" s="200"/>
      <c r="B251" s="200"/>
      <c r="C251" s="201"/>
      <c r="D251" s="201" t="s">
        <v>360</v>
      </c>
      <c r="E251" s="202" t="s">
        <v>361</v>
      </c>
      <c r="F251" s="203">
        <v>1323.7</v>
      </c>
      <c r="G251" s="212">
        <v>1360.25684</v>
      </c>
      <c r="H251" s="203">
        <v>416</v>
      </c>
      <c r="I251" s="203">
        <v>415.28818999999999</v>
      </c>
      <c r="J251" s="204">
        <f t="shared" si="33"/>
        <v>30.53013061856759</v>
      </c>
      <c r="K251" s="204">
        <f t="shared" si="36"/>
        <v>99.828891826923069</v>
      </c>
    </row>
    <row r="252" spans="1:11">
      <c r="A252" s="200"/>
      <c r="B252" s="200"/>
      <c r="C252" s="201"/>
      <c r="D252" s="201" t="s">
        <v>364</v>
      </c>
      <c r="E252" s="202" t="s">
        <v>365</v>
      </c>
      <c r="F252" s="203">
        <v>0</v>
      </c>
      <c r="G252" s="203">
        <v>261.01423</v>
      </c>
      <c r="H252" s="203">
        <v>261.01423</v>
      </c>
      <c r="I252" s="203">
        <v>261.01423</v>
      </c>
      <c r="J252" s="204">
        <f t="shared" si="33"/>
        <v>100</v>
      </c>
      <c r="K252" s="204">
        <f t="shared" si="36"/>
        <v>100</v>
      </c>
    </row>
    <row r="253" spans="1:11" ht="27">
      <c r="A253" s="287"/>
      <c r="B253" s="287"/>
      <c r="C253" s="196" t="s">
        <v>601</v>
      </c>
      <c r="D253" s="196"/>
      <c r="E253" s="197" t="s">
        <v>602</v>
      </c>
      <c r="F253" s="198">
        <f t="shared" ref="F253:I254" si="37">F254</f>
        <v>4643.2</v>
      </c>
      <c r="G253" s="198">
        <f t="shared" si="37"/>
        <v>4643.2</v>
      </c>
      <c r="H253" s="198">
        <f t="shared" si="37"/>
        <v>0</v>
      </c>
      <c r="I253" s="198">
        <f t="shared" si="37"/>
        <v>0</v>
      </c>
      <c r="J253" s="199">
        <f t="shared" si="33"/>
        <v>0</v>
      </c>
      <c r="K253" s="199"/>
    </row>
    <row r="254" spans="1:11">
      <c r="A254" s="200"/>
      <c r="B254" s="200"/>
      <c r="C254" s="201" t="s">
        <v>603</v>
      </c>
      <c r="D254" s="201"/>
      <c r="E254" s="288" t="s">
        <v>604</v>
      </c>
      <c r="F254" s="203">
        <f t="shared" si="37"/>
        <v>4643.2</v>
      </c>
      <c r="G254" s="203">
        <f t="shared" si="37"/>
        <v>4643.2</v>
      </c>
      <c r="H254" s="203">
        <f t="shared" si="37"/>
        <v>0</v>
      </c>
      <c r="I254" s="203">
        <f t="shared" si="37"/>
        <v>0</v>
      </c>
      <c r="J254" s="204">
        <f t="shared" si="33"/>
        <v>0</v>
      </c>
      <c r="K254" s="204"/>
    </row>
    <row r="255" spans="1:11" ht="27">
      <c r="A255" s="200"/>
      <c r="B255" s="200"/>
      <c r="C255" s="201"/>
      <c r="D255" s="201" t="s">
        <v>605</v>
      </c>
      <c r="E255" s="202" t="s">
        <v>606</v>
      </c>
      <c r="F255" s="212">
        <v>4643.2</v>
      </c>
      <c r="G255" s="212">
        <v>4643.2</v>
      </c>
      <c r="H255" s="212">
        <v>0</v>
      </c>
      <c r="I255" s="212">
        <v>0</v>
      </c>
      <c r="J255" s="213">
        <f t="shared" si="33"/>
        <v>0</v>
      </c>
      <c r="K255" s="213"/>
    </row>
    <row r="256" spans="1:11" ht="26.4">
      <c r="A256" s="187"/>
      <c r="B256" s="187"/>
      <c r="C256" s="188" t="s">
        <v>517</v>
      </c>
      <c r="D256" s="187"/>
      <c r="E256" s="189" t="s">
        <v>518</v>
      </c>
      <c r="F256" s="190">
        <f>F257</f>
        <v>117.2</v>
      </c>
      <c r="G256" s="190">
        <f>G257</f>
        <v>592.3746900000001</v>
      </c>
      <c r="H256" s="190">
        <f>H257</f>
        <v>51.996769999999998</v>
      </c>
      <c r="I256" s="190">
        <f>I257</f>
        <v>51.996769999999998</v>
      </c>
      <c r="J256" s="191">
        <f t="shared" si="33"/>
        <v>8.7776825846492521</v>
      </c>
      <c r="K256" s="191">
        <f>SUM(I256/H256*100)</f>
        <v>100</v>
      </c>
    </row>
    <row r="257" spans="1:11" ht="27">
      <c r="A257" s="192"/>
      <c r="B257" s="192"/>
      <c r="C257" s="192" t="s">
        <v>607</v>
      </c>
      <c r="D257" s="192"/>
      <c r="E257" s="271" t="s">
        <v>608</v>
      </c>
      <c r="F257" s="194">
        <f>F258+F263</f>
        <v>117.2</v>
      </c>
      <c r="G257" s="194">
        <f>G258+G263+G266</f>
        <v>592.3746900000001</v>
      </c>
      <c r="H257" s="194">
        <f>H258+H263+H266</f>
        <v>51.996769999999998</v>
      </c>
      <c r="I257" s="194">
        <f>I258+I263+I266</f>
        <v>51.996769999999998</v>
      </c>
      <c r="J257" s="195">
        <f t="shared" si="33"/>
        <v>8.7776825846492521</v>
      </c>
      <c r="K257" s="195">
        <f>SUM(I257/H257*100)</f>
        <v>100</v>
      </c>
    </row>
    <row r="258" spans="1:11" ht="27">
      <c r="A258" s="196"/>
      <c r="B258" s="196"/>
      <c r="C258" s="196" t="s">
        <v>609</v>
      </c>
      <c r="D258" s="215"/>
      <c r="E258" s="262" t="s">
        <v>610</v>
      </c>
      <c r="F258" s="198">
        <f>F259+F261</f>
        <v>49.2</v>
      </c>
      <c r="G258" s="198">
        <f>G259+G261</f>
        <v>49.2</v>
      </c>
      <c r="H258" s="198">
        <f>H259+H261</f>
        <v>46.112000000000002</v>
      </c>
      <c r="I258" s="198">
        <f>I259+I261</f>
        <v>46.112000000000002</v>
      </c>
      <c r="J258" s="199">
        <f t="shared" si="33"/>
        <v>93.723577235772353</v>
      </c>
      <c r="K258" s="199">
        <f>SUM(I258/H258*100)</f>
        <v>100</v>
      </c>
    </row>
    <row r="259" spans="1:11">
      <c r="A259" s="206"/>
      <c r="B259" s="206"/>
      <c r="C259" s="201" t="s">
        <v>611</v>
      </c>
      <c r="D259" s="201"/>
      <c r="E259" s="272" t="s">
        <v>612</v>
      </c>
      <c r="F259" s="203">
        <f>F260</f>
        <v>19.2</v>
      </c>
      <c r="G259" s="212">
        <f>G260</f>
        <v>49.2</v>
      </c>
      <c r="H259" s="203">
        <f>H260</f>
        <v>46.112000000000002</v>
      </c>
      <c r="I259" s="203">
        <f>I260</f>
        <v>46.112000000000002</v>
      </c>
      <c r="J259" s="204">
        <f t="shared" si="33"/>
        <v>93.723577235772353</v>
      </c>
      <c r="K259" s="204">
        <f>SUM(I259/H259*100)</f>
        <v>100</v>
      </c>
    </row>
    <row r="260" spans="1:11" ht="27">
      <c r="A260" s="206"/>
      <c r="B260" s="206"/>
      <c r="C260" s="201"/>
      <c r="D260" s="201" t="s">
        <v>360</v>
      </c>
      <c r="E260" s="202" t="s">
        <v>361</v>
      </c>
      <c r="F260" s="203">
        <v>19.2</v>
      </c>
      <c r="G260" s="212">
        <v>49.2</v>
      </c>
      <c r="H260" s="212">
        <v>46.112000000000002</v>
      </c>
      <c r="I260" s="212">
        <v>46.112000000000002</v>
      </c>
      <c r="J260" s="204">
        <f t="shared" si="33"/>
        <v>93.723577235772353</v>
      </c>
      <c r="K260" s="204">
        <f>SUM(I260/H260*100)</f>
        <v>100</v>
      </c>
    </row>
    <row r="261" spans="1:11">
      <c r="A261" s="206"/>
      <c r="B261" s="206"/>
      <c r="C261" s="201" t="s">
        <v>613</v>
      </c>
      <c r="D261" s="201"/>
      <c r="E261" s="272" t="s">
        <v>614</v>
      </c>
      <c r="F261" s="203">
        <f>F262</f>
        <v>30</v>
      </c>
      <c r="G261" s="212">
        <v>0</v>
      </c>
      <c r="H261" s="203">
        <f>H262</f>
        <v>0</v>
      </c>
      <c r="I261" s="203">
        <f>I262</f>
        <v>0</v>
      </c>
      <c r="J261" s="204"/>
      <c r="K261" s="204"/>
    </row>
    <row r="262" spans="1:11" ht="27">
      <c r="A262" s="206"/>
      <c r="B262" s="206"/>
      <c r="C262" s="201"/>
      <c r="D262" s="201" t="s">
        <v>360</v>
      </c>
      <c r="E262" s="202" t="s">
        <v>361</v>
      </c>
      <c r="F262" s="203">
        <v>30</v>
      </c>
      <c r="G262" s="212">
        <v>0</v>
      </c>
      <c r="H262" s="212">
        <v>0</v>
      </c>
      <c r="I262" s="212">
        <v>0</v>
      </c>
      <c r="J262" s="204"/>
      <c r="K262" s="204"/>
    </row>
    <row r="263" spans="1:11" ht="39.75" customHeight="1">
      <c r="A263" s="196"/>
      <c r="B263" s="196"/>
      <c r="C263" s="196" t="s">
        <v>615</v>
      </c>
      <c r="D263" s="196"/>
      <c r="E263" s="197" t="s">
        <v>616</v>
      </c>
      <c r="F263" s="289">
        <f t="shared" ref="F263:I264" si="38">F264</f>
        <v>68</v>
      </c>
      <c r="G263" s="289">
        <f t="shared" si="38"/>
        <v>15.202809999999999</v>
      </c>
      <c r="H263" s="289">
        <f t="shared" si="38"/>
        <v>5.8847699999999996</v>
      </c>
      <c r="I263" s="289">
        <f t="shared" si="38"/>
        <v>5.8847699999999996</v>
      </c>
      <c r="J263" s="290">
        <f t="shared" ref="J263:J294" si="39">I263/G263*100</f>
        <v>38.708436137792944</v>
      </c>
      <c r="K263" s="290">
        <f>SUM(I263/H263*100)</f>
        <v>100</v>
      </c>
    </row>
    <row r="264" spans="1:11" ht="27">
      <c r="A264" s="206"/>
      <c r="B264" s="206"/>
      <c r="C264" s="201" t="s">
        <v>617</v>
      </c>
      <c r="D264" s="201"/>
      <c r="E264" s="202" t="s">
        <v>618</v>
      </c>
      <c r="F264" s="291">
        <f t="shared" si="38"/>
        <v>68</v>
      </c>
      <c r="G264" s="292">
        <f t="shared" si="38"/>
        <v>15.202809999999999</v>
      </c>
      <c r="H264" s="293">
        <f t="shared" si="38"/>
        <v>5.8847699999999996</v>
      </c>
      <c r="I264" s="293">
        <f t="shared" si="38"/>
        <v>5.8847699999999996</v>
      </c>
      <c r="J264" s="294">
        <f t="shared" si="39"/>
        <v>38.708436137792944</v>
      </c>
      <c r="K264" s="294">
        <f>SUM(I264/H264*100)</f>
        <v>100</v>
      </c>
    </row>
    <row r="265" spans="1:11" ht="27">
      <c r="A265" s="206"/>
      <c r="B265" s="206"/>
      <c r="C265" s="201"/>
      <c r="D265" s="201" t="s">
        <v>360</v>
      </c>
      <c r="E265" s="202" t="s">
        <v>361</v>
      </c>
      <c r="F265" s="295">
        <v>68</v>
      </c>
      <c r="G265" s="292">
        <v>15.202809999999999</v>
      </c>
      <c r="H265" s="212">
        <v>5.8847699999999996</v>
      </c>
      <c r="I265" s="212">
        <v>5.8847699999999996</v>
      </c>
      <c r="J265" s="296">
        <f t="shared" si="39"/>
        <v>38.708436137792944</v>
      </c>
      <c r="K265" s="296">
        <f>SUM(I265/H265*100)</f>
        <v>100</v>
      </c>
    </row>
    <row r="266" spans="1:11" ht="15.75" customHeight="1">
      <c r="A266" s="196"/>
      <c r="B266" s="196"/>
      <c r="C266" s="196" t="s">
        <v>619</v>
      </c>
      <c r="D266" s="196"/>
      <c r="E266" s="197" t="s">
        <v>620</v>
      </c>
      <c r="F266" s="289">
        <v>0</v>
      </c>
      <c r="G266" s="297">
        <f t="shared" ref="G266:I267" si="40">G267</f>
        <v>527.97188000000006</v>
      </c>
      <c r="H266" s="297">
        <f t="shared" si="40"/>
        <v>0</v>
      </c>
      <c r="I266" s="297">
        <f t="shared" si="40"/>
        <v>0</v>
      </c>
      <c r="J266" s="289">
        <f t="shared" si="39"/>
        <v>0</v>
      </c>
      <c r="K266" s="289"/>
    </row>
    <row r="267" spans="1:11">
      <c r="A267" s="206"/>
      <c r="B267" s="206"/>
      <c r="C267" s="201" t="s">
        <v>621</v>
      </c>
      <c r="D267" s="201"/>
      <c r="E267" s="202" t="s">
        <v>622</v>
      </c>
      <c r="F267" s="203">
        <v>0</v>
      </c>
      <c r="G267" s="298">
        <f t="shared" si="40"/>
        <v>527.97188000000006</v>
      </c>
      <c r="H267" s="298">
        <f t="shared" si="40"/>
        <v>0</v>
      </c>
      <c r="I267" s="298">
        <f t="shared" si="40"/>
        <v>0</v>
      </c>
      <c r="J267" s="296">
        <f t="shared" si="39"/>
        <v>0</v>
      </c>
      <c r="K267" s="296"/>
    </row>
    <row r="268" spans="1:11" ht="27">
      <c r="A268" s="206"/>
      <c r="B268" s="206"/>
      <c r="C268" s="201"/>
      <c r="D268" s="201" t="s">
        <v>360</v>
      </c>
      <c r="E268" s="202" t="s">
        <v>361</v>
      </c>
      <c r="F268" s="203">
        <v>0</v>
      </c>
      <c r="G268" s="298">
        <f>G269+G270</f>
        <v>527.97188000000006</v>
      </c>
      <c r="H268" s="298">
        <f>H269+H270</f>
        <v>0</v>
      </c>
      <c r="I268" s="298">
        <f>I269+I270</f>
        <v>0</v>
      </c>
      <c r="J268" s="296">
        <f t="shared" si="39"/>
        <v>0</v>
      </c>
      <c r="K268" s="296"/>
    </row>
    <row r="269" spans="1:11">
      <c r="A269" s="206"/>
      <c r="B269" s="206"/>
      <c r="C269" s="201"/>
      <c r="D269" s="201"/>
      <c r="E269" s="284" t="s">
        <v>623</v>
      </c>
      <c r="F269" s="203">
        <v>0</v>
      </c>
      <c r="G269" s="298">
        <v>475.17469</v>
      </c>
      <c r="H269" s="203">
        <v>0</v>
      </c>
      <c r="I269" s="203">
        <v>0</v>
      </c>
      <c r="J269" s="296">
        <f t="shared" si="39"/>
        <v>0</v>
      </c>
      <c r="K269" s="296"/>
    </row>
    <row r="270" spans="1:11">
      <c r="A270" s="206"/>
      <c r="B270" s="206"/>
      <c r="C270" s="201"/>
      <c r="D270" s="201"/>
      <c r="E270" s="202" t="s">
        <v>624</v>
      </c>
      <c r="F270" s="203">
        <v>0</v>
      </c>
      <c r="G270" s="292">
        <v>52.797190000000001</v>
      </c>
      <c r="H270" s="203">
        <v>0</v>
      </c>
      <c r="I270" s="203">
        <v>0</v>
      </c>
      <c r="J270" s="296">
        <f t="shared" si="39"/>
        <v>0</v>
      </c>
      <c r="K270" s="296"/>
    </row>
    <row r="271" spans="1:11" ht="26.4">
      <c r="A271" s="187"/>
      <c r="B271" s="187"/>
      <c r="C271" s="188" t="s">
        <v>625</v>
      </c>
      <c r="D271" s="187"/>
      <c r="E271" s="189" t="s">
        <v>626</v>
      </c>
      <c r="F271" s="190">
        <f>F272+F279</f>
        <v>8542.4439999999995</v>
      </c>
      <c r="G271" s="190">
        <f>G272+G279</f>
        <v>8499.0290000000005</v>
      </c>
      <c r="H271" s="190">
        <f>H272+H279</f>
        <v>134.75</v>
      </c>
      <c r="I271" s="190">
        <f>I272+I279</f>
        <v>134.75</v>
      </c>
      <c r="J271" s="191">
        <f t="shared" si="39"/>
        <v>1.5854752348768313</v>
      </c>
      <c r="K271" s="191">
        <f>SUM(I271/H271*100)</f>
        <v>100</v>
      </c>
    </row>
    <row r="272" spans="1:11">
      <c r="A272" s="196"/>
      <c r="B272" s="196"/>
      <c r="C272" s="196" t="s">
        <v>627</v>
      </c>
      <c r="D272" s="215"/>
      <c r="E272" s="197" t="s">
        <v>628</v>
      </c>
      <c r="F272" s="198">
        <f>F273+F275</f>
        <v>7959.1440000000002</v>
      </c>
      <c r="G272" s="198">
        <f>G273+G275</f>
        <v>7915.7290000000003</v>
      </c>
      <c r="H272" s="198">
        <f>H273+H275</f>
        <v>134.75</v>
      </c>
      <c r="I272" s="198">
        <f>I273+I275</f>
        <v>134.75</v>
      </c>
      <c r="J272" s="199">
        <f t="shared" si="39"/>
        <v>1.7023068879695096</v>
      </c>
      <c r="K272" s="199">
        <f>SUM(I272/H272*100)</f>
        <v>100</v>
      </c>
    </row>
    <row r="273" spans="1:11">
      <c r="A273" s="201"/>
      <c r="B273" s="201"/>
      <c r="C273" s="201" t="s">
        <v>629</v>
      </c>
      <c r="D273" s="201"/>
      <c r="E273" s="202" t="s">
        <v>630</v>
      </c>
      <c r="F273" s="203">
        <f>F274</f>
        <v>315.60000000000002</v>
      </c>
      <c r="G273" s="203">
        <f>G274</f>
        <v>272.185</v>
      </c>
      <c r="H273" s="203">
        <f>H274</f>
        <v>134.75</v>
      </c>
      <c r="I273" s="203">
        <f>I274</f>
        <v>134.75</v>
      </c>
      <c r="J273" s="204">
        <f t="shared" si="39"/>
        <v>49.506769292944135</v>
      </c>
      <c r="K273" s="204">
        <f>SUM(I273/H273*100)</f>
        <v>100</v>
      </c>
    </row>
    <row r="274" spans="1:11" ht="27">
      <c r="A274" s="201"/>
      <c r="B274" s="201"/>
      <c r="C274" s="201"/>
      <c r="D274" s="201" t="s">
        <v>360</v>
      </c>
      <c r="E274" s="202" t="s">
        <v>361</v>
      </c>
      <c r="F274" s="203">
        <v>315.60000000000002</v>
      </c>
      <c r="G274" s="203">
        <v>272.185</v>
      </c>
      <c r="H274" s="203">
        <v>134.75</v>
      </c>
      <c r="I274" s="203">
        <v>134.75</v>
      </c>
      <c r="J274" s="204">
        <f t="shared" si="39"/>
        <v>49.506769292944135</v>
      </c>
      <c r="K274" s="204">
        <f>SUM(I274/H274*100)</f>
        <v>100</v>
      </c>
    </row>
    <row r="275" spans="1:11" ht="18.75" customHeight="1">
      <c r="A275" s="201"/>
      <c r="B275" s="201"/>
      <c r="C275" s="201" t="s">
        <v>631</v>
      </c>
      <c r="D275" s="201"/>
      <c r="E275" s="211" t="s">
        <v>632</v>
      </c>
      <c r="F275" s="203">
        <f>F276</f>
        <v>7643.5439999999999</v>
      </c>
      <c r="G275" s="203">
        <f>G276</f>
        <v>7643.5439999999999</v>
      </c>
      <c r="H275" s="203">
        <f>H276</f>
        <v>0</v>
      </c>
      <c r="I275" s="203">
        <f>I276</f>
        <v>0</v>
      </c>
      <c r="J275" s="204">
        <f t="shared" si="39"/>
        <v>0</v>
      </c>
      <c r="K275" s="204"/>
    </row>
    <row r="276" spans="1:11" ht="27">
      <c r="A276" s="201"/>
      <c r="B276" s="201"/>
      <c r="C276" s="201"/>
      <c r="D276" s="201" t="s">
        <v>360</v>
      </c>
      <c r="E276" s="202" t="s">
        <v>361</v>
      </c>
      <c r="F276" s="203">
        <f>F277+F278</f>
        <v>7643.5439999999999</v>
      </c>
      <c r="G276" s="203">
        <f>G277+G278</f>
        <v>7643.5439999999999</v>
      </c>
      <c r="H276" s="203">
        <f>H277+H278</f>
        <v>0</v>
      </c>
      <c r="I276" s="203">
        <f>I277+I278</f>
        <v>0</v>
      </c>
      <c r="J276" s="204">
        <f t="shared" si="39"/>
        <v>0</v>
      </c>
      <c r="K276" s="204"/>
    </row>
    <row r="277" spans="1:11">
      <c r="A277" s="201"/>
      <c r="B277" s="201"/>
      <c r="C277" s="201"/>
      <c r="D277" s="201"/>
      <c r="E277" s="284" t="s">
        <v>623</v>
      </c>
      <c r="F277" s="266">
        <v>6267.7060799999999</v>
      </c>
      <c r="G277" s="266">
        <v>6267.7060799999999</v>
      </c>
      <c r="H277" s="266">
        <v>0</v>
      </c>
      <c r="I277" s="266">
        <v>0</v>
      </c>
      <c r="J277" s="267">
        <f t="shared" si="39"/>
        <v>0</v>
      </c>
      <c r="K277" s="267"/>
    </row>
    <row r="278" spans="1:11">
      <c r="A278" s="201"/>
      <c r="B278" s="201"/>
      <c r="C278" s="201"/>
      <c r="D278" s="201"/>
      <c r="E278" s="202" t="s">
        <v>624</v>
      </c>
      <c r="F278" s="266">
        <v>1375.8379199999999</v>
      </c>
      <c r="G278" s="266">
        <v>1375.8379199999999</v>
      </c>
      <c r="H278" s="266">
        <v>0</v>
      </c>
      <c r="I278" s="266">
        <v>0</v>
      </c>
      <c r="J278" s="267">
        <f t="shared" si="39"/>
        <v>0</v>
      </c>
      <c r="K278" s="267"/>
    </row>
    <row r="279" spans="1:11" ht="40.200000000000003">
      <c r="A279" s="196"/>
      <c r="B279" s="196"/>
      <c r="C279" s="196" t="s">
        <v>633</v>
      </c>
      <c r="D279" s="215"/>
      <c r="E279" s="197" t="s">
        <v>634</v>
      </c>
      <c r="F279" s="198">
        <f t="shared" ref="F279:I280" si="41">F280</f>
        <v>583.29999999999995</v>
      </c>
      <c r="G279" s="198">
        <f t="shared" si="41"/>
        <v>583.29999999999995</v>
      </c>
      <c r="H279" s="198">
        <f t="shared" si="41"/>
        <v>0</v>
      </c>
      <c r="I279" s="198">
        <f t="shared" si="41"/>
        <v>0</v>
      </c>
      <c r="J279" s="199">
        <f t="shared" si="39"/>
        <v>0</v>
      </c>
      <c r="K279" s="199"/>
    </row>
    <row r="280" spans="1:11" ht="27">
      <c r="A280" s="200"/>
      <c r="B280" s="200"/>
      <c r="C280" s="201" t="s">
        <v>635</v>
      </c>
      <c r="D280" s="201"/>
      <c r="E280" s="202" t="s">
        <v>636</v>
      </c>
      <c r="F280" s="203">
        <f t="shared" si="41"/>
        <v>583.29999999999995</v>
      </c>
      <c r="G280" s="203">
        <f t="shared" si="41"/>
        <v>583.29999999999995</v>
      </c>
      <c r="H280" s="203">
        <f t="shared" si="41"/>
        <v>0</v>
      </c>
      <c r="I280" s="203">
        <f t="shared" si="41"/>
        <v>0</v>
      </c>
      <c r="J280" s="204">
        <f t="shared" si="39"/>
        <v>0</v>
      </c>
      <c r="K280" s="204"/>
    </row>
    <row r="281" spans="1:11" ht="27">
      <c r="A281" s="200"/>
      <c r="B281" s="200"/>
      <c r="C281" s="201"/>
      <c r="D281" s="201" t="s">
        <v>360</v>
      </c>
      <c r="E281" s="202" t="s">
        <v>361</v>
      </c>
      <c r="F281" s="203">
        <v>583.29999999999995</v>
      </c>
      <c r="G281" s="203">
        <v>583.29999999999995</v>
      </c>
      <c r="H281" s="203">
        <v>0</v>
      </c>
      <c r="I281" s="203">
        <v>0</v>
      </c>
      <c r="J281" s="204">
        <f t="shared" si="39"/>
        <v>0</v>
      </c>
      <c r="K281" s="204"/>
    </row>
    <row r="282" spans="1:11">
      <c r="A282" s="299"/>
      <c r="B282" s="299"/>
      <c r="C282" s="251" t="s">
        <v>388</v>
      </c>
      <c r="D282" s="300"/>
      <c r="E282" s="252" t="s">
        <v>389</v>
      </c>
      <c r="F282" s="253">
        <f>F283</f>
        <v>3297.7</v>
      </c>
      <c r="G282" s="253">
        <f>G283</f>
        <v>3341.1149999999998</v>
      </c>
      <c r="H282" s="253">
        <f>H283</f>
        <v>1444.5149999999999</v>
      </c>
      <c r="I282" s="253">
        <f>I283</f>
        <v>1382.9774599999998</v>
      </c>
      <c r="J282" s="254">
        <f t="shared" si="39"/>
        <v>41.392692559220492</v>
      </c>
      <c r="K282" s="254">
        <f t="shared" ref="K282:K296" si="42">SUM(I282/H282*100)</f>
        <v>95.739916857907332</v>
      </c>
    </row>
    <row r="283" spans="1:11" s="210" customFormat="1" ht="39.6">
      <c r="A283" s="274"/>
      <c r="B283" s="274"/>
      <c r="C283" s="275" t="s">
        <v>390</v>
      </c>
      <c r="D283" s="276"/>
      <c r="E283" s="277" t="s">
        <v>432</v>
      </c>
      <c r="F283" s="257">
        <f>F284+F288</f>
        <v>3297.7</v>
      </c>
      <c r="G283" s="257">
        <f>G284+G288</f>
        <v>3341.1149999999998</v>
      </c>
      <c r="H283" s="257">
        <f>H284+H288</f>
        <v>1444.5149999999999</v>
      </c>
      <c r="I283" s="257">
        <f>I284+I288</f>
        <v>1382.9774599999998</v>
      </c>
      <c r="J283" s="258">
        <f t="shared" si="39"/>
        <v>41.392692559220492</v>
      </c>
      <c r="K283" s="258">
        <f t="shared" si="42"/>
        <v>95.739916857907332</v>
      </c>
    </row>
    <row r="284" spans="1:11" ht="27">
      <c r="A284" s="200"/>
      <c r="B284" s="200"/>
      <c r="C284" s="201" t="s">
        <v>637</v>
      </c>
      <c r="D284" s="201"/>
      <c r="E284" s="202" t="s">
        <v>638</v>
      </c>
      <c r="F284" s="203">
        <f>F285+F286+F287</f>
        <v>3297.7</v>
      </c>
      <c r="G284" s="203">
        <f>G285+G286+G287</f>
        <v>3297.7</v>
      </c>
      <c r="H284" s="203">
        <f>H285+H286+H287</f>
        <v>1401.1</v>
      </c>
      <c r="I284" s="203">
        <f>I285+I286+I287</f>
        <v>1339.5624599999999</v>
      </c>
      <c r="J284" s="204">
        <f t="shared" si="39"/>
        <v>40.62111350335082</v>
      </c>
      <c r="K284" s="204">
        <f t="shared" si="42"/>
        <v>95.607912354578545</v>
      </c>
    </row>
    <row r="285" spans="1:11" ht="40.200000000000003">
      <c r="A285" s="200"/>
      <c r="B285" s="200"/>
      <c r="C285" s="206"/>
      <c r="D285" s="201" t="s">
        <v>354</v>
      </c>
      <c r="E285" s="202" t="s">
        <v>355</v>
      </c>
      <c r="F285" s="203">
        <v>3141.1</v>
      </c>
      <c r="G285" s="203">
        <v>3141.1</v>
      </c>
      <c r="H285" s="203">
        <v>1300</v>
      </c>
      <c r="I285" s="203">
        <v>1242.37789</v>
      </c>
      <c r="J285" s="204">
        <f t="shared" si="39"/>
        <v>39.552318932857915</v>
      </c>
      <c r="K285" s="204">
        <f t="shared" si="42"/>
        <v>95.567530000000005</v>
      </c>
    </row>
    <row r="286" spans="1:11" ht="27">
      <c r="A286" s="200"/>
      <c r="B286" s="200"/>
      <c r="C286" s="206"/>
      <c r="D286" s="201" t="s">
        <v>360</v>
      </c>
      <c r="E286" s="202" t="s">
        <v>361</v>
      </c>
      <c r="F286" s="203">
        <v>154.4</v>
      </c>
      <c r="G286" s="203">
        <v>154.4</v>
      </c>
      <c r="H286" s="203">
        <v>100</v>
      </c>
      <c r="I286" s="203">
        <v>96.645570000000006</v>
      </c>
      <c r="J286" s="204">
        <f t="shared" si="39"/>
        <v>62.594281088082901</v>
      </c>
      <c r="K286" s="204">
        <f t="shared" si="42"/>
        <v>96.645570000000006</v>
      </c>
    </row>
    <row r="287" spans="1:11">
      <c r="A287" s="200"/>
      <c r="B287" s="200"/>
      <c r="C287" s="206"/>
      <c r="D287" s="232" t="s">
        <v>364</v>
      </c>
      <c r="E287" s="301" t="s">
        <v>365</v>
      </c>
      <c r="F287" s="203">
        <v>2.2000000000000002</v>
      </c>
      <c r="G287" s="203">
        <v>2.2000000000000002</v>
      </c>
      <c r="H287" s="203">
        <v>1.1000000000000001</v>
      </c>
      <c r="I287" s="203">
        <v>0.53900000000000003</v>
      </c>
      <c r="J287" s="204">
        <f t="shared" si="39"/>
        <v>24.5</v>
      </c>
      <c r="K287" s="204">
        <f t="shared" si="42"/>
        <v>49</v>
      </c>
    </row>
    <row r="288" spans="1:11" ht="15.75" customHeight="1">
      <c r="A288" s="200"/>
      <c r="B288" s="200"/>
      <c r="C288" s="201" t="s">
        <v>394</v>
      </c>
      <c r="D288" s="232"/>
      <c r="E288" s="301" t="s">
        <v>395</v>
      </c>
      <c r="F288" s="203">
        <f>F289</f>
        <v>0</v>
      </c>
      <c r="G288" s="203">
        <f>G289</f>
        <v>43.414999999999999</v>
      </c>
      <c r="H288" s="203">
        <f>H289</f>
        <v>43.414999999999999</v>
      </c>
      <c r="I288" s="203">
        <f>I289</f>
        <v>43.414999999999999</v>
      </c>
      <c r="J288" s="204">
        <f t="shared" si="39"/>
        <v>100</v>
      </c>
      <c r="K288" s="204">
        <f t="shared" si="42"/>
        <v>100</v>
      </c>
    </row>
    <row r="289" spans="1:11">
      <c r="A289" s="200"/>
      <c r="B289" s="200"/>
      <c r="C289" s="206"/>
      <c r="D289" s="232" t="s">
        <v>364</v>
      </c>
      <c r="E289" s="301" t="s">
        <v>365</v>
      </c>
      <c r="F289" s="203">
        <v>0</v>
      </c>
      <c r="G289" s="203">
        <v>43.414999999999999</v>
      </c>
      <c r="H289" s="203">
        <v>43.414999999999999</v>
      </c>
      <c r="I289" s="203">
        <v>43.414999999999999</v>
      </c>
      <c r="J289" s="204">
        <f t="shared" si="39"/>
        <v>100</v>
      </c>
      <c r="K289" s="204">
        <f t="shared" si="42"/>
        <v>100</v>
      </c>
    </row>
    <row r="290" spans="1:11">
      <c r="A290" s="177"/>
      <c r="B290" s="178" t="s">
        <v>639</v>
      </c>
      <c r="C290" s="179"/>
      <c r="D290" s="177"/>
      <c r="E290" s="180" t="s">
        <v>640</v>
      </c>
      <c r="F290" s="208">
        <f>F291+F307+F347</f>
        <v>76192.726150000002</v>
      </c>
      <c r="G290" s="208">
        <f>G291+G307+G347</f>
        <v>92493.548580000002</v>
      </c>
      <c r="H290" s="208">
        <f>H291+H307+H347</f>
        <v>31837.799620000005</v>
      </c>
      <c r="I290" s="208">
        <f>I291+I307+I347</f>
        <v>31837.799620000005</v>
      </c>
      <c r="J290" s="209">
        <f t="shared" si="39"/>
        <v>34.421643572754363</v>
      </c>
      <c r="K290" s="209">
        <f t="shared" si="42"/>
        <v>100</v>
      </c>
    </row>
    <row r="291" spans="1:11">
      <c r="A291" s="177"/>
      <c r="B291" s="178" t="s">
        <v>641</v>
      </c>
      <c r="C291" s="179"/>
      <c r="D291" s="177"/>
      <c r="E291" s="180" t="s">
        <v>642</v>
      </c>
      <c r="F291" s="208">
        <f t="shared" ref="F291:I293" si="43">F292</f>
        <v>3097.72552</v>
      </c>
      <c r="G291" s="208">
        <f t="shared" si="43"/>
        <v>3720.5746399999998</v>
      </c>
      <c r="H291" s="208">
        <f t="shared" si="43"/>
        <v>150.93180999999998</v>
      </c>
      <c r="I291" s="208">
        <f t="shared" si="43"/>
        <v>150.93180999999998</v>
      </c>
      <c r="J291" s="209">
        <f t="shared" si="39"/>
        <v>4.0566800724094598</v>
      </c>
      <c r="K291" s="209">
        <f t="shared" si="42"/>
        <v>100</v>
      </c>
    </row>
    <row r="292" spans="1:11" ht="26.4">
      <c r="A292" s="177"/>
      <c r="B292" s="178"/>
      <c r="C292" s="179" t="s">
        <v>344</v>
      </c>
      <c r="D292" s="177"/>
      <c r="E292" s="233" t="s">
        <v>345</v>
      </c>
      <c r="F292" s="208">
        <f t="shared" si="43"/>
        <v>3097.72552</v>
      </c>
      <c r="G292" s="208">
        <f t="shared" si="43"/>
        <v>3720.5746399999998</v>
      </c>
      <c r="H292" s="208">
        <f t="shared" si="43"/>
        <v>150.93180999999998</v>
      </c>
      <c r="I292" s="208">
        <f t="shared" si="43"/>
        <v>150.93180999999998</v>
      </c>
      <c r="J292" s="209">
        <f t="shared" si="39"/>
        <v>4.0566800724094598</v>
      </c>
      <c r="K292" s="209">
        <f t="shared" si="42"/>
        <v>100</v>
      </c>
    </row>
    <row r="293" spans="1:11" ht="26.4">
      <c r="A293" s="186"/>
      <c r="B293" s="187"/>
      <c r="C293" s="188" t="s">
        <v>422</v>
      </c>
      <c r="D293" s="187"/>
      <c r="E293" s="189" t="s">
        <v>423</v>
      </c>
      <c r="F293" s="190">
        <f t="shared" si="43"/>
        <v>3097.72552</v>
      </c>
      <c r="G293" s="190">
        <f t="shared" si="43"/>
        <v>3720.5746399999998</v>
      </c>
      <c r="H293" s="190">
        <f t="shared" si="43"/>
        <v>150.93180999999998</v>
      </c>
      <c r="I293" s="190">
        <f t="shared" si="43"/>
        <v>150.93180999999998</v>
      </c>
      <c r="J293" s="191">
        <f t="shared" si="39"/>
        <v>4.0566800724094598</v>
      </c>
      <c r="K293" s="191">
        <f t="shared" si="42"/>
        <v>100</v>
      </c>
    </row>
    <row r="294" spans="1:11" ht="40.200000000000003">
      <c r="A294" s="196"/>
      <c r="B294" s="196"/>
      <c r="C294" s="196" t="s">
        <v>424</v>
      </c>
      <c r="D294" s="196"/>
      <c r="E294" s="197" t="s">
        <v>425</v>
      </c>
      <c r="F294" s="198">
        <f>F295+F299+F303+F297+F301</f>
        <v>3097.72552</v>
      </c>
      <c r="G294" s="198">
        <f>G295+G299+G303+G297+G301</f>
        <v>3720.5746399999998</v>
      </c>
      <c r="H294" s="198">
        <f>H295+H299+H303+H297+H301</f>
        <v>150.93180999999998</v>
      </c>
      <c r="I294" s="198">
        <f>I295+I299+I303+I297+I301</f>
        <v>150.93180999999998</v>
      </c>
      <c r="J294" s="199">
        <f t="shared" si="39"/>
        <v>4.0566800724094598</v>
      </c>
      <c r="K294" s="199">
        <f t="shared" si="42"/>
        <v>100</v>
      </c>
    </row>
    <row r="295" spans="1:11" ht="40.200000000000003">
      <c r="A295" s="200"/>
      <c r="B295" s="200"/>
      <c r="C295" s="201" t="s">
        <v>643</v>
      </c>
      <c r="D295" s="201"/>
      <c r="E295" s="288" t="s">
        <v>644</v>
      </c>
      <c r="F295" s="203">
        <f>F296</f>
        <v>110.6</v>
      </c>
      <c r="G295" s="203">
        <f>G296</f>
        <v>110.6</v>
      </c>
      <c r="H295" s="203">
        <f>H296</f>
        <v>52.449300000000001</v>
      </c>
      <c r="I295" s="203">
        <f>I296</f>
        <v>52.449300000000001</v>
      </c>
      <c r="J295" s="204">
        <f t="shared" ref="J295:J326" si="44">I295/G295*100</f>
        <v>47.422513562386982</v>
      </c>
      <c r="K295" s="204">
        <f t="shared" si="42"/>
        <v>100</v>
      </c>
    </row>
    <row r="296" spans="1:11" ht="27">
      <c r="A296" s="200"/>
      <c r="B296" s="200"/>
      <c r="C296" s="201"/>
      <c r="D296" s="201" t="s">
        <v>360</v>
      </c>
      <c r="E296" s="202" t="s">
        <v>361</v>
      </c>
      <c r="F296" s="203">
        <v>110.6</v>
      </c>
      <c r="G296" s="203">
        <v>110.6</v>
      </c>
      <c r="H296" s="203">
        <v>52.449300000000001</v>
      </c>
      <c r="I296" s="203">
        <v>52.449300000000001</v>
      </c>
      <c r="J296" s="204">
        <f t="shared" si="44"/>
        <v>47.422513562386982</v>
      </c>
      <c r="K296" s="204">
        <f t="shared" si="42"/>
        <v>100</v>
      </c>
    </row>
    <row r="297" spans="1:11" ht="27">
      <c r="A297" s="200"/>
      <c r="B297" s="200"/>
      <c r="C297" s="201" t="s">
        <v>645</v>
      </c>
      <c r="D297" s="201"/>
      <c r="E297" s="288" t="s">
        <v>646</v>
      </c>
      <c r="F297" s="203">
        <f>F298</f>
        <v>2368.4</v>
      </c>
      <c r="G297" s="203">
        <f>G298</f>
        <v>2909.5881199999999</v>
      </c>
      <c r="H297" s="203">
        <f>H298</f>
        <v>0</v>
      </c>
      <c r="I297" s="203">
        <f>I298</f>
        <v>0</v>
      </c>
      <c r="J297" s="204">
        <f t="shared" si="44"/>
        <v>0</v>
      </c>
      <c r="K297" s="204"/>
    </row>
    <row r="298" spans="1:11" ht="27">
      <c r="A298" s="200"/>
      <c r="B298" s="200"/>
      <c r="C298" s="201"/>
      <c r="D298" s="201" t="s">
        <v>360</v>
      </c>
      <c r="E298" s="202" t="s">
        <v>361</v>
      </c>
      <c r="F298" s="203">
        <v>2368.4</v>
      </c>
      <c r="G298" s="203">
        <v>2909.5881199999999</v>
      </c>
      <c r="H298" s="203">
        <v>0</v>
      </c>
      <c r="I298" s="203">
        <v>0</v>
      </c>
      <c r="J298" s="204">
        <f t="shared" si="44"/>
        <v>0</v>
      </c>
      <c r="K298" s="204"/>
    </row>
    <row r="299" spans="1:11" ht="27">
      <c r="A299" s="200"/>
      <c r="B299" s="200"/>
      <c r="C299" s="201" t="s">
        <v>647</v>
      </c>
      <c r="D299" s="201"/>
      <c r="E299" s="202" t="s">
        <v>648</v>
      </c>
      <c r="F299" s="203">
        <f>F300</f>
        <v>35.299999999999997</v>
      </c>
      <c r="G299" s="203">
        <f>G300</f>
        <v>35.299999999999997</v>
      </c>
      <c r="H299" s="203">
        <f>H300</f>
        <v>4.6569900000000004</v>
      </c>
      <c r="I299" s="203">
        <f>I300</f>
        <v>4.6569900000000004</v>
      </c>
      <c r="J299" s="204">
        <f t="shared" si="44"/>
        <v>13.19260623229462</v>
      </c>
      <c r="K299" s="204">
        <f>SUM(I299/H299*100)</f>
        <v>100</v>
      </c>
    </row>
    <row r="300" spans="1:11" ht="27">
      <c r="A300" s="200"/>
      <c r="B300" s="200"/>
      <c r="C300" s="201"/>
      <c r="D300" s="201" t="s">
        <v>360</v>
      </c>
      <c r="E300" s="202" t="s">
        <v>361</v>
      </c>
      <c r="F300" s="203">
        <v>35.299999999999997</v>
      </c>
      <c r="G300" s="203">
        <v>35.299999999999997</v>
      </c>
      <c r="H300" s="203">
        <v>4.6569900000000004</v>
      </c>
      <c r="I300" s="203">
        <v>4.6569900000000004</v>
      </c>
      <c r="J300" s="204">
        <f t="shared" si="44"/>
        <v>13.19260623229462</v>
      </c>
      <c r="K300" s="204">
        <f>SUM(I300/H300*100)</f>
        <v>100</v>
      </c>
    </row>
    <row r="301" spans="1:11" ht="40.200000000000003">
      <c r="A301" s="200"/>
      <c r="B301" s="200"/>
      <c r="C301" s="201" t="s">
        <v>649</v>
      </c>
      <c r="D301" s="201"/>
      <c r="E301" s="202" t="s">
        <v>650</v>
      </c>
      <c r="F301" s="203">
        <f>F302</f>
        <v>489.6</v>
      </c>
      <c r="G301" s="203">
        <f>G302</f>
        <v>487.93342999999999</v>
      </c>
      <c r="H301" s="203">
        <f>H302</f>
        <v>0</v>
      </c>
      <c r="I301" s="203">
        <f>I302</f>
        <v>0</v>
      </c>
      <c r="J301" s="204">
        <f t="shared" si="44"/>
        <v>0</v>
      </c>
      <c r="K301" s="204"/>
    </row>
    <row r="302" spans="1:11" ht="27">
      <c r="A302" s="200"/>
      <c r="B302" s="200"/>
      <c r="C302" s="201"/>
      <c r="D302" s="201" t="s">
        <v>360</v>
      </c>
      <c r="E302" s="202" t="s">
        <v>361</v>
      </c>
      <c r="F302" s="203">
        <v>489.6</v>
      </c>
      <c r="G302" s="203">
        <v>487.93342999999999</v>
      </c>
      <c r="H302" s="203">
        <v>0</v>
      </c>
      <c r="I302" s="203">
        <v>0</v>
      </c>
      <c r="J302" s="204">
        <f t="shared" si="44"/>
        <v>0</v>
      </c>
      <c r="K302" s="204"/>
    </row>
    <row r="303" spans="1:11" ht="40.200000000000003">
      <c r="A303" s="200"/>
      <c r="B303" s="200"/>
      <c r="C303" s="201" t="s">
        <v>426</v>
      </c>
      <c r="D303" s="201"/>
      <c r="E303" s="202" t="s">
        <v>427</v>
      </c>
      <c r="F303" s="203">
        <f>F304</f>
        <v>93.825519999999997</v>
      </c>
      <c r="G303" s="203">
        <f>G304</f>
        <v>177.15309000000002</v>
      </c>
      <c r="H303" s="203">
        <f>H304</f>
        <v>93.825519999999997</v>
      </c>
      <c r="I303" s="203">
        <f>I304</f>
        <v>93.825519999999997</v>
      </c>
      <c r="J303" s="204">
        <f t="shared" si="44"/>
        <v>52.962959889663786</v>
      </c>
      <c r="K303" s="204">
        <f t="shared" ref="K303:K315" si="45">SUM(I303/H303*100)</f>
        <v>100</v>
      </c>
    </row>
    <row r="304" spans="1:11" ht="27">
      <c r="A304" s="200"/>
      <c r="B304" s="200"/>
      <c r="C304" s="201"/>
      <c r="D304" s="201" t="s">
        <v>360</v>
      </c>
      <c r="E304" s="202" t="s">
        <v>361</v>
      </c>
      <c r="F304" s="203">
        <f>F305+F306</f>
        <v>93.825519999999997</v>
      </c>
      <c r="G304" s="203">
        <f>G305+G306</f>
        <v>177.15309000000002</v>
      </c>
      <c r="H304" s="203">
        <f>H305+H306</f>
        <v>93.825519999999997</v>
      </c>
      <c r="I304" s="203">
        <f>I305+I306</f>
        <v>93.825519999999997</v>
      </c>
      <c r="J304" s="204">
        <f t="shared" si="44"/>
        <v>52.962959889663786</v>
      </c>
      <c r="K304" s="204">
        <f t="shared" si="45"/>
        <v>100</v>
      </c>
    </row>
    <row r="305" spans="1:11">
      <c r="A305" s="200"/>
      <c r="B305" s="200"/>
      <c r="C305" s="201"/>
      <c r="D305" s="201"/>
      <c r="E305" s="202" t="s">
        <v>651</v>
      </c>
      <c r="F305" s="203">
        <v>91.948999999999998</v>
      </c>
      <c r="G305" s="203">
        <v>173.61</v>
      </c>
      <c r="H305" s="203">
        <v>91.948999999999998</v>
      </c>
      <c r="I305" s="203">
        <v>91.948999999999998</v>
      </c>
      <c r="J305" s="204">
        <f t="shared" si="44"/>
        <v>52.962962962962955</v>
      </c>
      <c r="K305" s="204">
        <f t="shared" si="45"/>
        <v>100</v>
      </c>
    </row>
    <row r="306" spans="1:11">
      <c r="A306" s="200"/>
      <c r="B306" s="200"/>
      <c r="C306" s="201"/>
      <c r="D306" s="201"/>
      <c r="E306" s="202" t="s">
        <v>624</v>
      </c>
      <c r="F306" s="203">
        <v>1.87652</v>
      </c>
      <c r="G306" s="203">
        <v>3.5430899999999999</v>
      </c>
      <c r="H306" s="203">
        <v>1.87652</v>
      </c>
      <c r="I306" s="203">
        <v>1.87652</v>
      </c>
      <c r="J306" s="204">
        <f t="shared" si="44"/>
        <v>52.962809299227509</v>
      </c>
      <c r="K306" s="204">
        <f t="shared" si="45"/>
        <v>100</v>
      </c>
    </row>
    <row r="307" spans="1:11">
      <c r="A307" s="177"/>
      <c r="B307" s="178" t="s">
        <v>652</v>
      </c>
      <c r="C307" s="179"/>
      <c r="D307" s="177"/>
      <c r="E307" s="180" t="s">
        <v>653</v>
      </c>
      <c r="F307" s="208">
        <f>F308+F339</f>
        <v>27775.029310000002</v>
      </c>
      <c r="G307" s="208">
        <f>G308+G339</f>
        <v>26358.653339999997</v>
      </c>
      <c r="H307" s="208">
        <f>H308+H339</f>
        <v>13908.164420000001</v>
      </c>
      <c r="I307" s="208">
        <f>I308+I339</f>
        <v>13908.164420000001</v>
      </c>
      <c r="J307" s="209">
        <f t="shared" si="44"/>
        <v>52.765079613888965</v>
      </c>
      <c r="K307" s="209">
        <f t="shared" si="45"/>
        <v>100</v>
      </c>
    </row>
    <row r="308" spans="1:11" ht="26.4">
      <c r="A308" s="177"/>
      <c r="B308" s="232"/>
      <c r="C308" s="179" t="s">
        <v>344</v>
      </c>
      <c r="D308" s="177"/>
      <c r="E308" s="233" t="s">
        <v>345</v>
      </c>
      <c r="F308" s="208">
        <f>F309</f>
        <v>24771.229310000002</v>
      </c>
      <c r="G308" s="208">
        <f>G309</f>
        <v>23267.053339999999</v>
      </c>
      <c r="H308" s="208">
        <f>H309</f>
        <v>10816.564420000001</v>
      </c>
      <c r="I308" s="208">
        <f>I309</f>
        <v>10816.564420000001</v>
      </c>
      <c r="J308" s="209">
        <f t="shared" si="44"/>
        <v>46.488759285235737</v>
      </c>
      <c r="K308" s="209">
        <f t="shared" si="45"/>
        <v>100</v>
      </c>
    </row>
    <row r="309" spans="1:11" ht="26.4">
      <c r="A309" s="186"/>
      <c r="B309" s="187"/>
      <c r="C309" s="188" t="s">
        <v>537</v>
      </c>
      <c r="D309" s="187"/>
      <c r="E309" s="189" t="s">
        <v>538</v>
      </c>
      <c r="F309" s="190">
        <f>F310+F314</f>
        <v>24771.229310000002</v>
      </c>
      <c r="G309" s="190">
        <f>G310+G314</f>
        <v>23267.053339999999</v>
      </c>
      <c r="H309" s="190">
        <f>H310+H314</f>
        <v>10816.564420000001</v>
      </c>
      <c r="I309" s="190">
        <f>I310+I314</f>
        <v>10816.564420000001</v>
      </c>
      <c r="J309" s="191">
        <f t="shared" si="44"/>
        <v>46.488759285235737</v>
      </c>
      <c r="K309" s="191">
        <f t="shared" si="45"/>
        <v>100</v>
      </c>
    </row>
    <row r="310" spans="1:11" ht="27">
      <c r="A310" s="192"/>
      <c r="B310" s="192"/>
      <c r="C310" s="192" t="s">
        <v>539</v>
      </c>
      <c r="D310" s="192"/>
      <c r="E310" s="271" t="s">
        <v>540</v>
      </c>
      <c r="F310" s="194">
        <f t="shared" ref="F310:I312" si="46">F311</f>
        <v>648.5</v>
      </c>
      <c r="G310" s="194">
        <f t="shared" si="46"/>
        <v>648.5</v>
      </c>
      <c r="H310" s="194">
        <f t="shared" si="46"/>
        <v>345.55212</v>
      </c>
      <c r="I310" s="194">
        <f t="shared" si="46"/>
        <v>345.55212</v>
      </c>
      <c r="J310" s="195">
        <f t="shared" si="44"/>
        <v>53.284829606784889</v>
      </c>
      <c r="K310" s="195">
        <f t="shared" si="45"/>
        <v>100</v>
      </c>
    </row>
    <row r="311" spans="1:11">
      <c r="A311" s="196"/>
      <c r="B311" s="196"/>
      <c r="C311" s="196" t="s">
        <v>654</v>
      </c>
      <c r="D311" s="215"/>
      <c r="E311" s="262" t="s">
        <v>655</v>
      </c>
      <c r="F311" s="198">
        <f t="shared" si="46"/>
        <v>648.5</v>
      </c>
      <c r="G311" s="198">
        <f t="shared" si="46"/>
        <v>648.5</v>
      </c>
      <c r="H311" s="198">
        <f t="shared" si="46"/>
        <v>345.55212</v>
      </c>
      <c r="I311" s="198">
        <f t="shared" si="46"/>
        <v>345.55212</v>
      </c>
      <c r="J311" s="199">
        <f t="shared" si="44"/>
        <v>53.284829606784889</v>
      </c>
      <c r="K311" s="199">
        <f t="shared" si="45"/>
        <v>100</v>
      </c>
    </row>
    <row r="312" spans="1:11">
      <c r="A312" s="200"/>
      <c r="B312" s="200"/>
      <c r="C312" s="201" t="s">
        <v>656</v>
      </c>
      <c r="D312" s="260"/>
      <c r="E312" s="269" t="s">
        <v>657</v>
      </c>
      <c r="F312" s="212">
        <f t="shared" si="46"/>
        <v>648.5</v>
      </c>
      <c r="G312" s="212">
        <f t="shared" si="46"/>
        <v>648.5</v>
      </c>
      <c r="H312" s="212">
        <f t="shared" si="46"/>
        <v>345.55212</v>
      </c>
      <c r="I312" s="212">
        <f t="shared" si="46"/>
        <v>345.55212</v>
      </c>
      <c r="J312" s="213">
        <f t="shared" si="44"/>
        <v>53.284829606784889</v>
      </c>
      <c r="K312" s="213">
        <f t="shared" si="45"/>
        <v>100</v>
      </c>
    </row>
    <row r="313" spans="1:11" ht="27">
      <c r="A313" s="200"/>
      <c r="B313" s="200"/>
      <c r="C313" s="201"/>
      <c r="D313" s="201" t="s">
        <v>360</v>
      </c>
      <c r="E313" s="202" t="s">
        <v>361</v>
      </c>
      <c r="F313" s="212">
        <v>648.5</v>
      </c>
      <c r="G313" s="212">
        <v>648.5</v>
      </c>
      <c r="H313" s="212">
        <v>345.55212</v>
      </c>
      <c r="I313" s="212">
        <v>345.55212</v>
      </c>
      <c r="J313" s="213">
        <f t="shared" si="44"/>
        <v>53.284829606784889</v>
      </c>
      <c r="K313" s="213">
        <f t="shared" si="45"/>
        <v>100</v>
      </c>
    </row>
    <row r="314" spans="1:11" ht="27">
      <c r="A314" s="192"/>
      <c r="B314" s="192"/>
      <c r="C314" s="192" t="s">
        <v>658</v>
      </c>
      <c r="D314" s="192"/>
      <c r="E314" s="271" t="s">
        <v>659</v>
      </c>
      <c r="F314" s="194">
        <f>F315+F334</f>
        <v>24122.729310000002</v>
      </c>
      <c r="G314" s="194">
        <f>G315+G334</f>
        <v>22618.553339999999</v>
      </c>
      <c r="H314" s="194">
        <f>H315+H334</f>
        <v>10471.0123</v>
      </c>
      <c r="I314" s="194">
        <f>I315+I334</f>
        <v>10471.0123</v>
      </c>
      <c r="J314" s="195">
        <f t="shared" si="44"/>
        <v>46.293908114284385</v>
      </c>
      <c r="K314" s="195">
        <f t="shared" si="45"/>
        <v>100</v>
      </c>
    </row>
    <row r="315" spans="1:11" ht="40.5" customHeight="1">
      <c r="A315" s="196"/>
      <c r="B315" s="196"/>
      <c r="C315" s="196" t="s">
        <v>660</v>
      </c>
      <c r="D315" s="196"/>
      <c r="E315" s="262" t="s">
        <v>661</v>
      </c>
      <c r="F315" s="198">
        <f>F318+F320+F316+F322+F326+F328+F330+F332</f>
        <v>24122.729310000002</v>
      </c>
      <c r="G315" s="198">
        <f>G318+G320+G316+G322+G326+G328+G330+G332</f>
        <v>14096.82403</v>
      </c>
      <c r="H315" s="198">
        <f>H318+H320+H316+H322+H326+H328+H330+H332</f>
        <v>2468.6470300000001</v>
      </c>
      <c r="I315" s="198">
        <f>I318+I320+I316+I322+I326+I328+I330+I332</f>
        <v>2468.6470300000001</v>
      </c>
      <c r="J315" s="199">
        <f t="shared" si="44"/>
        <v>17.512079492135083</v>
      </c>
      <c r="K315" s="199">
        <f t="shared" si="45"/>
        <v>100</v>
      </c>
    </row>
    <row r="316" spans="1:11">
      <c r="A316" s="206"/>
      <c r="B316" s="206"/>
      <c r="C316" s="232" t="s">
        <v>662</v>
      </c>
      <c r="D316" s="302"/>
      <c r="E316" s="211" t="s">
        <v>663</v>
      </c>
      <c r="F316" s="203">
        <f>F317</f>
        <v>120</v>
      </c>
      <c r="G316" s="203">
        <f>G317</f>
        <v>120</v>
      </c>
      <c r="H316" s="203">
        <f>H317</f>
        <v>0</v>
      </c>
      <c r="I316" s="203">
        <f>I317</f>
        <v>0</v>
      </c>
      <c r="J316" s="204">
        <f t="shared" si="44"/>
        <v>0</v>
      </c>
      <c r="K316" s="204"/>
    </row>
    <row r="317" spans="1:11" ht="27">
      <c r="A317" s="206"/>
      <c r="B317" s="206"/>
      <c r="C317" s="232"/>
      <c r="D317" s="201" t="s">
        <v>360</v>
      </c>
      <c r="E317" s="202" t="s">
        <v>361</v>
      </c>
      <c r="F317" s="203">
        <v>120</v>
      </c>
      <c r="G317" s="203">
        <v>120</v>
      </c>
      <c r="H317" s="203">
        <v>0</v>
      </c>
      <c r="I317" s="203">
        <v>0</v>
      </c>
      <c r="J317" s="204">
        <f t="shared" si="44"/>
        <v>0</v>
      </c>
      <c r="K317" s="204"/>
    </row>
    <row r="318" spans="1:11">
      <c r="A318" s="201"/>
      <c r="B318" s="201"/>
      <c r="C318" s="201" t="s">
        <v>664</v>
      </c>
      <c r="D318" s="201"/>
      <c r="E318" s="269" t="s">
        <v>665</v>
      </c>
      <c r="F318" s="212">
        <f>F319</f>
        <v>2304.9</v>
      </c>
      <c r="G318" s="212">
        <f>G319</f>
        <v>2304.9</v>
      </c>
      <c r="H318" s="212">
        <f>H319</f>
        <v>1806.18651</v>
      </c>
      <c r="I318" s="212">
        <f>I319</f>
        <v>1806.18651</v>
      </c>
      <c r="J318" s="213">
        <f t="shared" si="44"/>
        <v>78.36290121046467</v>
      </c>
      <c r="K318" s="213">
        <f>SUM(I318/H318*100)</f>
        <v>100</v>
      </c>
    </row>
    <row r="319" spans="1:11" ht="27">
      <c r="A319" s="206"/>
      <c r="B319" s="206"/>
      <c r="C319" s="206"/>
      <c r="D319" s="201" t="s">
        <v>360</v>
      </c>
      <c r="E319" s="202" t="s">
        <v>361</v>
      </c>
      <c r="F319" s="212">
        <v>2304.9</v>
      </c>
      <c r="G319" s="212">
        <v>2304.9</v>
      </c>
      <c r="H319" s="212">
        <v>1806.18651</v>
      </c>
      <c r="I319" s="212">
        <v>1806.18651</v>
      </c>
      <c r="J319" s="213">
        <f t="shared" si="44"/>
        <v>78.36290121046467</v>
      </c>
      <c r="K319" s="213">
        <f>SUM(I319/H319*100)</f>
        <v>100</v>
      </c>
    </row>
    <row r="320" spans="1:11" ht="27">
      <c r="A320" s="201"/>
      <c r="B320" s="201"/>
      <c r="C320" s="201" t="s">
        <v>666</v>
      </c>
      <c r="D320" s="201"/>
      <c r="E320" s="202" t="s">
        <v>667</v>
      </c>
      <c r="F320" s="203">
        <f>F321</f>
        <v>507.3</v>
      </c>
      <c r="G320" s="203">
        <f>G321</f>
        <v>507.3</v>
      </c>
      <c r="H320" s="203">
        <f>H321</f>
        <v>278.66500000000002</v>
      </c>
      <c r="I320" s="203">
        <f>I321</f>
        <v>278.66500000000002</v>
      </c>
      <c r="J320" s="204">
        <f t="shared" si="44"/>
        <v>54.931007293514689</v>
      </c>
      <c r="K320" s="204">
        <f>SUM(I320/H320*100)</f>
        <v>100</v>
      </c>
    </row>
    <row r="321" spans="1:11" ht="27">
      <c r="A321" s="201"/>
      <c r="B321" s="201"/>
      <c r="C321" s="201"/>
      <c r="D321" s="201" t="s">
        <v>360</v>
      </c>
      <c r="E321" s="202" t="s">
        <v>361</v>
      </c>
      <c r="F321" s="203">
        <v>507.3</v>
      </c>
      <c r="G321" s="203">
        <v>507.3</v>
      </c>
      <c r="H321" s="203">
        <v>278.66500000000002</v>
      </c>
      <c r="I321" s="203">
        <v>278.66500000000002</v>
      </c>
      <c r="J321" s="204">
        <f t="shared" si="44"/>
        <v>54.931007293514689</v>
      </c>
      <c r="K321" s="204">
        <f>SUM(I321/H321*100)</f>
        <v>100</v>
      </c>
    </row>
    <row r="322" spans="1:11" ht="52.8">
      <c r="A322" s="201"/>
      <c r="B322" s="201"/>
      <c r="C322" s="201" t="s">
        <v>668</v>
      </c>
      <c r="D322" s="201"/>
      <c r="E322" s="211" t="s">
        <v>669</v>
      </c>
      <c r="F322" s="212">
        <f>F323</f>
        <v>8521.7293100000006</v>
      </c>
      <c r="G322" s="203">
        <v>0</v>
      </c>
      <c r="H322" s="203">
        <v>0</v>
      </c>
      <c r="I322" s="203">
        <v>0</v>
      </c>
      <c r="J322" s="213"/>
      <c r="K322" s="213"/>
    </row>
    <row r="323" spans="1:11" ht="27">
      <c r="A323" s="201"/>
      <c r="B323" s="201"/>
      <c r="C323" s="232"/>
      <c r="D323" s="201" t="s">
        <v>360</v>
      </c>
      <c r="E323" s="202" t="s">
        <v>361</v>
      </c>
      <c r="F323" s="212">
        <f>F324+F325</f>
        <v>8521.7293100000006</v>
      </c>
      <c r="G323" s="203">
        <v>0</v>
      </c>
      <c r="H323" s="203">
        <v>0</v>
      </c>
      <c r="I323" s="203">
        <v>0</v>
      </c>
      <c r="J323" s="213"/>
      <c r="K323" s="213"/>
    </row>
    <row r="324" spans="1:11">
      <c r="A324" s="201"/>
      <c r="B324" s="201"/>
      <c r="C324" s="232"/>
      <c r="D324" s="201"/>
      <c r="E324" s="202" t="s">
        <v>503</v>
      </c>
      <c r="F324" s="212">
        <v>6391.2969800000001</v>
      </c>
      <c r="G324" s="203">
        <v>0</v>
      </c>
      <c r="H324" s="203">
        <v>0</v>
      </c>
      <c r="I324" s="203">
        <v>0</v>
      </c>
      <c r="J324" s="213"/>
      <c r="K324" s="213"/>
    </row>
    <row r="325" spans="1:11">
      <c r="A325" s="201"/>
      <c r="B325" s="201"/>
      <c r="C325" s="232"/>
      <c r="D325" s="201"/>
      <c r="E325" s="272" t="s">
        <v>504</v>
      </c>
      <c r="F325" s="212">
        <v>2130.4323300000001</v>
      </c>
      <c r="G325" s="203">
        <v>0</v>
      </c>
      <c r="H325" s="203">
        <v>0</v>
      </c>
      <c r="I325" s="203">
        <v>0</v>
      </c>
      <c r="J325" s="213"/>
      <c r="K325" s="213"/>
    </row>
    <row r="326" spans="1:11" ht="27">
      <c r="A326" s="201"/>
      <c r="B326" s="201"/>
      <c r="C326" s="260" t="s">
        <v>670</v>
      </c>
      <c r="D326" s="260"/>
      <c r="E326" s="269" t="s">
        <v>671</v>
      </c>
      <c r="F326" s="212">
        <f>F327</f>
        <v>160.5</v>
      </c>
      <c r="G326" s="212">
        <f>G327</f>
        <v>160.5</v>
      </c>
      <c r="H326" s="212">
        <f>H327</f>
        <v>83</v>
      </c>
      <c r="I326" s="212">
        <f>I327</f>
        <v>83</v>
      </c>
      <c r="J326" s="213">
        <f t="shared" ref="J326:J357" si="47">I326/G326*100</f>
        <v>51.713395638629279</v>
      </c>
      <c r="K326" s="213">
        <f t="shared" ref="K326:K331" si="48">SUM(I326/H326*100)</f>
        <v>100</v>
      </c>
    </row>
    <row r="327" spans="1:11" ht="27">
      <c r="A327" s="201"/>
      <c r="B327" s="201"/>
      <c r="C327" s="260"/>
      <c r="D327" s="260" t="s">
        <v>360</v>
      </c>
      <c r="E327" s="269" t="s">
        <v>361</v>
      </c>
      <c r="F327" s="212">
        <v>160.5</v>
      </c>
      <c r="G327" s="212">
        <v>160.5</v>
      </c>
      <c r="H327" s="212">
        <v>83</v>
      </c>
      <c r="I327" s="212">
        <v>83</v>
      </c>
      <c r="J327" s="213">
        <f t="shared" si="47"/>
        <v>51.713395638629279</v>
      </c>
      <c r="K327" s="213">
        <f t="shared" si="48"/>
        <v>100</v>
      </c>
    </row>
    <row r="328" spans="1:11" ht="26.4">
      <c r="A328" s="201"/>
      <c r="B328" s="201"/>
      <c r="C328" s="201" t="s">
        <v>672</v>
      </c>
      <c r="D328" s="232"/>
      <c r="E328" s="211" t="s">
        <v>673</v>
      </c>
      <c r="F328" s="203">
        <f>F329</f>
        <v>685.6</v>
      </c>
      <c r="G328" s="203">
        <f>G329</f>
        <v>685.6</v>
      </c>
      <c r="H328" s="203">
        <f>H329</f>
        <v>195.79552000000001</v>
      </c>
      <c r="I328" s="203">
        <f>I329</f>
        <v>195.79552000000001</v>
      </c>
      <c r="J328" s="204">
        <f t="shared" si="47"/>
        <v>28.558273045507587</v>
      </c>
      <c r="K328" s="204">
        <f t="shared" si="48"/>
        <v>100</v>
      </c>
    </row>
    <row r="329" spans="1:11" ht="27">
      <c r="A329" s="201"/>
      <c r="B329" s="201"/>
      <c r="C329" s="201"/>
      <c r="D329" s="201" t="s">
        <v>360</v>
      </c>
      <c r="E329" s="202" t="s">
        <v>361</v>
      </c>
      <c r="F329" s="203">
        <v>685.6</v>
      </c>
      <c r="G329" s="203">
        <v>685.6</v>
      </c>
      <c r="H329" s="203">
        <v>195.79552000000001</v>
      </c>
      <c r="I329" s="203">
        <v>195.79552000000001</v>
      </c>
      <c r="J329" s="204">
        <f t="shared" si="47"/>
        <v>28.558273045507587</v>
      </c>
      <c r="K329" s="204">
        <f t="shared" si="48"/>
        <v>100</v>
      </c>
    </row>
    <row r="330" spans="1:11">
      <c r="A330" s="201"/>
      <c r="B330" s="201"/>
      <c r="C330" s="201" t="s">
        <v>674</v>
      </c>
      <c r="D330" s="282"/>
      <c r="E330" s="272" t="s">
        <v>675</v>
      </c>
      <c r="F330" s="203">
        <f>F331</f>
        <v>9723.5</v>
      </c>
      <c r="G330" s="203">
        <f>G331</f>
        <v>8219.3240299999998</v>
      </c>
      <c r="H330" s="203">
        <f>H331</f>
        <v>105</v>
      </c>
      <c r="I330" s="203">
        <f>I331</f>
        <v>105</v>
      </c>
      <c r="J330" s="204">
        <f t="shared" si="47"/>
        <v>1.2774773158565935</v>
      </c>
      <c r="K330" s="204">
        <f t="shared" si="48"/>
        <v>100</v>
      </c>
    </row>
    <row r="331" spans="1:11" ht="27">
      <c r="A331" s="201"/>
      <c r="B331" s="201"/>
      <c r="C331" s="201"/>
      <c r="D331" s="201" t="s">
        <v>360</v>
      </c>
      <c r="E331" s="202" t="s">
        <v>361</v>
      </c>
      <c r="F331" s="203">
        <f>8219+1504.5</f>
        <v>9723.5</v>
      </c>
      <c r="G331" s="203">
        <v>8219.3240299999998</v>
      </c>
      <c r="H331" s="203">
        <v>105</v>
      </c>
      <c r="I331" s="203">
        <v>105</v>
      </c>
      <c r="J331" s="204">
        <f t="shared" si="47"/>
        <v>1.2774773158565935</v>
      </c>
      <c r="K331" s="204">
        <f t="shared" si="48"/>
        <v>100</v>
      </c>
    </row>
    <row r="332" spans="1:11">
      <c r="A332" s="201"/>
      <c r="B332" s="201"/>
      <c r="C332" s="201" t="s">
        <v>676</v>
      </c>
      <c r="D332" s="201"/>
      <c r="E332" s="202" t="s">
        <v>677</v>
      </c>
      <c r="F332" s="203">
        <f>F333</f>
        <v>2099.1999999999998</v>
      </c>
      <c r="G332" s="203">
        <f>G333</f>
        <v>2099.1999999999998</v>
      </c>
      <c r="H332" s="203">
        <f>H333</f>
        <v>0</v>
      </c>
      <c r="I332" s="203">
        <f>I333</f>
        <v>0</v>
      </c>
      <c r="J332" s="204">
        <f t="shared" si="47"/>
        <v>0</v>
      </c>
      <c r="K332" s="204"/>
    </row>
    <row r="333" spans="1:11" ht="27">
      <c r="A333" s="201"/>
      <c r="B333" s="201"/>
      <c r="C333" s="201"/>
      <c r="D333" s="201" t="s">
        <v>360</v>
      </c>
      <c r="E333" s="202" t="s">
        <v>361</v>
      </c>
      <c r="F333" s="203">
        <v>2099.1999999999998</v>
      </c>
      <c r="G333" s="203">
        <v>2099.1999999999998</v>
      </c>
      <c r="H333" s="203">
        <v>0</v>
      </c>
      <c r="I333" s="203">
        <v>0</v>
      </c>
      <c r="J333" s="204">
        <f t="shared" si="47"/>
        <v>0</v>
      </c>
      <c r="K333" s="204"/>
    </row>
    <row r="334" spans="1:11">
      <c r="A334" s="196"/>
      <c r="B334" s="196"/>
      <c r="C334" s="196" t="s">
        <v>678</v>
      </c>
      <c r="D334" s="196"/>
      <c r="E334" s="262" t="s">
        <v>620</v>
      </c>
      <c r="F334" s="198">
        <v>0</v>
      </c>
      <c r="G334" s="198">
        <f t="shared" ref="G334:I335" si="49">G335</f>
        <v>8521.7293100000006</v>
      </c>
      <c r="H334" s="198">
        <f t="shared" si="49"/>
        <v>8002.3652700000002</v>
      </c>
      <c r="I334" s="198">
        <f t="shared" si="49"/>
        <v>8002.3652700000002</v>
      </c>
      <c r="J334" s="199">
        <f t="shared" si="47"/>
        <v>93.905414956204467</v>
      </c>
      <c r="K334" s="199">
        <f t="shared" ref="K334:K357" si="50">SUM(I334/H334*100)</f>
        <v>100</v>
      </c>
    </row>
    <row r="335" spans="1:11" ht="52.8">
      <c r="A335" s="201"/>
      <c r="B335" s="201"/>
      <c r="C335" s="201" t="s">
        <v>679</v>
      </c>
      <c r="D335" s="201"/>
      <c r="E335" s="211" t="s">
        <v>669</v>
      </c>
      <c r="F335" s="203">
        <v>0</v>
      </c>
      <c r="G335" s="212">
        <f t="shared" si="49"/>
        <v>8521.7293100000006</v>
      </c>
      <c r="H335" s="212">
        <f t="shared" si="49"/>
        <v>8002.3652700000002</v>
      </c>
      <c r="I335" s="212">
        <f t="shared" si="49"/>
        <v>8002.3652700000002</v>
      </c>
      <c r="J335" s="213">
        <f t="shared" si="47"/>
        <v>93.905414956204467</v>
      </c>
      <c r="K335" s="213">
        <f t="shared" si="50"/>
        <v>100</v>
      </c>
    </row>
    <row r="336" spans="1:11" ht="27">
      <c r="A336" s="201"/>
      <c r="B336" s="201"/>
      <c r="C336" s="232"/>
      <c r="D336" s="201" t="s">
        <v>360</v>
      </c>
      <c r="E336" s="202" t="s">
        <v>361</v>
      </c>
      <c r="F336" s="203">
        <v>0</v>
      </c>
      <c r="G336" s="212">
        <f>G337+G338</f>
        <v>8521.7293100000006</v>
      </c>
      <c r="H336" s="212">
        <f>H337+H338</f>
        <v>8002.3652700000002</v>
      </c>
      <c r="I336" s="212">
        <f>I337+I338</f>
        <v>8002.3652700000002</v>
      </c>
      <c r="J336" s="213">
        <f t="shared" si="47"/>
        <v>93.905414956204467</v>
      </c>
      <c r="K336" s="213">
        <f t="shared" si="50"/>
        <v>100</v>
      </c>
    </row>
    <row r="337" spans="1:11">
      <c r="A337" s="201"/>
      <c r="B337" s="201"/>
      <c r="C337" s="232"/>
      <c r="D337" s="201"/>
      <c r="E337" s="202" t="s">
        <v>503</v>
      </c>
      <c r="F337" s="203">
        <v>0</v>
      </c>
      <c r="G337" s="212">
        <v>6391.2969800000001</v>
      </c>
      <c r="H337" s="212">
        <v>6001.7739499999998</v>
      </c>
      <c r="I337" s="212">
        <v>6001.7739499999998</v>
      </c>
      <c r="J337" s="213">
        <f t="shared" si="47"/>
        <v>93.905414953820525</v>
      </c>
      <c r="K337" s="213">
        <f t="shared" si="50"/>
        <v>100</v>
      </c>
    </row>
    <row r="338" spans="1:11">
      <c r="A338" s="201"/>
      <c r="B338" s="201"/>
      <c r="C338" s="232"/>
      <c r="D338" s="201"/>
      <c r="E338" s="272" t="s">
        <v>504</v>
      </c>
      <c r="F338" s="203">
        <v>0</v>
      </c>
      <c r="G338" s="212">
        <v>2130.4323300000001</v>
      </c>
      <c r="H338" s="212">
        <v>2000.59132</v>
      </c>
      <c r="I338" s="212">
        <v>2000.59132</v>
      </c>
      <c r="J338" s="213">
        <f t="shared" si="47"/>
        <v>93.905414963356279</v>
      </c>
      <c r="K338" s="213">
        <f t="shared" si="50"/>
        <v>100</v>
      </c>
    </row>
    <row r="339" spans="1:11">
      <c r="A339" s="303"/>
      <c r="B339" s="303"/>
      <c r="C339" s="304" t="s">
        <v>430</v>
      </c>
      <c r="D339" s="304"/>
      <c r="E339" s="305" t="s">
        <v>431</v>
      </c>
      <c r="F339" s="306">
        <f>F340</f>
        <v>3003.8</v>
      </c>
      <c r="G339" s="306">
        <f>G340</f>
        <v>3091.6000000000004</v>
      </c>
      <c r="H339" s="306">
        <f>H340</f>
        <v>3091.6000000000004</v>
      </c>
      <c r="I339" s="306">
        <f>I340</f>
        <v>3091.6000000000004</v>
      </c>
      <c r="J339" s="307">
        <f t="shared" si="47"/>
        <v>100</v>
      </c>
      <c r="K339" s="307">
        <f t="shared" si="50"/>
        <v>100</v>
      </c>
    </row>
    <row r="340" spans="1:11" ht="40.200000000000003">
      <c r="A340" s="308"/>
      <c r="B340" s="308"/>
      <c r="C340" s="255" t="s">
        <v>390</v>
      </c>
      <c r="D340" s="255"/>
      <c r="E340" s="256" t="s">
        <v>432</v>
      </c>
      <c r="F340" s="257">
        <f>F341+F343</f>
        <v>3003.8</v>
      </c>
      <c r="G340" s="257">
        <f>G341+G343+G345</f>
        <v>3091.6000000000004</v>
      </c>
      <c r="H340" s="257">
        <f>H341+H343+H345</f>
        <v>3091.6000000000004</v>
      </c>
      <c r="I340" s="257">
        <f>I341+I343+I345</f>
        <v>3091.6000000000004</v>
      </c>
      <c r="J340" s="258">
        <f t="shared" si="47"/>
        <v>100</v>
      </c>
      <c r="K340" s="258">
        <f t="shared" si="50"/>
        <v>100</v>
      </c>
    </row>
    <row r="341" spans="1:11">
      <c r="A341" s="201"/>
      <c r="B341" s="201"/>
      <c r="C341" s="260" t="s">
        <v>680</v>
      </c>
      <c r="D341" s="232"/>
      <c r="E341" s="268" t="s">
        <v>681</v>
      </c>
      <c r="F341" s="203">
        <f>F342</f>
        <v>2733.8</v>
      </c>
      <c r="G341" s="203">
        <f>G342</f>
        <v>2733.8</v>
      </c>
      <c r="H341" s="203">
        <f>H342</f>
        <v>2733.8</v>
      </c>
      <c r="I341" s="203">
        <f>I342</f>
        <v>2733.8</v>
      </c>
      <c r="J341" s="204">
        <f t="shared" si="47"/>
        <v>100</v>
      </c>
      <c r="K341" s="204">
        <f t="shared" si="50"/>
        <v>100</v>
      </c>
    </row>
    <row r="342" spans="1:11" ht="26.4">
      <c r="A342" s="201"/>
      <c r="B342" s="201"/>
      <c r="C342" s="178"/>
      <c r="D342" s="201" t="s">
        <v>443</v>
      </c>
      <c r="E342" s="211" t="s">
        <v>444</v>
      </c>
      <c r="F342" s="203">
        <v>2733.8</v>
      </c>
      <c r="G342" s="203">
        <v>2733.8</v>
      </c>
      <c r="H342" s="203">
        <v>2733.8</v>
      </c>
      <c r="I342" s="203">
        <v>2733.8</v>
      </c>
      <c r="J342" s="204">
        <f t="shared" si="47"/>
        <v>100</v>
      </c>
      <c r="K342" s="204">
        <f t="shared" si="50"/>
        <v>100</v>
      </c>
    </row>
    <row r="343" spans="1:11">
      <c r="A343" s="201"/>
      <c r="B343" s="201"/>
      <c r="C343" s="260" t="s">
        <v>682</v>
      </c>
      <c r="D343" s="302"/>
      <c r="E343" s="284" t="s">
        <v>683</v>
      </c>
      <c r="F343" s="203">
        <f>F344</f>
        <v>270</v>
      </c>
      <c r="G343" s="203">
        <f>G344</f>
        <v>270</v>
      </c>
      <c r="H343" s="203">
        <f>H344</f>
        <v>270</v>
      </c>
      <c r="I343" s="203">
        <f>I344</f>
        <v>270</v>
      </c>
      <c r="J343" s="204">
        <f t="shared" si="47"/>
        <v>100</v>
      </c>
      <c r="K343" s="204">
        <f t="shared" si="50"/>
        <v>100</v>
      </c>
    </row>
    <row r="344" spans="1:11" ht="26.4">
      <c r="A344" s="201"/>
      <c r="B344" s="201"/>
      <c r="C344" s="178"/>
      <c r="D344" s="201" t="s">
        <v>443</v>
      </c>
      <c r="E344" s="211" t="s">
        <v>444</v>
      </c>
      <c r="F344" s="203">
        <v>270</v>
      </c>
      <c r="G344" s="203">
        <v>270</v>
      </c>
      <c r="H344" s="203">
        <v>270</v>
      </c>
      <c r="I344" s="203">
        <v>270</v>
      </c>
      <c r="J344" s="204">
        <f t="shared" si="47"/>
        <v>100</v>
      </c>
      <c r="K344" s="204">
        <f t="shared" si="50"/>
        <v>100</v>
      </c>
    </row>
    <row r="345" spans="1:11" ht="26.4">
      <c r="A345" s="201"/>
      <c r="B345" s="201"/>
      <c r="C345" s="260" t="s">
        <v>447</v>
      </c>
      <c r="D345" s="201"/>
      <c r="E345" s="211" t="s">
        <v>448</v>
      </c>
      <c r="F345" s="203">
        <v>0</v>
      </c>
      <c r="G345" s="203">
        <f>G346</f>
        <v>87.8</v>
      </c>
      <c r="H345" s="203">
        <f>H346</f>
        <v>87.8</v>
      </c>
      <c r="I345" s="203">
        <f>I346</f>
        <v>87.8</v>
      </c>
      <c r="J345" s="204">
        <f t="shared" si="47"/>
        <v>100</v>
      </c>
      <c r="K345" s="204">
        <f t="shared" si="50"/>
        <v>100</v>
      </c>
    </row>
    <row r="346" spans="1:11" ht="27">
      <c r="A346" s="201"/>
      <c r="B346" s="201"/>
      <c r="C346" s="178"/>
      <c r="D346" s="201" t="s">
        <v>360</v>
      </c>
      <c r="E346" s="202" t="s">
        <v>361</v>
      </c>
      <c r="F346" s="203">
        <v>0</v>
      </c>
      <c r="G346" s="203">
        <v>87.8</v>
      </c>
      <c r="H346" s="203">
        <v>87.8</v>
      </c>
      <c r="I346" s="203">
        <v>87.8</v>
      </c>
      <c r="J346" s="204">
        <f t="shared" si="47"/>
        <v>100</v>
      </c>
      <c r="K346" s="204">
        <f t="shared" si="50"/>
        <v>100</v>
      </c>
    </row>
    <row r="347" spans="1:11">
      <c r="A347" s="200"/>
      <c r="B347" s="178" t="s">
        <v>684</v>
      </c>
      <c r="C347" s="179"/>
      <c r="D347" s="177"/>
      <c r="E347" s="180" t="s">
        <v>685</v>
      </c>
      <c r="F347" s="234">
        <f>F348</f>
        <v>45319.971319999997</v>
      </c>
      <c r="G347" s="234">
        <f>G348+G422</f>
        <v>62414.320599999999</v>
      </c>
      <c r="H347" s="234">
        <f>H348+H422</f>
        <v>17778.703390000002</v>
      </c>
      <c r="I347" s="234">
        <f>I348+I422</f>
        <v>17778.703390000002</v>
      </c>
      <c r="J347" s="235">
        <f t="shared" si="47"/>
        <v>28.484974632568544</v>
      </c>
      <c r="K347" s="235">
        <f t="shared" si="50"/>
        <v>100</v>
      </c>
    </row>
    <row r="348" spans="1:11" ht="26.4">
      <c r="A348" s="200"/>
      <c r="B348" s="178"/>
      <c r="C348" s="179" t="s">
        <v>344</v>
      </c>
      <c r="D348" s="178"/>
      <c r="E348" s="233" t="s">
        <v>345</v>
      </c>
      <c r="F348" s="234">
        <f>F349+F404</f>
        <v>45319.971319999997</v>
      </c>
      <c r="G348" s="234">
        <f>G349+G404</f>
        <v>62302.220600000001</v>
      </c>
      <c r="H348" s="234">
        <f>H349+H404</f>
        <v>17766.803390000001</v>
      </c>
      <c r="I348" s="234">
        <f>I349+I404</f>
        <v>17766.803390000001</v>
      </c>
      <c r="J348" s="235">
        <f t="shared" si="47"/>
        <v>28.517127028374333</v>
      </c>
      <c r="K348" s="235">
        <f t="shared" si="50"/>
        <v>100</v>
      </c>
    </row>
    <row r="349" spans="1:11" ht="26.4">
      <c r="A349" s="186"/>
      <c r="B349" s="187"/>
      <c r="C349" s="188" t="s">
        <v>537</v>
      </c>
      <c r="D349" s="187"/>
      <c r="E349" s="189" t="s">
        <v>538</v>
      </c>
      <c r="F349" s="190">
        <f>F350+F356</f>
        <v>36589.29249</v>
      </c>
      <c r="G349" s="190">
        <f>G350+G356</f>
        <v>53571.541770000003</v>
      </c>
      <c r="H349" s="190">
        <f>H350+H356</f>
        <v>17766.803390000001</v>
      </c>
      <c r="I349" s="190">
        <f>I350+I356</f>
        <v>17766.803390000001</v>
      </c>
      <c r="J349" s="191">
        <f t="shared" si="47"/>
        <v>33.164629583144439</v>
      </c>
      <c r="K349" s="191">
        <f t="shared" si="50"/>
        <v>100</v>
      </c>
    </row>
    <row r="350" spans="1:11">
      <c r="A350" s="192"/>
      <c r="B350" s="192"/>
      <c r="C350" s="192" t="s">
        <v>686</v>
      </c>
      <c r="D350" s="192"/>
      <c r="E350" s="271" t="s">
        <v>687</v>
      </c>
      <c r="F350" s="194">
        <f>F351</f>
        <v>4009.4000000000005</v>
      </c>
      <c r="G350" s="194">
        <f>G351</f>
        <v>3779.1130800000001</v>
      </c>
      <c r="H350" s="194">
        <f>H351</f>
        <v>3065.2459099999996</v>
      </c>
      <c r="I350" s="194">
        <f>I351</f>
        <v>3065.2459099999996</v>
      </c>
      <c r="J350" s="195">
        <f t="shared" si="47"/>
        <v>81.110192923891006</v>
      </c>
      <c r="K350" s="195">
        <f t="shared" si="50"/>
        <v>100</v>
      </c>
    </row>
    <row r="351" spans="1:11" ht="27">
      <c r="A351" s="260"/>
      <c r="B351" s="260"/>
      <c r="C351" s="260" t="s">
        <v>688</v>
      </c>
      <c r="D351" s="201"/>
      <c r="E351" s="202" t="s">
        <v>689</v>
      </c>
      <c r="F351" s="203">
        <f>F353+F354+F355</f>
        <v>4009.4000000000005</v>
      </c>
      <c r="G351" s="212">
        <f>G353+G354+G355</f>
        <v>3779.1130800000001</v>
      </c>
      <c r="H351" s="203">
        <f>H353+H354+H355</f>
        <v>3065.2459099999996</v>
      </c>
      <c r="I351" s="203">
        <f>I353+I354+I355</f>
        <v>3065.2459099999996</v>
      </c>
      <c r="J351" s="204">
        <f t="shared" si="47"/>
        <v>81.110192923891006</v>
      </c>
      <c r="K351" s="204">
        <f t="shared" si="50"/>
        <v>100</v>
      </c>
    </row>
    <row r="352" spans="1:11" ht="27">
      <c r="A352" s="260"/>
      <c r="B352" s="260"/>
      <c r="C352" s="260"/>
      <c r="D352" s="260" t="s">
        <v>360</v>
      </c>
      <c r="E352" s="269" t="s">
        <v>361</v>
      </c>
      <c r="F352" s="203">
        <f>F353+F354+F355</f>
        <v>4009.4000000000005</v>
      </c>
      <c r="G352" s="212">
        <f>G353+G354+G355</f>
        <v>3779.1130800000001</v>
      </c>
      <c r="H352" s="203">
        <f>H353+H354+H355</f>
        <v>3065.2459099999996</v>
      </c>
      <c r="I352" s="203">
        <f>I353+I354+I355</f>
        <v>3065.2459099999996</v>
      </c>
      <c r="J352" s="204">
        <f t="shared" si="47"/>
        <v>81.110192923891006</v>
      </c>
      <c r="K352" s="204">
        <f t="shared" si="50"/>
        <v>100</v>
      </c>
    </row>
    <row r="353" spans="1:11">
      <c r="A353" s="260"/>
      <c r="B353" s="260"/>
      <c r="C353" s="260"/>
      <c r="D353" s="201"/>
      <c r="E353" s="268" t="s">
        <v>690</v>
      </c>
      <c r="F353" s="249">
        <v>2666.3</v>
      </c>
      <c r="G353" s="309">
        <v>2473.2436699999998</v>
      </c>
      <c r="H353" s="249">
        <v>2059.8452499999999</v>
      </c>
      <c r="I353" s="249">
        <v>2059.8452499999999</v>
      </c>
      <c r="J353" s="250">
        <f t="shared" si="47"/>
        <v>83.285172220818822</v>
      </c>
      <c r="K353" s="250">
        <f t="shared" si="50"/>
        <v>100</v>
      </c>
    </row>
    <row r="354" spans="1:11">
      <c r="A354" s="260"/>
      <c r="B354" s="260"/>
      <c r="C354" s="260"/>
      <c r="D354" s="201"/>
      <c r="E354" s="268" t="s">
        <v>623</v>
      </c>
      <c r="F354" s="249">
        <v>140.30000000000001</v>
      </c>
      <c r="G354" s="309">
        <v>103.05182000000001</v>
      </c>
      <c r="H354" s="249">
        <v>85.826890000000006</v>
      </c>
      <c r="I354" s="249">
        <v>85.826890000000006</v>
      </c>
      <c r="J354" s="250">
        <f t="shared" si="47"/>
        <v>83.285176331674677</v>
      </c>
      <c r="K354" s="250">
        <f t="shared" si="50"/>
        <v>100</v>
      </c>
    </row>
    <row r="355" spans="1:11">
      <c r="A355" s="260"/>
      <c r="B355" s="260"/>
      <c r="C355" s="260"/>
      <c r="D355" s="201"/>
      <c r="E355" s="268" t="s">
        <v>691</v>
      </c>
      <c r="F355" s="203">
        <v>1202.8</v>
      </c>
      <c r="G355" s="212">
        <v>1202.8175900000001</v>
      </c>
      <c r="H355" s="203">
        <v>919.57376999999997</v>
      </c>
      <c r="I355" s="203">
        <v>919.57376999999997</v>
      </c>
      <c r="J355" s="204">
        <f t="shared" si="47"/>
        <v>76.451639687111651</v>
      </c>
      <c r="K355" s="204">
        <f t="shared" si="50"/>
        <v>100</v>
      </c>
    </row>
    <row r="356" spans="1:11" ht="27">
      <c r="A356" s="192"/>
      <c r="B356" s="192"/>
      <c r="C356" s="192" t="s">
        <v>539</v>
      </c>
      <c r="D356" s="192"/>
      <c r="E356" s="271" t="s">
        <v>540</v>
      </c>
      <c r="F356" s="194">
        <f>F357+F377+F392</f>
        <v>32579.892490000002</v>
      </c>
      <c r="G356" s="194">
        <f>G357+G377+G392+G395</f>
        <v>49792.428690000001</v>
      </c>
      <c r="H356" s="194">
        <f>H357+H377+H392</f>
        <v>14701.557480000001</v>
      </c>
      <c r="I356" s="194">
        <f>I357+I377+I392</f>
        <v>14701.557480000001</v>
      </c>
      <c r="J356" s="195">
        <f t="shared" si="47"/>
        <v>29.525688677549024</v>
      </c>
      <c r="K356" s="195">
        <f t="shared" si="50"/>
        <v>100</v>
      </c>
    </row>
    <row r="357" spans="1:11" ht="27">
      <c r="A357" s="196"/>
      <c r="B357" s="196"/>
      <c r="C357" s="196" t="s">
        <v>692</v>
      </c>
      <c r="D357" s="196"/>
      <c r="E357" s="262" t="s">
        <v>693</v>
      </c>
      <c r="F357" s="198">
        <f>F363+F365+F358+F368+F370+F374</f>
        <v>7640.068040000001</v>
      </c>
      <c r="G357" s="198">
        <f>G363+G365+G358+G368+G370+G374</f>
        <v>16658.2202</v>
      </c>
      <c r="H357" s="198">
        <f>H363+H365+H358+H368+H370+H374</f>
        <v>2151.1074800000001</v>
      </c>
      <c r="I357" s="198">
        <f>I363+I365+I358+I368+I370+I374</f>
        <v>2151.1074800000001</v>
      </c>
      <c r="J357" s="199">
        <f t="shared" si="47"/>
        <v>12.913189129292457</v>
      </c>
      <c r="K357" s="199">
        <f t="shared" si="50"/>
        <v>100</v>
      </c>
    </row>
    <row r="358" spans="1:11" s="310" customFormat="1">
      <c r="A358" s="206"/>
      <c r="B358" s="206"/>
      <c r="C358" s="260" t="s">
        <v>694</v>
      </c>
      <c r="D358" s="201"/>
      <c r="E358" s="272" t="s">
        <v>695</v>
      </c>
      <c r="F358" s="203">
        <f>F359</f>
        <v>860.32722000000012</v>
      </c>
      <c r="G358" s="203">
        <f>G359</f>
        <v>5860.3272200000001</v>
      </c>
      <c r="H358" s="203">
        <f>H359</f>
        <v>0</v>
      </c>
      <c r="I358" s="203">
        <f>I359</f>
        <v>0</v>
      </c>
      <c r="J358" s="204">
        <f t="shared" ref="J358:J389" si="51">I358/G358*100</f>
        <v>0</v>
      </c>
      <c r="K358" s="204"/>
    </row>
    <row r="359" spans="1:11" s="310" customFormat="1" ht="27">
      <c r="A359" s="206"/>
      <c r="B359" s="206"/>
      <c r="C359" s="201"/>
      <c r="D359" s="201" t="s">
        <v>360</v>
      </c>
      <c r="E359" s="202" t="s">
        <v>361</v>
      </c>
      <c r="F359" s="203">
        <f>F361+F362</f>
        <v>860.32722000000012</v>
      </c>
      <c r="G359" s="203">
        <f>G361+G362+G360</f>
        <v>5860.3272200000001</v>
      </c>
      <c r="H359" s="203">
        <f>H361+H362</f>
        <v>0</v>
      </c>
      <c r="I359" s="203">
        <f>I361+I362</f>
        <v>0</v>
      </c>
      <c r="J359" s="204">
        <f t="shared" si="51"/>
        <v>0</v>
      </c>
      <c r="K359" s="204"/>
    </row>
    <row r="360" spans="1:11" s="310" customFormat="1">
      <c r="A360" s="206"/>
      <c r="B360" s="206"/>
      <c r="C360" s="201"/>
      <c r="D360" s="201"/>
      <c r="E360" s="268" t="s">
        <v>623</v>
      </c>
      <c r="F360" s="203">
        <v>0</v>
      </c>
      <c r="G360" s="203">
        <v>5000</v>
      </c>
      <c r="H360" s="203">
        <v>0</v>
      </c>
      <c r="I360" s="203">
        <v>0</v>
      </c>
      <c r="J360" s="204">
        <f t="shared" si="51"/>
        <v>0</v>
      </c>
      <c r="K360" s="204"/>
    </row>
    <row r="361" spans="1:11" s="310" customFormat="1">
      <c r="A361" s="206"/>
      <c r="B361" s="206"/>
      <c r="C361" s="201"/>
      <c r="D361" s="201"/>
      <c r="E361" s="268" t="s">
        <v>691</v>
      </c>
      <c r="F361" s="203">
        <v>567.31086000000005</v>
      </c>
      <c r="G361" s="203">
        <v>567.31086000000005</v>
      </c>
      <c r="H361" s="203">
        <v>0</v>
      </c>
      <c r="I361" s="203">
        <v>0</v>
      </c>
      <c r="J361" s="204">
        <f t="shared" si="51"/>
        <v>0</v>
      </c>
      <c r="K361" s="204"/>
    </row>
    <row r="362" spans="1:11" s="310" customFormat="1">
      <c r="A362" s="206"/>
      <c r="B362" s="206"/>
      <c r="C362" s="201"/>
      <c r="D362" s="201"/>
      <c r="E362" s="268" t="s">
        <v>696</v>
      </c>
      <c r="F362" s="203">
        <v>293.01636000000002</v>
      </c>
      <c r="G362" s="203">
        <v>293.01636000000002</v>
      </c>
      <c r="H362" s="203">
        <v>0</v>
      </c>
      <c r="I362" s="203">
        <v>0</v>
      </c>
      <c r="J362" s="204">
        <f t="shared" si="51"/>
        <v>0</v>
      </c>
      <c r="K362" s="204"/>
    </row>
    <row r="363" spans="1:11" ht="26.4">
      <c r="A363" s="232"/>
      <c r="B363" s="232"/>
      <c r="C363" s="232" t="s">
        <v>697</v>
      </c>
      <c r="D363" s="232"/>
      <c r="E363" s="211" t="s">
        <v>698</v>
      </c>
      <c r="F363" s="212">
        <f>F364</f>
        <v>2392.8000000000002</v>
      </c>
      <c r="G363" s="212">
        <f>G364</f>
        <v>1752.03334</v>
      </c>
      <c r="H363" s="212">
        <f>H364</f>
        <v>0</v>
      </c>
      <c r="I363" s="212">
        <f>I364</f>
        <v>0</v>
      </c>
      <c r="J363" s="213">
        <f t="shared" si="51"/>
        <v>0</v>
      </c>
      <c r="K363" s="213"/>
    </row>
    <row r="364" spans="1:11" ht="27">
      <c r="A364" s="232"/>
      <c r="B364" s="232"/>
      <c r="C364" s="232"/>
      <c r="D364" s="201" t="s">
        <v>360</v>
      </c>
      <c r="E364" s="202" t="s">
        <v>361</v>
      </c>
      <c r="F364" s="212">
        <v>2392.8000000000002</v>
      </c>
      <c r="G364" s="203">
        <v>1752.03334</v>
      </c>
      <c r="H364" s="212">
        <v>0</v>
      </c>
      <c r="I364" s="212">
        <v>0</v>
      </c>
      <c r="J364" s="213">
        <f t="shared" si="51"/>
        <v>0</v>
      </c>
      <c r="K364" s="213"/>
    </row>
    <row r="365" spans="1:11" ht="26.4">
      <c r="A365" s="232"/>
      <c r="B365" s="232"/>
      <c r="C365" s="232" t="s">
        <v>699</v>
      </c>
      <c r="D365" s="232"/>
      <c r="E365" s="211" t="s">
        <v>700</v>
      </c>
      <c r="F365" s="212">
        <f>F366</f>
        <v>2598.9</v>
      </c>
      <c r="G365" s="212">
        <f>G366+G367</f>
        <v>2598.9</v>
      </c>
      <c r="H365" s="212">
        <f>H366+H367</f>
        <v>1190.80548</v>
      </c>
      <c r="I365" s="212">
        <f>I366+I367</f>
        <v>1190.80548</v>
      </c>
      <c r="J365" s="213">
        <f t="shared" si="51"/>
        <v>45.819595982915843</v>
      </c>
      <c r="K365" s="213">
        <f>SUM(I365/H365*100)</f>
        <v>100</v>
      </c>
    </row>
    <row r="366" spans="1:11" ht="27">
      <c r="A366" s="232"/>
      <c r="B366" s="232"/>
      <c r="C366" s="232"/>
      <c r="D366" s="201" t="s">
        <v>360</v>
      </c>
      <c r="E366" s="202" t="s">
        <v>361</v>
      </c>
      <c r="F366" s="212">
        <v>2598.9</v>
      </c>
      <c r="G366" s="212">
        <v>1408.0945200000001</v>
      </c>
      <c r="H366" s="212">
        <v>0</v>
      </c>
      <c r="I366" s="212">
        <v>0</v>
      </c>
      <c r="J366" s="213">
        <f t="shared" si="51"/>
        <v>0</v>
      </c>
      <c r="K366" s="213"/>
    </row>
    <row r="367" spans="1:11" ht="26.4">
      <c r="A367" s="232"/>
      <c r="B367" s="232"/>
      <c r="C367" s="232"/>
      <c r="D367" s="201" t="s">
        <v>443</v>
      </c>
      <c r="E367" s="211" t="s">
        <v>444</v>
      </c>
      <c r="F367" s="203">
        <v>0</v>
      </c>
      <c r="G367" s="212">
        <v>1190.80548</v>
      </c>
      <c r="H367" s="212">
        <v>1190.80548</v>
      </c>
      <c r="I367" s="212">
        <v>1190.80548</v>
      </c>
      <c r="J367" s="213">
        <f t="shared" si="51"/>
        <v>100</v>
      </c>
      <c r="K367" s="213">
        <f>SUM(I367/H367*100)</f>
        <v>100</v>
      </c>
    </row>
    <row r="368" spans="1:11" ht="40.200000000000003">
      <c r="A368" s="232"/>
      <c r="B368" s="232"/>
      <c r="C368" s="232" t="s">
        <v>701</v>
      </c>
      <c r="D368" s="201"/>
      <c r="E368" s="268" t="s">
        <v>702</v>
      </c>
      <c r="F368" s="212">
        <f>F369</f>
        <v>391.8</v>
      </c>
      <c r="G368" s="212">
        <f>G369</f>
        <v>391.8</v>
      </c>
      <c r="H368" s="212">
        <f>H369</f>
        <v>191.40899999999999</v>
      </c>
      <c r="I368" s="212">
        <f>I369</f>
        <v>191.40899999999999</v>
      </c>
      <c r="J368" s="213">
        <f t="shared" si="51"/>
        <v>48.853751914241954</v>
      </c>
      <c r="K368" s="213">
        <f>SUM(I368/H368*100)</f>
        <v>100</v>
      </c>
    </row>
    <row r="369" spans="1:11" ht="27">
      <c r="A369" s="232"/>
      <c r="B369" s="232"/>
      <c r="C369" s="232"/>
      <c r="D369" s="201" t="s">
        <v>360</v>
      </c>
      <c r="E369" s="202" t="s">
        <v>361</v>
      </c>
      <c r="F369" s="212">
        <v>391.8</v>
      </c>
      <c r="G369" s="212">
        <v>391.8</v>
      </c>
      <c r="H369" s="212">
        <v>191.40899999999999</v>
      </c>
      <c r="I369" s="212">
        <v>191.40899999999999</v>
      </c>
      <c r="J369" s="213">
        <f t="shared" si="51"/>
        <v>48.853751914241954</v>
      </c>
      <c r="K369" s="213">
        <f>SUM(I369/H369*100)</f>
        <v>100</v>
      </c>
    </row>
    <row r="370" spans="1:11">
      <c r="A370" s="232"/>
      <c r="B370" s="232"/>
      <c r="C370" s="201" t="s">
        <v>703</v>
      </c>
      <c r="D370" s="201"/>
      <c r="E370" s="202" t="s">
        <v>704</v>
      </c>
      <c r="F370" s="212">
        <f>F371</f>
        <v>627.34082000000001</v>
      </c>
      <c r="G370" s="212">
        <f>G371</f>
        <v>5286.2596400000002</v>
      </c>
      <c r="H370" s="212">
        <f>H371</f>
        <v>0</v>
      </c>
      <c r="I370" s="212">
        <f>I371</f>
        <v>0</v>
      </c>
      <c r="J370" s="213">
        <f t="shared" si="51"/>
        <v>0</v>
      </c>
      <c r="K370" s="213"/>
    </row>
    <row r="371" spans="1:11" ht="27">
      <c r="A371" s="232"/>
      <c r="B371" s="232"/>
      <c r="C371" s="232"/>
      <c r="D371" s="201" t="s">
        <v>360</v>
      </c>
      <c r="E371" s="202" t="s">
        <v>361</v>
      </c>
      <c r="F371" s="212">
        <f>F373</f>
        <v>627.34082000000001</v>
      </c>
      <c r="G371" s="203">
        <f>G373+G372</f>
        <v>5286.2596400000002</v>
      </c>
      <c r="H371" s="212">
        <f>H373</f>
        <v>0</v>
      </c>
      <c r="I371" s="212">
        <f>I373</f>
        <v>0</v>
      </c>
      <c r="J371" s="213">
        <f t="shared" si="51"/>
        <v>0</v>
      </c>
      <c r="K371" s="213"/>
    </row>
    <row r="372" spans="1:11">
      <c r="A372" s="232"/>
      <c r="B372" s="232"/>
      <c r="C372" s="232"/>
      <c r="D372" s="201"/>
      <c r="E372" s="268" t="s">
        <v>623</v>
      </c>
      <c r="F372" s="212">
        <v>0</v>
      </c>
      <c r="G372" s="212">
        <v>4050</v>
      </c>
      <c r="H372" s="212">
        <v>0</v>
      </c>
      <c r="I372" s="212">
        <v>0</v>
      </c>
      <c r="J372" s="213">
        <f t="shared" si="51"/>
        <v>0</v>
      </c>
      <c r="K372" s="213"/>
    </row>
    <row r="373" spans="1:11">
      <c r="A373" s="232"/>
      <c r="B373" s="232"/>
      <c r="C373" s="232"/>
      <c r="D373" s="201"/>
      <c r="E373" s="268" t="s">
        <v>691</v>
      </c>
      <c r="F373" s="212">
        <v>627.34082000000001</v>
      </c>
      <c r="G373" s="212">
        <v>1236.25964</v>
      </c>
      <c r="H373" s="212">
        <v>0</v>
      </c>
      <c r="I373" s="212">
        <v>0</v>
      </c>
      <c r="J373" s="213">
        <f t="shared" si="51"/>
        <v>0</v>
      </c>
      <c r="K373" s="213"/>
    </row>
    <row r="374" spans="1:11" ht="27">
      <c r="A374" s="232"/>
      <c r="B374" s="232"/>
      <c r="C374" s="232" t="s">
        <v>705</v>
      </c>
      <c r="D374" s="201"/>
      <c r="E374" s="202" t="s">
        <v>706</v>
      </c>
      <c r="F374" s="264">
        <f>F375+F376</f>
        <v>768.9</v>
      </c>
      <c r="G374" s="264">
        <f>G375+G376</f>
        <v>768.9</v>
      </c>
      <c r="H374" s="264">
        <f>H375+H376</f>
        <v>768.89300000000003</v>
      </c>
      <c r="I374" s="264">
        <f>I375+I376</f>
        <v>768.89300000000003</v>
      </c>
      <c r="J374" s="265">
        <f t="shared" si="51"/>
        <v>99.999089608531676</v>
      </c>
      <c r="K374" s="265">
        <f>SUM(I374/H374*100)</f>
        <v>100</v>
      </c>
    </row>
    <row r="375" spans="1:11" ht="27">
      <c r="A375" s="232"/>
      <c r="B375" s="232"/>
      <c r="C375" s="232"/>
      <c r="D375" s="201" t="s">
        <v>360</v>
      </c>
      <c r="E375" s="202" t="s">
        <v>361</v>
      </c>
      <c r="F375" s="264">
        <v>504.9</v>
      </c>
      <c r="G375" s="264">
        <v>504.9</v>
      </c>
      <c r="H375" s="264">
        <v>504.89299999999997</v>
      </c>
      <c r="I375" s="264">
        <v>504.89299999999997</v>
      </c>
      <c r="J375" s="265">
        <f t="shared" si="51"/>
        <v>99.99861358684889</v>
      </c>
      <c r="K375" s="265">
        <f>SUM(I375/H375*100)</f>
        <v>100</v>
      </c>
    </row>
    <row r="376" spans="1:11" ht="26.4">
      <c r="A376" s="232"/>
      <c r="B376" s="232"/>
      <c r="C376" s="232"/>
      <c r="D376" s="201" t="s">
        <v>443</v>
      </c>
      <c r="E376" s="211" t="s">
        <v>444</v>
      </c>
      <c r="F376" s="264">
        <v>264</v>
      </c>
      <c r="G376" s="264">
        <v>264</v>
      </c>
      <c r="H376" s="264">
        <v>264</v>
      </c>
      <c r="I376" s="264">
        <v>264</v>
      </c>
      <c r="J376" s="265">
        <f t="shared" si="51"/>
        <v>100</v>
      </c>
      <c r="K376" s="265">
        <f>SUM(I376/H376*100)</f>
        <v>100</v>
      </c>
    </row>
    <row r="377" spans="1:11">
      <c r="A377" s="196"/>
      <c r="B377" s="196"/>
      <c r="C377" s="196" t="s">
        <v>654</v>
      </c>
      <c r="D377" s="215"/>
      <c r="E377" s="262" t="s">
        <v>655</v>
      </c>
      <c r="F377" s="198">
        <f>F378+F380+F382+F384+F388</f>
        <v>2676.4244500000004</v>
      </c>
      <c r="G377" s="198">
        <f>G378+G380+G382+G384+G388</f>
        <v>3264.4250000000002</v>
      </c>
      <c r="H377" s="198">
        <f>H378+H380+H382+H384+H388</f>
        <v>0</v>
      </c>
      <c r="I377" s="198">
        <f>I378+I380+I382+I384+I388</f>
        <v>0</v>
      </c>
      <c r="J377" s="199">
        <f t="shared" si="51"/>
        <v>0</v>
      </c>
      <c r="K377" s="199"/>
    </row>
    <row r="378" spans="1:11">
      <c r="A378" s="200"/>
      <c r="B378" s="200"/>
      <c r="C378" s="201" t="s">
        <v>707</v>
      </c>
      <c r="D378" s="311"/>
      <c r="E378" s="269" t="s">
        <v>708</v>
      </c>
      <c r="F378" s="212">
        <f>F379</f>
        <v>0</v>
      </c>
      <c r="G378" s="212">
        <f>G379</f>
        <v>0</v>
      </c>
      <c r="H378" s="212">
        <f>H379</f>
        <v>0</v>
      </c>
      <c r="I378" s="212">
        <f>I379</f>
        <v>0</v>
      </c>
      <c r="J378" s="213"/>
      <c r="K378" s="213"/>
    </row>
    <row r="379" spans="1:11" ht="27">
      <c r="A379" s="200"/>
      <c r="B379" s="200"/>
      <c r="C379" s="206"/>
      <c r="D379" s="201" t="s">
        <v>360</v>
      </c>
      <c r="E379" s="202" t="s">
        <v>361</v>
      </c>
      <c r="F379" s="212">
        <v>0</v>
      </c>
      <c r="G379" s="212">
        <v>0</v>
      </c>
      <c r="H379" s="212">
        <v>0</v>
      </c>
      <c r="I379" s="212">
        <v>0</v>
      </c>
      <c r="J379" s="213"/>
      <c r="K379" s="213"/>
    </row>
    <row r="380" spans="1:11">
      <c r="A380" s="200"/>
      <c r="B380" s="200"/>
      <c r="C380" s="201" t="s">
        <v>709</v>
      </c>
      <c r="D380" s="260"/>
      <c r="E380" s="269" t="s">
        <v>710</v>
      </c>
      <c r="F380" s="212">
        <f>F381</f>
        <v>671.9</v>
      </c>
      <c r="G380" s="212">
        <f>G381</f>
        <v>671.9</v>
      </c>
      <c r="H380" s="212">
        <f>H381</f>
        <v>0</v>
      </c>
      <c r="I380" s="212">
        <f>I381</f>
        <v>0</v>
      </c>
      <c r="J380" s="213">
        <f>I380/G380*100</f>
        <v>0</v>
      </c>
      <c r="K380" s="213"/>
    </row>
    <row r="381" spans="1:11" ht="27">
      <c r="A381" s="200"/>
      <c r="B381" s="200"/>
      <c r="C381" s="302"/>
      <c r="D381" s="201" t="s">
        <v>360</v>
      </c>
      <c r="E381" s="202" t="s">
        <v>361</v>
      </c>
      <c r="F381" s="212">
        <v>671.9</v>
      </c>
      <c r="G381" s="212">
        <v>671.9</v>
      </c>
      <c r="H381" s="212">
        <v>0</v>
      </c>
      <c r="I381" s="212">
        <v>0</v>
      </c>
      <c r="J381" s="213">
        <f>I381/G381*100</f>
        <v>0</v>
      </c>
      <c r="K381" s="213"/>
    </row>
    <row r="382" spans="1:11">
      <c r="A382" s="200"/>
      <c r="B382" s="200"/>
      <c r="C382" s="201" t="s">
        <v>711</v>
      </c>
      <c r="D382" s="201"/>
      <c r="E382" s="202" t="s">
        <v>712</v>
      </c>
      <c r="F382" s="212">
        <f>F383</f>
        <v>394.4</v>
      </c>
      <c r="G382" s="212">
        <f>G383</f>
        <v>394.4</v>
      </c>
      <c r="H382" s="212">
        <f>H383</f>
        <v>0</v>
      </c>
      <c r="I382" s="212">
        <f>I383</f>
        <v>0</v>
      </c>
      <c r="J382" s="213">
        <f>I382/G382*100</f>
        <v>0</v>
      </c>
      <c r="K382" s="213"/>
    </row>
    <row r="383" spans="1:11" ht="26.4">
      <c r="A383" s="200"/>
      <c r="B383" s="200"/>
      <c r="C383" s="312"/>
      <c r="D383" s="201" t="s">
        <v>443</v>
      </c>
      <c r="E383" s="211" t="s">
        <v>444</v>
      </c>
      <c r="F383" s="212">
        <v>394.4</v>
      </c>
      <c r="G383" s="212">
        <v>394.4</v>
      </c>
      <c r="H383" s="212">
        <v>0</v>
      </c>
      <c r="I383" s="212">
        <v>0</v>
      </c>
      <c r="J383" s="213">
        <f>I383/G383*100</f>
        <v>0</v>
      </c>
      <c r="K383" s="213"/>
    </row>
    <row r="384" spans="1:11" ht="40.200000000000003">
      <c r="A384" s="232"/>
      <c r="B384" s="232"/>
      <c r="C384" s="201" t="s">
        <v>713</v>
      </c>
      <c r="D384" s="201"/>
      <c r="E384" s="202" t="s">
        <v>714</v>
      </c>
      <c r="F384" s="266">
        <f>F385</f>
        <v>1198.71695</v>
      </c>
      <c r="G384" s="266">
        <f>G385</f>
        <v>0</v>
      </c>
      <c r="H384" s="266">
        <f>H385</f>
        <v>0</v>
      </c>
      <c r="I384" s="266">
        <f>I385</f>
        <v>0</v>
      </c>
      <c r="J384" s="267"/>
      <c r="K384" s="267"/>
    </row>
    <row r="385" spans="1:11" ht="27">
      <c r="A385" s="232"/>
      <c r="B385" s="232"/>
      <c r="C385" s="201"/>
      <c r="D385" s="201" t="s">
        <v>360</v>
      </c>
      <c r="E385" s="202" t="s">
        <v>361</v>
      </c>
      <c r="F385" s="266">
        <f>F387+F386</f>
        <v>1198.71695</v>
      </c>
      <c r="G385" s="266">
        <f>G387+G386</f>
        <v>0</v>
      </c>
      <c r="H385" s="266">
        <f>H387+H386</f>
        <v>0</v>
      </c>
      <c r="I385" s="266">
        <f>I387+I386</f>
        <v>0</v>
      </c>
      <c r="J385" s="267"/>
      <c r="K385" s="267"/>
    </row>
    <row r="386" spans="1:11">
      <c r="A386" s="232"/>
      <c r="B386" s="232"/>
      <c r="C386" s="201"/>
      <c r="D386" s="201"/>
      <c r="E386" s="202" t="s">
        <v>428</v>
      </c>
      <c r="F386" s="266">
        <v>840.91519000000005</v>
      </c>
      <c r="G386" s="266">
        <v>0</v>
      </c>
      <c r="H386" s="266">
        <v>0</v>
      </c>
      <c r="I386" s="266">
        <v>0</v>
      </c>
      <c r="J386" s="267"/>
      <c r="K386" s="267"/>
    </row>
    <row r="387" spans="1:11">
      <c r="A387" s="232"/>
      <c r="B387" s="232"/>
      <c r="C387" s="312"/>
      <c r="D387" s="201"/>
      <c r="E387" s="202" t="s">
        <v>715</v>
      </c>
      <c r="F387" s="266">
        <v>357.80176</v>
      </c>
      <c r="G387" s="266">
        <v>0</v>
      </c>
      <c r="H387" s="266">
        <v>0</v>
      </c>
      <c r="I387" s="266">
        <v>0</v>
      </c>
      <c r="J387" s="267"/>
      <c r="K387" s="267"/>
    </row>
    <row r="388" spans="1:11" ht="53.4">
      <c r="A388" s="232"/>
      <c r="B388" s="232"/>
      <c r="C388" s="201" t="s">
        <v>716</v>
      </c>
      <c r="D388" s="201"/>
      <c r="E388" s="202" t="s">
        <v>717</v>
      </c>
      <c r="F388" s="266">
        <f>F389</f>
        <v>411.40750000000003</v>
      </c>
      <c r="G388" s="266">
        <f>G389</f>
        <v>2198.125</v>
      </c>
      <c r="H388" s="266">
        <f>H389</f>
        <v>0</v>
      </c>
      <c r="I388" s="266">
        <f>I389</f>
        <v>0</v>
      </c>
      <c r="J388" s="267">
        <f t="shared" ref="J388:J419" si="52">I388/G388*100</f>
        <v>0</v>
      </c>
      <c r="K388" s="267"/>
    </row>
    <row r="389" spans="1:11" ht="27">
      <c r="A389" s="232"/>
      <c r="B389" s="232"/>
      <c r="C389" s="312"/>
      <c r="D389" s="201" t="s">
        <v>360</v>
      </c>
      <c r="E389" s="202" t="s">
        <v>361</v>
      </c>
      <c r="F389" s="266">
        <f>F391</f>
        <v>411.40750000000003</v>
      </c>
      <c r="G389" s="266">
        <f>G391+G390</f>
        <v>2198.125</v>
      </c>
      <c r="H389" s="266">
        <f>H391</f>
        <v>0</v>
      </c>
      <c r="I389" s="266">
        <f>I391</f>
        <v>0</v>
      </c>
      <c r="J389" s="267">
        <f t="shared" si="52"/>
        <v>0</v>
      </c>
      <c r="K389" s="267"/>
    </row>
    <row r="390" spans="1:11">
      <c r="A390" s="232"/>
      <c r="B390" s="232"/>
      <c r="C390" s="312"/>
      <c r="D390" s="201"/>
      <c r="E390" s="268" t="s">
        <v>623</v>
      </c>
      <c r="F390" s="266">
        <v>0</v>
      </c>
      <c r="G390" s="266">
        <v>1786.7175</v>
      </c>
      <c r="H390" s="266">
        <v>0</v>
      </c>
      <c r="I390" s="266">
        <v>0</v>
      </c>
      <c r="J390" s="267">
        <f t="shared" si="52"/>
        <v>0</v>
      </c>
      <c r="K390" s="267"/>
    </row>
    <row r="391" spans="1:11">
      <c r="A391" s="232"/>
      <c r="B391" s="232"/>
      <c r="C391" s="312"/>
      <c r="D391" s="201"/>
      <c r="E391" s="202" t="s">
        <v>718</v>
      </c>
      <c r="F391" s="266">
        <v>411.40750000000003</v>
      </c>
      <c r="G391" s="266">
        <v>411.40750000000003</v>
      </c>
      <c r="H391" s="266">
        <v>0</v>
      </c>
      <c r="I391" s="266">
        <v>0</v>
      </c>
      <c r="J391" s="267">
        <f t="shared" si="52"/>
        <v>0</v>
      </c>
      <c r="K391" s="267"/>
    </row>
    <row r="392" spans="1:11">
      <c r="A392" s="196"/>
      <c r="B392" s="196"/>
      <c r="C392" s="196" t="s">
        <v>719</v>
      </c>
      <c r="D392" s="196"/>
      <c r="E392" s="262" t="s">
        <v>720</v>
      </c>
      <c r="F392" s="198">
        <f t="shared" ref="F392:I393" si="53">F393</f>
        <v>22263.4</v>
      </c>
      <c r="G392" s="198">
        <f t="shared" si="53"/>
        <v>22263.4</v>
      </c>
      <c r="H392" s="198">
        <f t="shared" si="53"/>
        <v>12550.45</v>
      </c>
      <c r="I392" s="198">
        <f t="shared" si="53"/>
        <v>12550.45</v>
      </c>
      <c r="J392" s="199">
        <f t="shared" si="52"/>
        <v>56.372566634027145</v>
      </c>
      <c r="K392" s="199">
        <f>SUM(I392/H392*100)</f>
        <v>100</v>
      </c>
    </row>
    <row r="393" spans="1:11" ht="26.4">
      <c r="A393" s="200"/>
      <c r="B393" s="200"/>
      <c r="C393" s="201" t="s">
        <v>721</v>
      </c>
      <c r="D393" s="201"/>
      <c r="E393" s="261" t="s">
        <v>722</v>
      </c>
      <c r="F393" s="203">
        <f t="shared" si="53"/>
        <v>22263.4</v>
      </c>
      <c r="G393" s="203">
        <f t="shared" si="53"/>
        <v>22263.4</v>
      </c>
      <c r="H393" s="203">
        <f t="shared" si="53"/>
        <v>12550.45</v>
      </c>
      <c r="I393" s="203">
        <f t="shared" si="53"/>
        <v>12550.45</v>
      </c>
      <c r="J393" s="204">
        <f t="shared" si="52"/>
        <v>56.372566634027145</v>
      </c>
      <c r="K393" s="204">
        <f>SUM(I393/H393*100)</f>
        <v>100</v>
      </c>
    </row>
    <row r="394" spans="1:11" ht="26.4">
      <c r="A394" s="200"/>
      <c r="B394" s="200"/>
      <c r="C394" s="201"/>
      <c r="D394" s="201" t="s">
        <v>443</v>
      </c>
      <c r="E394" s="211" t="s">
        <v>444</v>
      </c>
      <c r="F394" s="203">
        <v>22263.4</v>
      </c>
      <c r="G394" s="203">
        <v>22263.4</v>
      </c>
      <c r="H394" s="203">
        <v>12550.45</v>
      </c>
      <c r="I394" s="203">
        <v>12550.45</v>
      </c>
      <c r="J394" s="204">
        <f t="shared" si="52"/>
        <v>56.372566634027145</v>
      </c>
      <c r="K394" s="204">
        <f>SUM(I394/H394*100)</f>
        <v>100</v>
      </c>
    </row>
    <row r="395" spans="1:11">
      <c r="A395" s="196"/>
      <c r="B395" s="196"/>
      <c r="C395" s="196" t="s">
        <v>723</v>
      </c>
      <c r="D395" s="196"/>
      <c r="E395" s="262" t="s">
        <v>620</v>
      </c>
      <c r="F395" s="313" t="s">
        <v>724</v>
      </c>
      <c r="G395" s="314">
        <f>SUM(G396+G400)</f>
        <v>7606.3834900000002</v>
      </c>
      <c r="H395" s="313" t="s">
        <v>724</v>
      </c>
      <c r="I395" s="313" t="s">
        <v>724</v>
      </c>
      <c r="J395" s="199">
        <f t="shared" si="52"/>
        <v>0</v>
      </c>
      <c r="K395" s="199"/>
    </row>
    <row r="396" spans="1:11" ht="39.6">
      <c r="A396" s="200"/>
      <c r="B396" s="200"/>
      <c r="C396" s="201" t="s">
        <v>725</v>
      </c>
      <c r="D396" s="201"/>
      <c r="E396" s="211" t="s">
        <v>714</v>
      </c>
      <c r="F396" s="203">
        <v>0</v>
      </c>
      <c r="G396" s="315">
        <f>G397</f>
        <v>1198.71695</v>
      </c>
      <c r="H396" s="203">
        <v>0</v>
      </c>
      <c r="I396" s="203">
        <v>0</v>
      </c>
      <c r="J396" s="204">
        <f t="shared" si="52"/>
        <v>0</v>
      </c>
      <c r="K396" s="204"/>
    </row>
    <row r="397" spans="1:11" ht="27">
      <c r="A397" s="200"/>
      <c r="B397" s="200"/>
      <c r="C397" s="201"/>
      <c r="D397" s="201" t="s">
        <v>360</v>
      </c>
      <c r="E397" s="202" t="s">
        <v>361</v>
      </c>
      <c r="F397" s="203">
        <v>0</v>
      </c>
      <c r="G397" s="315">
        <f>G399+G398</f>
        <v>1198.71695</v>
      </c>
      <c r="H397" s="203">
        <v>0</v>
      </c>
      <c r="I397" s="203">
        <v>0</v>
      </c>
      <c r="J397" s="204">
        <f t="shared" si="52"/>
        <v>0</v>
      </c>
      <c r="K397" s="204"/>
    </row>
    <row r="398" spans="1:11">
      <c r="A398" s="200"/>
      <c r="B398" s="200"/>
      <c r="C398" s="201"/>
      <c r="D398" s="201"/>
      <c r="E398" s="202" t="s">
        <v>428</v>
      </c>
      <c r="F398" s="203">
        <v>0</v>
      </c>
      <c r="G398" s="315">
        <v>840.91519000000005</v>
      </c>
      <c r="H398" s="203">
        <v>0</v>
      </c>
      <c r="I398" s="203">
        <v>0</v>
      </c>
      <c r="J398" s="204">
        <f t="shared" si="52"/>
        <v>0</v>
      </c>
      <c r="K398" s="204"/>
    </row>
    <row r="399" spans="1:11">
      <c r="A399" s="200"/>
      <c r="B399" s="200"/>
      <c r="C399" s="201"/>
      <c r="D399" s="201"/>
      <c r="E399" s="202" t="s">
        <v>715</v>
      </c>
      <c r="F399" s="203">
        <v>0</v>
      </c>
      <c r="G399" s="315">
        <v>357.80176</v>
      </c>
      <c r="H399" s="203">
        <v>0</v>
      </c>
      <c r="I399" s="203">
        <v>0</v>
      </c>
      <c r="J399" s="204">
        <f t="shared" si="52"/>
        <v>0</v>
      </c>
      <c r="K399" s="204"/>
    </row>
    <row r="400" spans="1:11">
      <c r="A400" s="200"/>
      <c r="B400" s="200"/>
      <c r="C400" s="201" t="s">
        <v>726</v>
      </c>
      <c r="D400" s="201"/>
      <c r="E400" s="211" t="s">
        <v>727</v>
      </c>
      <c r="F400" s="203">
        <v>0</v>
      </c>
      <c r="G400" s="315">
        <f>G401</f>
        <v>6407.6665400000002</v>
      </c>
      <c r="H400" s="203">
        <v>0</v>
      </c>
      <c r="I400" s="203">
        <v>0</v>
      </c>
      <c r="J400" s="204">
        <f t="shared" si="52"/>
        <v>0</v>
      </c>
      <c r="K400" s="204"/>
    </row>
    <row r="401" spans="1:11" ht="27">
      <c r="A401" s="200"/>
      <c r="B401" s="200"/>
      <c r="C401" s="201"/>
      <c r="D401" s="201" t="s">
        <v>360</v>
      </c>
      <c r="E401" s="202" t="s">
        <v>361</v>
      </c>
      <c r="F401" s="203">
        <v>0</v>
      </c>
      <c r="G401" s="315">
        <f>G403+G402</f>
        <v>6407.6665400000002</v>
      </c>
      <c r="H401" s="203">
        <v>0</v>
      </c>
      <c r="I401" s="203">
        <v>0</v>
      </c>
      <c r="J401" s="204">
        <f t="shared" si="52"/>
        <v>0</v>
      </c>
      <c r="K401" s="204"/>
    </row>
    <row r="402" spans="1:11">
      <c r="A402" s="200"/>
      <c r="B402" s="200"/>
      <c r="C402" s="201"/>
      <c r="D402" s="201"/>
      <c r="E402" s="202" t="s">
        <v>428</v>
      </c>
      <c r="F402" s="203">
        <v>0</v>
      </c>
      <c r="G402" s="315">
        <v>5766.8998799999999</v>
      </c>
      <c r="H402" s="203">
        <v>0</v>
      </c>
      <c r="I402" s="203">
        <v>0</v>
      </c>
      <c r="J402" s="204">
        <f t="shared" si="52"/>
        <v>0</v>
      </c>
      <c r="K402" s="204"/>
    </row>
    <row r="403" spans="1:11">
      <c r="A403" s="200"/>
      <c r="B403" s="200"/>
      <c r="C403" s="201"/>
      <c r="D403" s="201"/>
      <c r="E403" s="202" t="s">
        <v>715</v>
      </c>
      <c r="F403" s="203">
        <v>0</v>
      </c>
      <c r="G403" s="315">
        <v>640.76666</v>
      </c>
      <c r="H403" s="203">
        <v>0</v>
      </c>
      <c r="I403" s="203">
        <v>0</v>
      </c>
      <c r="J403" s="204">
        <f t="shared" si="52"/>
        <v>0</v>
      </c>
      <c r="K403" s="204"/>
    </row>
    <row r="404" spans="1:11" ht="26.4">
      <c r="A404" s="186"/>
      <c r="B404" s="187"/>
      <c r="C404" s="188" t="s">
        <v>728</v>
      </c>
      <c r="D404" s="187"/>
      <c r="E404" s="189" t="s">
        <v>729</v>
      </c>
      <c r="F404" s="190">
        <f>F417+F405</f>
        <v>8730.6788299999989</v>
      </c>
      <c r="G404" s="190">
        <f>G417+G405+G411</f>
        <v>8730.6788299999989</v>
      </c>
      <c r="H404" s="190">
        <f>H417+H405</f>
        <v>0</v>
      </c>
      <c r="I404" s="190">
        <f>I417+I405</f>
        <v>0</v>
      </c>
      <c r="J404" s="191">
        <f t="shared" si="52"/>
        <v>0</v>
      </c>
      <c r="K404" s="191"/>
    </row>
    <row r="405" spans="1:11" ht="27">
      <c r="A405" s="243"/>
      <c r="B405" s="244"/>
      <c r="C405" s="196" t="s">
        <v>730</v>
      </c>
      <c r="D405" s="215"/>
      <c r="E405" s="197" t="s">
        <v>731</v>
      </c>
      <c r="F405" s="316">
        <f>F406</f>
        <v>6415.7461299999995</v>
      </c>
      <c r="G405" s="316">
        <v>0</v>
      </c>
      <c r="H405" s="316">
        <f>H406</f>
        <v>0</v>
      </c>
      <c r="I405" s="316">
        <f>I406</f>
        <v>0</v>
      </c>
      <c r="J405" s="317" t="e">
        <f t="shared" si="52"/>
        <v>#DIV/0!</v>
      </c>
      <c r="K405" s="317"/>
    </row>
    <row r="406" spans="1:11" ht="26.4">
      <c r="A406" s="177"/>
      <c r="B406" s="178"/>
      <c r="C406" s="282" t="s">
        <v>732</v>
      </c>
      <c r="D406" s="232"/>
      <c r="E406" s="211" t="s">
        <v>733</v>
      </c>
      <c r="F406" s="249">
        <f>F407</f>
        <v>6415.7461299999995</v>
      </c>
      <c r="G406" s="249">
        <f>G407</f>
        <v>0</v>
      </c>
      <c r="H406" s="249">
        <f>H407</f>
        <v>0</v>
      </c>
      <c r="I406" s="249">
        <f>I407</f>
        <v>0</v>
      </c>
      <c r="J406" s="250" t="e">
        <f t="shared" si="52"/>
        <v>#DIV/0!</v>
      </c>
      <c r="K406" s="250"/>
    </row>
    <row r="407" spans="1:11" ht="27">
      <c r="A407" s="177"/>
      <c r="B407" s="178"/>
      <c r="C407" s="282"/>
      <c r="D407" s="201" t="s">
        <v>360</v>
      </c>
      <c r="E407" s="202" t="s">
        <v>361</v>
      </c>
      <c r="F407" s="249">
        <f>F408+F409+F410</f>
        <v>6415.7461299999995</v>
      </c>
      <c r="G407" s="249">
        <v>0</v>
      </c>
      <c r="H407" s="249">
        <f>H408+H409+H410</f>
        <v>0</v>
      </c>
      <c r="I407" s="249">
        <f>I408+I409+I410</f>
        <v>0</v>
      </c>
      <c r="J407" s="250" t="e">
        <f t="shared" si="52"/>
        <v>#DIV/0!</v>
      </c>
      <c r="K407" s="250"/>
    </row>
    <row r="408" spans="1:11">
      <c r="A408" s="177"/>
      <c r="B408" s="178"/>
      <c r="C408" s="282"/>
      <c r="D408" s="201"/>
      <c r="E408" s="202" t="s">
        <v>586</v>
      </c>
      <c r="F408" s="249">
        <v>5543.2046600000003</v>
      </c>
      <c r="G408" s="249">
        <v>0</v>
      </c>
      <c r="H408" s="249">
        <v>0</v>
      </c>
      <c r="I408" s="249">
        <v>0</v>
      </c>
      <c r="J408" s="250" t="e">
        <f t="shared" si="52"/>
        <v>#DIV/0!</v>
      </c>
      <c r="K408" s="250"/>
    </row>
    <row r="409" spans="1:11">
      <c r="A409" s="177"/>
      <c r="B409" s="178"/>
      <c r="C409" s="282"/>
      <c r="D409" s="201"/>
      <c r="E409" s="202" t="s">
        <v>428</v>
      </c>
      <c r="F409" s="249">
        <v>230.96686</v>
      </c>
      <c r="G409" s="249">
        <v>0</v>
      </c>
      <c r="H409" s="249">
        <v>0</v>
      </c>
      <c r="I409" s="249">
        <v>0</v>
      </c>
      <c r="J409" s="250" t="e">
        <f t="shared" si="52"/>
        <v>#DIV/0!</v>
      </c>
      <c r="K409" s="250"/>
    </row>
    <row r="410" spans="1:11">
      <c r="A410" s="177"/>
      <c r="B410" s="178"/>
      <c r="C410" s="282"/>
      <c r="D410" s="201"/>
      <c r="E410" s="202" t="s">
        <v>429</v>
      </c>
      <c r="F410" s="249">
        <v>641.57461000000001</v>
      </c>
      <c r="G410" s="249">
        <v>0</v>
      </c>
      <c r="H410" s="249">
        <v>0</v>
      </c>
      <c r="I410" s="249">
        <v>0</v>
      </c>
      <c r="J410" s="250" t="e">
        <f t="shared" si="52"/>
        <v>#DIV/0!</v>
      </c>
      <c r="K410" s="250"/>
    </row>
    <row r="411" spans="1:11" ht="27">
      <c r="A411" s="243"/>
      <c r="B411" s="244"/>
      <c r="C411" s="196" t="s">
        <v>734</v>
      </c>
      <c r="D411" s="215"/>
      <c r="E411" s="197" t="s">
        <v>735</v>
      </c>
      <c r="F411" s="316">
        <f>F412</f>
        <v>0</v>
      </c>
      <c r="G411" s="316">
        <f>G412</f>
        <v>6415.7461299999995</v>
      </c>
      <c r="H411" s="316">
        <f>H412</f>
        <v>0</v>
      </c>
      <c r="I411" s="316">
        <f>I412</f>
        <v>0</v>
      </c>
      <c r="J411" s="317">
        <f t="shared" si="52"/>
        <v>0</v>
      </c>
      <c r="K411" s="317"/>
    </row>
    <row r="412" spans="1:11" ht="26.4">
      <c r="A412" s="177"/>
      <c r="B412" s="178"/>
      <c r="C412" s="282" t="s">
        <v>736</v>
      </c>
      <c r="D412" s="232"/>
      <c r="E412" s="211" t="s">
        <v>733</v>
      </c>
      <c r="F412" s="249">
        <v>0</v>
      </c>
      <c r="G412" s="249">
        <f>G413</f>
        <v>6415.7461299999995</v>
      </c>
      <c r="H412" s="249">
        <f>H413</f>
        <v>0</v>
      </c>
      <c r="I412" s="249">
        <f>I413</f>
        <v>0</v>
      </c>
      <c r="J412" s="250">
        <f t="shared" si="52"/>
        <v>0</v>
      </c>
      <c r="K412" s="250"/>
    </row>
    <row r="413" spans="1:11" ht="27">
      <c r="A413" s="177"/>
      <c r="B413" s="178"/>
      <c r="C413" s="282"/>
      <c r="D413" s="201" t="s">
        <v>360</v>
      </c>
      <c r="E413" s="202" t="s">
        <v>361</v>
      </c>
      <c r="F413" s="249">
        <v>0</v>
      </c>
      <c r="G413" s="249">
        <f>G414+G415+G416</f>
        <v>6415.7461299999995</v>
      </c>
      <c r="H413" s="249">
        <f>H414+H415+H416</f>
        <v>0</v>
      </c>
      <c r="I413" s="249">
        <f>I414+I415+I416</f>
        <v>0</v>
      </c>
      <c r="J413" s="250">
        <f t="shared" si="52"/>
        <v>0</v>
      </c>
      <c r="K413" s="250"/>
    </row>
    <row r="414" spans="1:11">
      <c r="A414" s="177"/>
      <c r="B414" s="178"/>
      <c r="C414" s="282"/>
      <c r="D414" s="201"/>
      <c r="E414" s="202" t="s">
        <v>586</v>
      </c>
      <c r="F414" s="249">
        <v>0</v>
      </c>
      <c r="G414" s="249">
        <v>5543.2046600000003</v>
      </c>
      <c r="H414" s="249">
        <v>0</v>
      </c>
      <c r="I414" s="249">
        <v>0</v>
      </c>
      <c r="J414" s="250">
        <f t="shared" si="52"/>
        <v>0</v>
      </c>
      <c r="K414" s="250"/>
    </row>
    <row r="415" spans="1:11">
      <c r="A415" s="177"/>
      <c r="B415" s="178"/>
      <c r="C415" s="282"/>
      <c r="D415" s="201"/>
      <c r="E415" s="202" t="s">
        <v>428</v>
      </c>
      <c r="F415" s="249">
        <v>0</v>
      </c>
      <c r="G415" s="249">
        <v>230.96686</v>
      </c>
      <c r="H415" s="249">
        <v>0</v>
      </c>
      <c r="I415" s="249">
        <v>0</v>
      </c>
      <c r="J415" s="250">
        <f t="shared" si="52"/>
        <v>0</v>
      </c>
      <c r="K415" s="250"/>
    </row>
    <row r="416" spans="1:11">
      <c r="A416" s="177"/>
      <c r="B416" s="178"/>
      <c r="C416" s="282"/>
      <c r="D416" s="201"/>
      <c r="E416" s="202" t="s">
        <v>429</v>
      </c>
      <c r="F416" s="249">
        <v>0</v>
      </c>
      <c r="G416" s="249">
        <v>641.57461000000001</v>
      </c>
      <c r="H416" s="249">
        <v>0</v>
      </c>
      <c r="I416" s="249">
        <v>0</v>
      </c>
      <c r="J416" s="250">
        <f t="shared" si="52"/>
        <v>0</v>
      </c>
      <c r="K416" s="250"/>
    </row>
    <row r="417" spans="1:11" ht="27">
      <c r="A417" s="196"/>
      <c r="B417" s="196"/>
      <c r="C417" s="196" t="s">
        <v>737</v>
      </c>
      <c r="D417" s="215"/>
      <c r="E417" s="197" t="s">
        <v>738</v>
      </c>
      <c r="F417" s="198">
        <f>F418</f>
        <v>2314.9326999999998</v>
      </c>
      <c r="G417" s="198">
        <f>G418</f>
        <v>2314.9326999999998</v>
      </c>
      <c r="H417" s="198">
        <f>H418</f>
        <v>0</v>
      </c>
      <c r="I417" s="198">
        <f>I418</f>
        <v>0</v>
      </c>
      <c r="J417" s="199">
        <f t="shared" si="52"/>
        <v>0</v>
      </c>
      <c r="K417" s="199"/>
    </row>
    <row r="418" spans="1:11" ht="39.6">
      <c r="A418" s="200"/>
      <c r="B418" s="200"/>
      <c r="C418" s="282" t="s">
        <v>739</v>
      </c>
      <c r="D418" s="232"/>
      <c r="E418" s="211" t="s">
        <v>740</v>
      </c>
      <c r="F418" s="203">
        <f>F420+F421</f>
        <v>2314.9326999999998</v>
      </c>
      <c r="G418" s="203">
        <f>G420+G421</f>
        <v>2314.9326999999998</v>
      </c>
      <c r="H418" s="203">
        <f>H420+H421</f>
        <v>0</v>
      </c>
      <c r="I418" s="203">
        <f>I420+I421</f>
        <v>0</v>
      </c>
      <c r="J418" s="204">
        <f t="shared" si="52"/>
        <v>0</v>
      </c>
      <c r="K418" s="204"/>
    </row>
    <row r="419" spans="1:11" ht="27">
      <c r="A419" s="200"/>
      <c r="B419" s="200"/>
      <c r="C419" s="282"/>
      <c r="D419" s="201" t="s">
        <v>360</v>
      </c>
      <c r="E419" s="202" t="s">
        <v>361</v>
      </c>
      <c r="F419" s="203">
        <f>F420+F421</f>
        <v>2314.9326999999998</v>
      </c>
      <c r="G419" s="203">
        <f>G420+G421</f>
        <v>2314.9326999999998</v>
      </c>
      <c r="H419" s="203">
        <f>H420+H421</f>
        <v>0</v>
      </c>
      <c r="I419" s="203">
        <f>I420+I421</f>
        <v>0</v>
      </c>
      <c r="J419" s="204">
        <f t="shared" si="52"/>
        <v>0</v>
      </c>
      <c r="K419" s="204"/>
    </row>
    <row r="420" spans="1:11">
      <c r="A420" s="200"/>
      <c r="B420" s="200"/>
      <c r="C420" s="282"/>
      <c r="D420" s="201"/>
      <c r="E420" s="202" t="s">
        <v>428</v>
      </c>
      <c r="F420" s="249">
        <v>2083.4394299999999</v>
      </c>
      <c r="G420" s="249">
        <v>2083.4394299999999</v>
      </c>
      <c r="H420" s="249">
        <v>0</v>
      </c>
      <c r="I420" s="249">
        <v>0</v>
      </c>
      <c r="J420" s="250">
        <f t="shared" ref="J420:J451" si="54">I420/G420*100</f>
        <v>0</v>
      </c>
      <c r="K420" s="250"/>
    </row>
    <row r="421" spans="1:11">
      <c r="A421" s="200"/>
      <c r="B421" s="200"/>
      <c r="C421" s="282"/>
      <c r="D421" s="201"/>
      <c r="E421" s="202" t="s">
        <v>429</v>
      </c>
      <c r="F421" s="249">
        <v>231.49327</v>
      </c>
      <c r="G421" s="249">
        <v>231.49327</v>
      </c>
      <c r="H421" s="249">
        <v>0</v>
      </c>
      <c r="I421" s="249">
        <v>0</v>
      </c>
      <c r="J421" s="250">
        <f t="shared" si="54"/>
        <v>0</v>
      </c>
      <c r="K421" s="250"/>
    </row>
    <row r="422" spans="1:11">
      <c r="A422" s="303"/>
      <c r="B422" s="303"/>
      <c r="C422" s="304" t="s">
        <v>430</v>
      </c>
      <c r="D422" s="304"/>
      <c r="E422" s="305" t="s">
        <v>431</v>
      </c>
      <c r="F422" s="306">
        <f>F423</f>
        <v>336.1</v>
      </c>
      <c r="G422" s="306">
        <f>G423</f>
        <v>112.1</v>
      </c>
      <c r="H422" s="306">
        <f>H423</f>
        <v>11.9</v>
      </c>
      <c r="I422" s="306">
        <f>I423</f>
        <v>11.9</v>
      </c>
      <c r="J422" s="307">
        <f t="shared" si="54"/>
        <v>10.615521855486174</v>
      </c>
      <c r="K422" s="307">
        <f t="shared" ref="K422:K433" si="55">SUM(I422/H422*100)</f>
        <v>100</v>
      </c>
    </row>
    <row r="423" spans="1:11" ht="40.200000000000003">
      <c r="A423" s="308"/>
      <c r="B423" s="308"/>
      <c r="C423" s="255" t="s">
        <v>390</v>
      </c>
      <c r="D423" s="255"/>
      <c r="E423" s="256" t="s">
        <v>432</v>
      </c>
      <c r="F423" s="257">
        <f>F424+F426</f>
        <v>336.1</v>
      </c>
      <c r="G423" s="257">
        <f t="shared" ref="G423:I424" si="56">G424</f>
        <v>112.1</v>
      </c>
      <c r="H423" s="257">
        <f t="shared" si="56"/>
        <v>11.9</v>
      </c>
      <c r="I423" s="257">
        <f t="shared" si="56"/>
        <v>11.9</v>
      </c>
      <c r="J423" s="258">
        <f t="shared" si="54"/>
        <v>10.615521855486174</v>
      </c>
      <c r="K423" s="258">
        <f t="shared" si="55"/>
        <v>100</v>
      </c>
    </row>
    <row r="424" spans="1:11" ht="27">
      <c r="A424" s="201"/>
      <c r="B424" s="201"/>
      <c r="C424" s="260" t="s">
        <v>445</v>
      </c>
      <c r="D424" s="232"/>
      <c r="E424" s="268" t="s">
        <v>446</v>
      </c>
      <c r="F424" s="203">
        <f>F425</f>
        <v>0</v>
      </c>
      <c r="G424" s="203">
        <f t="shared" si="56"/>
        <v>112.1</v>
      </c>
      <c r="H424" s="203">
        <f t="shared" si="56"/>
        <v>11.9</v>
      </c>
      <c r="I424" s="203">
        <f t="shared" si="56"/>
        <v>11.9</v>
      </c>
      <c r="J424" s="204">
        <f t="shared" si="54"/>
        <v>10.615521855486174</v>
      </c>
      <c r="K424" s="204">
        <f t="shared" si="55"/>
        <v>100</v>
      </c>
    </row>
    <row r="425" spans="1:11" ht="26.4">
      <c r="A425" s="201"/>
      <c r="B425" s="201"/>
      <c r="C425" s="178"/>
      <c r="D425" s="201" t="s">
        <v>443</v>
      </c>
      <c r="E425" s="211" t="s">
        <v>444</v>
      </c>
      <c r="F425" s="203">
        <v>0</v>
      </c>
      <c r="G425" s="203">
        <v>112.1</v>
      </c>
      <c r="H425" s="203">
        <v>11.9</v>
      </c>
      <c r="I425" s="203">
        <v>11.9</v>
      </c>
      <c r="J425" s="204">
        <f t="shared" si="54"/>
        <v>10.615521855486174</v>
      </c>
      <c r="K425" s="204">
        <f t="shared" si="55"/>
        <v>100</v>
      </c>
    </row>
    <row r="426" spans="1:11">
      <c r="A426" s="200"/>
      <c r="B426" s="178" t="s">
        <v>741</v>
      </c>
      <c r="C426" s="179"/>
      <c r="D426" s="177"/>
      <c r="E426" s="180" t="s">
        <v>742</v>
      </c>
      <c r="F426" s="208">
        <f t="shared" ref="F426:I430" si="57">F427</f>
        <v>336.1</v>
      </c>
      <c r="G426" s="208">
        <f t="shared" si="57"/>
        <v>336.1</v>
      </c>
      <c r="H426" s="208">
        <f t="shared" si="57"/>
        <v>31.922999999999998</v>
      </c>
      <c r="I426" s="208">
        <f t="shared" si="57"/>
        <v>31.922999999999998</v>
      </c>
      <c r="J426" s="209">
        <f t="shared" si="54"/>
        <v>9.4980660517703051</v>
      </c>
      <c r="K426" s="209">
        <f t="shared" si="55"/>
        <v>100</v>
      </c>
    </row>
    <row r="427" spans="1:11">
      <c r="A427" s="200"/>
      <c r="B427" s="178" t="s">
        <v>743</v>
      </c>
      <c r="C427" s="179"/>
      <c r="D427" s="177"/>
      <c r="E427" s="180" t="s">
        <v>744</v>
      </c>
      <c r="F427" s="208">
        <f t="shared" si="57"/>
        <v>336.1</v>
      </c>
      <c r="G427" s="208">
        <f t="shared" si="57"/>
        <v>336.1</v>
      </c>
      <c r="H427" s="208">
        <f t="shared" si="57"/>
        <v>31.922999999999998</v>
      </c>
      <c r="I427" s="208">
        <f t="shared" si="57"/>
        <v>31.922999999999998</v>
      </c>
      <c r="J427" s="209">
        <f t="shared" si="54"/>
        <v>9.4980660517703051</v>
      </c>
      <c r="K427" s="209">
        <f t="shared" si="55"/>
        <v>100</v>
      </c>
    </row>
    <row r="428" spans="1:11" ht="26.4">
      <c r="A428" s="200"/>
      <c r="B428" s="178"/>
      <c r="C428" s="179" t="s">
        <v>344</v>
      </c>
      <c r="D428" s="177"/>
      <c r="E428" s="233" t="s">
        <v>345</v>
      </c>
      <c r="F428" s="208">
        <f t="shared" si="57"/>
        <v>336.1</v>
      </c>
      <c r="G428" s="208">
        <f t="shared" si="57"/>
        <v>336.1</v>
      </c>
      <c r="H428" s="208">
        <f t="shared" si="57"/>
        <v>31.922999999999998</v>
      </c>
      <c r="I428" s="208">
        <f t="shared" si="57"/>
        <v>31.922999999999998</v>
      </c>
      <c r="J428" s="209">
        <f t="shared" si="54"/>
        <v>9.4980660517703051</v>
      </c>
      <c r="K428" s="209">
        <f t="shared" si="55"/>
        <v>100</v>
      </c>
    </row>
    <row r="429" spans="1:11" ht="26.4">
      <c r="A429" s="318"/>
      <c r="B429" s="187"/>
      <c r="C429" s="188" t="s">
        <v>537</v>
      </c>
      <c r="D429" s="187"/>
      <c r="E429" s="189" t="s">
        <v>538</v>
      </c>
      <c r="F429" s="306">
        <f t="shared" si="57"/>
        <v>336.1</v>
      </c>
      <c r="G429" s="306">
        <f t="shared" si="57"/>
        <v>336.1</v>
      </c>
      <c r="H429" s="306">
        <f t="shared" si="57"/>
        <v>31.922999999999998</v>
      </c>
      <c r="I429" s="306">
        <f t="shared" si="57"/>
        <v>31.922999999999998</v>
      </c>
      <c r="J429" s="307">
        <f t="shared" si="54"/>
        <v>9.4980660517703051</v>
      </c>
      <c r="K429" s="307">
        <f t="shared" si="55"/>
        <v>100</v>
      </c>
    </row>
    <row r="430" spans="1:11" ht="26.4">
      <c r="A430" s="319"/>
      <c r="B430" s="238"/>
      <c r="C430" s="239" t="s">
        <v>539</v>
      </c>
      <c r="D430" s="238"/>
      <c r="E430" s="320" t="s">
        <v>540</v>
      </c>
      <c r="F430" s="321">
        <f t="shared" si="57"/>
        <v>336.1</v>
      </c>
      <c r="G430" s="321">
        <f t="shared" si="57"/>
        <v>336.1</v>
      </c>
      <c r="H430" s="321">
        <f t="shared" si="57"/>
        <v>31.922999999999998</v>
      </c>
      <c r="I430" s="321">
        <f t="shared" si="57"/>
        <v>31.922999999999998</v>
      </c>
      <c r="J430" s="322">
        <f t="shared" si="54"/>
        <v>9.4980660517703051</v>
      </c>
      <c r="K430" s="322">
        <f t="shared" si="55"/>
        <v>100</v>
      </c>
    </row>
    <row r="431" spans="1:11">
      <c r="A431" s="200"/>
      <c r="B431" s="178"/>
      <c r="C431" s="179" t="s">
        <v>654</v>
      </c>
      <c r="D431" s="178"/>
      <c r="E431" s="323" t="s">
        <v>655</v>
      </c>
      <c r="F431" s="208">
        <f>F432+F434</f>
        <v>336.1</v>
      </c>
      <c r="G431" s="208">
        <f>G432+G434</f>
        <v>336.1</v>
      </c>
      <c r="H431" s="208">
        <f>H432+H434</f>
        <v>31.922999999999998</v>
      </c>
      <c r="I431" s="208">
        <f>I432+I434</f>
        <v>31.922999999999998</v>
      </c>
      <c r="J431" s="209">
        <f t="shared" si="54"/>
        <v>9.4980660517703051</v>
      </c>
      <c r="K431" s="209">
        <f t="shared" si="55"/>
        <v>100</v>
      </c>
    </row>
    <row r="432" spans="1:11" ht="26.4">
      <c r="A432" s="200"/>
      <c r="B432" s="232"/>
      <c r="C432" s="324" t="s">
        <v>745</v>
      </c>
      <c r="D432" s="178"/>
      <c r="E432" s="211" t="s">
        <v>746</v>
      </c>
      <c r="F432" s="203">
        <f>F433</f>
        <v>36.1</v>
      </c>
      <c r="G432" s="203">
        <f>G433</f>
        <v>36.1</v>
      </c>
      <c r="H432" s="203">
        <f>H433</f>
        <v>31.922999999999998</v>
      </c>
      <c r="I432" s="203">
        <f>I433</f>
        <v>31.922999999999998</v>
      </c>
      <c r="J432" s="204">
        <f t="shared" si="54"/>
        <v>88.429362880886416</v>
      </c>
      <c r="K432" s="204">
        <f t="shared" si="55"/>
        <v>100</v>
      </c>
    </row>
    <row r="433" spans="1:11" ht="27">
      <c r="A433" s="200"/>
      <c r="B433" s="178"/>
      <c r="C433" s="231"/>
      <c r="D433" s="201" t="s">
        <v>360</v>
      </c>
      <c r="E433" s="202" t="s">
        <v>361</v>
      </c>
      <c r="F433" s="203">
        <v>36.1</v>
      </c>
      <c r="G433" s="203">
        <v>36.1</v>
      </c>
      <c r="H433" s="203">
        <v>31.922999999999998</v>
      </c>
      <c r="I433" s="203">
        <v>31.922999999999998</v>
      </c>
      <c r="J433" s="204">
        <f t="shared" si="54"/>
        <v>88.429362880886416</v>
      </c>
      <c r="K433" s="204">
        <f t="shared" si="55"/>
        <v>100</v>
      </c>
    </row>
    <row r="434" spans="1:11" s="310" customFormat="1" ht="15" customHeight="1">
      <c r="A434" s="325"/>
      <c r="B434" s="325"/>
      <c r="C434" s="201" t="s">
        <v>747</v>
      </c>
      <c r="D434" s="201"/>
      <c r="E434" s="202" t="s">
        <v>748</v>
      </c>
      <c r="F434" s="203">
        <f>F435</f>
        <v>300</v>
      </c>
      <c r="G434" s="203">
        <f>G435</f>
        <v>300</v>
      </c>
      <c r="H434" s="203">
        <f>H435</f>
        <v>0</v>
      </c>
      <c r="I434" s="203">
        <f>I435</f>
        <v>0</v>
      </c>
      <c r="J434" s="204">
        <f t="shared" si="54"/>
        <v>0</v>
      </c>
      <c r="K434" s="204"/>
    </row>
    <row r="435" spans="1:11" s="310" customFormat="1" ht="27">
      <c r="A435" s="325"/>
      <c r="B435" s="325"/>
      <c r="C435" s="326"/>
      <c r="D435" s="201" t="s">
        <v>360</v>
      </c>
      <c r="E435" s="202" t="s">
        <v>361</v>
      </c>
      <c r="F435" s="203">
        <v>300</v>
      </c>
      <c r="G435" s="203">
        <v>300</v>
      </c>
      <c r="H435" s="203">
        <v>0</v>
      </c>
      <c r="I435" s="203">
        <v>0</v>
      </c>
      <c r="J435" s="204">
        <f t="shared" si="54"/>
        <v>0</v>
      </c>
      <c r="K435" s="204"/>
    </row>
    <row r="436" spans="1:11">
      <c r="A436" s="200"/>
      <c r="B436" s="178" t="s">
        <v>749</v>
      </c>
      <c r="C436" s="179"/>
      <c r="D436" s="177"/>
      <c r="E436" s="180" t="s">
        <v>750</v>
      </c>
      <c r="F436" s="208">
        <f>F437</f>
        <v>9036.1299999999992</v>
      </c>
      <c r="G436" s="208">
        <f>G437</f>
        <v>10966.492579999998</v>
      </c>
      <c r="H436" s="208">
        <f>H437</f>
        <v>761.71789000000001</v>
      </c>
      <c r="I436" s="208">
        <f>I437</f>
        <v>761.71789000000001</v>
      </c>
      <c r="J436" s="209">
        <f t="shared" si="54"/>
        <v>6.9458660956847158</v>
      </c>
      <c r="K436" s="209">
        <f t="shared" ref="K436:K441" si="58">SUM(I436/H436*100)</f>
        <v>100</v>
      </c>
    </row>
    <row r="437" spans="1:11">
      <c r="A437" s="200"/>
      <c r="B437" s="178" t="s">
        <v>751</v>
      </c>
      <c r="C437" s="179"/>
      <c r="D437" s="177"/>
      <c r="E437" s="180" t="s">
        <v>752</v>
      </c>
      <c r="F437" s="208">
        <f>F438+F446</f>
        <v>9036.1299999999992</v>
      </c>
      <c r="G437" s="208">
        <f>G438+G446</f>
        <v>10966.492579999998</v>
      </c>
      <c r="H437" s="208">
        <f>H438+H446</f>
        <v>761.71789000000001</v>
      </c>
      <c r="I437" s="208">
        <f>I438+I446</f>
        <v>761.71789000000001</v>
      </c>
      <c r="J437" s="209">
        <f t="shared" si="54"/>
        <v>6.9458660956847158</v>
      </c>
      <c r="K437" s="209">
        <f t="shared" si="58"/>
        <v>100</v>
      </c>
    </row>
    <row r="438" spans="1:11" ht="26.4">
      <c r="A438" s="200"/>
      <c r="B438" s="178"/>
      <c r="C438" s="179" t="s">
        <v>344</v>
      </c>
      <c r="D438" s="177"/>
      <c r="E438" s="233" t="s">
        <v>345</v>
      </c>
      <c r="F438" s="208">
        <f t="shared" ref="F438:I440" si="59">F439</f>
        <v>8191.33</v>
      </c>
      <c r="G438" s="208">
        <f t="shared" si="59"/>
        <v>10121.692579999999</v>
      </c>
      <c r="H438" s="208">
        <f t="shared" si="59"/>
        <v>734.38052000000005</v>
      </c>
      <c r="I438" s="208">
        <f t="shared" si="59"/>
        <v>734.38052000000005</v>
      </c>
      <c r="J438" s="209">
        <f t="shared" si="54"/>
        <v>7.2555110145421962</v>
      </c>
      <c r="K438" s="209">
        <f t="shared" si="58"/>
        <v>100</v>
      </c>
    </row>
    <row r="439" spans="1:11" ht="26.4">
      <c r="A439" s="186"/>
      <c r="B439" s="187"/>
      <c r="C439" s="188" t="s">
        <v>753</v>
      </c>
      <c r="D439" s="187"/>
      <c r="E439" s="189" t="s">
        <v>754</v>
      </c>
      <c r="F439" s="190">
        <f t="shared" si="59"/>
        <v>8191.33</v>
      </c>
      <c r="G439" s="190">
        <f t="shared" si="59"/>
        <v>10121.692579999999</v>
      </c>
      <c r="H439" s="190">
        <f t="shared" si="59"/>
        <v>734.38052000000005</v>
      </c>
      <c r="I439" s="190">
        <f t="shared" si="59"/>
        <v>734.38052000000005</v>
      </c>
      <c r="J439" s="191">
        <f t="shared" si="54"/>
        <v>7.2555110145421962</v>
      </c>
      <c r="K439" s="191">
        <f t="shared" si="58"/>
        <v>100</v>
      </c>
    </row>
    <row r="440" spans="1:11">
      <c r="A440" s="192"/>
      <c r="B440" s="192"/>
      <c r="C440" s="192" t="s">
        <v>755</v>
      </c>
      <c r="D440" s="192"/>
      <c r="E440" s="271" t="s">
        <v>756</v>
      </c>
      <c r="F440" s="194">
        <f t="shared" si="59"/>
        <v>8191.33</v>
      </c>
      <c r="G440" s="194">
        <f t="shared" si="59"/>
        <v>10121.692579999999</v>
      </c>
      <c r="H440" s="194">
        <f t="shared" si="59"/>
        <v>734.38052000000005</v>
      </c>
      <c r="I440" s="194">
        <f t="shared" si="59"/>
        <v>734.38052000000005</v>
      </c>
      <c r="J440" s="195">
        <f t="shared" si="54"/>
        <v>7.2555110145421962</v>
      </c>
      <c r="K440" s="195">
        <f t="shared" si="58"/>
        <v>100</v>
      </c>
    </row>
    <row r="441" spans="1:11" s="310" customFormat="1" ht="41.25" customHeight="1">
      <c r="A441" s="196"/>
      <c r="B441" s="196"/>
      <c r="C441" s="196" t="s">
        <v>757</v>
      </c>
      <c r="D441" s="196"/>
      <c r="E441" s="197" t="s">
        <v>758</v>
      </c>
      <c r="F441" s="198">
        <f>F444</f>
        <v>8191.33</v>
      </c>
      <c r="G441" s="198">
        <f>G444+G442</f>
        <v>10121.692579999999</v>
      </c>
      <c r="H441" s="198">
        <f>H444</f>
        <v>734.38052000000005</v>
      </c>
      <c r="I441" s="198">
        <f>I444</f>
        <v>734.38052000000005</v>
      </c>
      <c r="J441" s="199">
        <f t="shared" si="54"/>
        <v>7.2555110145421962</v>
      </c>
      <c r="K441" s="199">
        <f t="shared" si="58"/>
        <v>100</v>
      </c>
    </row>
    <row r="442" spans="1:11" s="310" customFormat="1" ht="26.4">
      <c r="A442" s="206"/>
      <c r="B442" s="206"/>
      <c r="C442" s="201" t="s">
        <v>759</v>
      </c>
      <c r="D442" s="201"/>
      <c r="E442" s="327" t="s">
        <v>760</v>
      </c>
      <c r="F442" s="203">
        <v>0</v>
      </c>
      <c r="G442" s="203">
        <f>G443</f>
        <v>1930.36258</v>
      </c>
      <c r="H442" s="203">
        <v>0</v>
      </c>
      <c r="I442" s="203">
        <v>0</v>
      </c>
      <c r="J442" s="209">
        <f t="shared" si="54"/>
        <v>0</v>
      </c>
      <c r="K442" s="209"/>
    </row>
    <row r="443" spans="1:11" s="310" customFormat="1" ht="27">
      <c r="A443" s="206"/>
      <c r="B443" s="206"/>
      <c r="C443" s="201"/>
      <c r="D443" s="201" t="s">
        <v>605</v>
      </c>
      <c r="E443" s="202" t="s">
        <v>606</v>
      </c>
      <c r="F443" s="203">
        <v>0</v>
      </c>
      <c r="G443" s="203">
        <v>1930.36258</v>
      </c>
      <c r="H443" s="203">
        <v>0</v>
      </c>
      <c r="I443" s="203">
        <v>0</v>
      </c>
      <c r="J443" s="209">
        <f t="shared" si="54"/>
        <v>0</v>
      </c>
      <c r="K443" s="209"/>
    </row>
    <row r="444" spans="1:11" ht="26.4">
      <c r="A444" s="200"/>
      <c r="B444" s="200"/>
      <c r="C444" s="201" t="s">
        <v>761</v>
      </c>
      <c r="D444" s="201"/>
      <c r="E444" s="327" t="s">
        <v>760</v>
      </c>
      <c r="F444" s="212">
        <f>F445</f>
        <v>8191.33</v>
      </c>
      <c r="G444" s="212">
        <f>G445</f>
        <v>8191.33</v>
      </c>
      <c r="H444" s="212">
        <f>H445</f>
        <v>734.38052000000005</v>
      </c>
      <c r="I444" s="212">
        <f>I445</f>
        <v>734.38052000000005</v>
      </c>
      <c r="J444" s="213">
        <f t="shared" si="54"/>
        <v>8.9653392062094923</v>
      </c>
      <c r="K444" s="213">
        <f t="shared" ref="K444:K449" si="60">SUM(I444/H444*100)</f>
        <v>100</v>
      </c>
    </row>
    <row r="445" spans="1:11" ht="27">
      <c r="A445" s="200"/>
      <c r="B445" s="200"/>
      <c r="C445" s="201"/>
      <c r="D445" s="201" t="s">
        <v>605</v>
      </c>
      <c r="E445" s="202" t="s">
        <v>606</v>
      </c>
      <c r="F445" s="212">
        <v>8191.33</v>
      </c>
      <c r="G445" s="212">
        <v>8191.33</v>
      </c>
      <c r="H445" s="212">
        <v>734.38052000000005</v>
      </c>
      <c r="I445" s="212">
        <v>734.38052000000005</v>
      </c>
      <c r="J445" s="213">
        <f t="shared" si="54"/>
        <v>8.9653392062094923</v>
      </c>
      <c r="K445" s="213">
        <f t="shared" si="60"/>
        <v>100</v>
      </c>
    </row>
    <row r="446" spans="1:11">
      <c r="A446" s="318"/>
      <c r="B446" s="318"/>
      <c r="C446" s="304" t="s">
        <v>430</v>
      </c>
      <c r="D446" s="304"/>
      <c r="E446" s="305" t="s">
        <v>431</v>
      </c>
      <c r="F446" s="328">
        <f>F447</f>
        <v>844.80000000000007</v>
      </c>
      <c r="G446" s="328">
        <f>G447</f>
        <v>844.80000000000007</v>
      </c>
      <c r="H446" s="328">
        <f>H447</f>
        <v>27.33737</v>
      </c>
      <c r="I446" s="328">
        <f>I447</f>
        <v>27.33737</v>
      </c>
      <c r="J446" s="329">
        <f t="shared" si="54"/>
        <v>3.2359576231060601</v>
      </c>
      <c r="K446" s="329">
        <f t="shared" si="60"/>
        <v>100</v>
      </c>
    </row>
    <row r="447" spans="1:11" ht="40.200000000000003">
      <c r="A447" s="330"/>
      <c r="B447" s="330"/>
      <c r="C447" s="255" t="s">
        <v>390</v>
      </c>
      <c r="D447" s="255"/>
      <c r="E447" s="256" t="s">
        <v>432</v>
      </c>
      <c r="F447" s="331">
        <f>F448+F450</f>
        <v>844.80000000000007</v>
      </c>
      <c r="G447" s="331">
        <f>G448+G450</f>
        <v>844.80000000000007</v>
      </c>
      <c r="H447" s="331">
        <f>H448+H450</f>
        <v>27.33737</v>
      </c>
      <c r="I447" s="331">
        <f>I448+I450</f>
        <v>27.33737</v>
      </c>
      <c r="J447" s="332">
        <f t="shared" si="54"/>
        <v>3.2359576231060601</v>
      </c>
      <c r="K447" s="332">
        <f t="shared" si="60"/>
        <v>100</v>
      </c>
    </row>
    <row r="448" spans="1:11" ht="26.4">
      <c r="A448" s="200"/>
      <c r="B448" s="200"/>
      <c r="C448" s="260" t="s">
        <v>762</v>
      </c>
      <c r="D448" s="201"/>
      <c r="E448" s="211" t="s">
        <v>763</v>
      </c>
      <c r="F448" s="249">
        <f>F449</f>
        <v>91.2</v>
      </c>
      <c r="G448" s="249">
        <f>G449</f>
        <v>91.2</v>
      </c>
      <c r="H448" s="249">
        <f>H449</f>
        <v>27.33737</v>
      </c>
      <c r="I448" s="249">
        <f>I449</f>
        <v>27.33737</v>
      </c>
      <c r="J448" s="250">
        <f t="shared" si="54"/>
        <v>29.975186403508769</v>
      </c>
      <c r="K448" s="250">
        <f t="shared" si="60"/>
        <v>100</v>
      </c>
    </row>
    <row r="449" spans="1:11" ht="27">
      <c r="A449" s="200"/>
      <c r="B449" s="200"/>
      <c r="C449" s="178"/>
      <c r="D449" s="201" t="s">
        <v>360</v>
      </c>
      <c r="E449" s="202" t="s">
        <v>361</v>
      </c>
      <c r="F449" s="249">
        <v>91.2</v>
      </c>
      <c r="G449" s="249">
        <v>91.2</v>
      </c>
      <c r="H449" s="249">
        <v>27.33737</v>
      </c>
      <c r="I449" s="249">
        <v>27.33737</v>
      </c>
      <c r="J449" s="250">
        <f t="shared" si="54"/>
        <v>29.975186403508769</v>
      </c>
      <c r="K449" s="250">
        <f t="shared" si="60"/>
        <v>100</v>
      </c>
    </row>
    <row r="450" spans="1:11" ht="40.200000000000003">
      <c r="A450" s="200"/>
      <c r="B450" s="200"/>
      <c r="C450" s="260" t="s">
        <v>764</v>
      </c>
      <c r="D450" s="260"/>
      <c r="E450" s="284" t="s">
        <v>765</v>
      </c>
      <c r="F450" s="249">
        <f>F451</f>
        <v>753.6</v>
      </c>
      <c r="G450" s="249">
        <f>G451</f>
        <v>753.6</v>
      </c>
      <c r="H450" s="249">
        <f>H451</f>
        <v>0</v>
      </c>
      <c r="I450" s="249">
        <f>I451</f>
        <v>0</v>
      </c>
      <c r="J450" s="250">
        <f t="shared" si="54"/>
        <v>0</v>
      </c>
      <c r="K450" s="250"/>
    </row>
    <row r="451" spans="1:11" ht="27">
      <c r="A451" s="200"/>
      <c r="B451" s="200"/>
      <c r="C451" s="178"/>
      <c r="D451" s="201" t="s">
        <v>360</v>
      </c>
      <c r="E451" s="202" t="s">
        <v>361</v>
      </c>
      <c r="F451" s="249">
        <v>753.6</v>
      </c>
      <c r="G451" s="249">
        <v>753.6</v>
      </c>
      <c r="H451" s="249">
        <v>0</v>
      </c>
      <c r="I451" s="249">
        <v>0</v>
      </c>
      <c r="J451" s="250">
        <f t="shared" si="54"/>
        <v>0</v>
      </c>
      <c r="K451" s="250"/>
    </row>
    <row r="452" spans="1:11">
      <c r="A452" s="333"/>
      <c r="B452" s="334" t="s">
        <v>766</v>
      </c>
      <c r="C452" s="334"/>
      <c r="D452" s="302"/>
      <c r="E452" s="335" t="s">
        <v>767</v>
      </c>
      <c r="F452" s="181">
        <f>F453+F471</f>
        <v>68505.130929999999</v>
      </c>
      <c r="G452" s="181">
        <f>G453+G471</f>
        <v>89717.292619999993</v>
      </c>
      <c r="H452" s="181">
        <f>H453+H471</f>
        <v>0</v>
      </c>
      <c r="I452" s="181">
        <f>I453+I471</f>
        <v>0</v>
      </c>
      <c r="J452" s="182">
        <f t="shared" ref="J452:J483" si="61">I452/G452*100</f>
        <v>0</v>
      </c>
      <c r="K452" s="182"/>
    </row>
    <row r="453" spans="1:11">
      <c r="A453" s="333"/>
      <c r="B453" s="334" t="s">
        <v>768</v>
      </c>
      <c r="C453" s="334"/>
      <c r="D453" s="302"/>
      <c r="E453" s="335" t="s">
        <v>769</v>
      </c>
      <c r="F453" s="181">
        <f t="shared" ref="F453:I455" si="62">F454</f>
        <v>68477.130929999999</v>
      </c>
      <c r="G453" s="181">
        <f t="shared" si="62"/>
        <v>89689.292619999993</v>
      </c>
      <c r="H453" s="181">
        <f t="shared" si="62"/>
        <v>0</v>
      </c>
      <c r="I453" s="181">
        <f t="shared" si="62"/>
        <v>0</v>
      </c>
      <c r="J453" s="182">
        <f t="shared" si="61"/>
        <v>0</v>
      </c>
      <c r="K453" s="182"/>
    </row>
    <row r="454" spans="1:11" ht="26.4">
      <c r="A454" s="177"/>
      <c r="B454" s="178"/>
      <c r="C454" s="179" t="s">
        <v>344</v>
      </c>
      <c r="D454" s="178"/>
      <c r="E454" s="233" t="s">
        <v>345</v>
      </c>
      <c r="F454" s="208">
        <f t="shared" si="62"/>
        <v>68477.130929999999</v>
      </c>
      <c r="G454" s="208">
        <f t="shared" si="62"/>
        <v>89689.292619999993</v>
      </c>
      <c r="H454" s="208">
        <f t="shared" si="62"/>
        <v>0</v>
      </c>
      <c r="I454" s="208">
        <f t="shared" si="62"/>
        <v>0</v>
      </c>
      <c r="J454" s="209">
        <f t="shared" si="61"/>
        <v>0</v>
      </c>
      <c r="K454" s="209"/>
    </row>
    <row r="455" spans="1:11" ht="26.4">
      <c r="A455" s="186"/>
      <c r="B455" s="187"/>
      <c r="C455" s="188" t="s">
        <v>770</v>
      </c>
      <c r="D455" s="187"/>
      <c r="E455" s="189" t="s">
        <v>771</v>
      </c>
      <c r="F455" s="190">
        <f t="shared" si="62"/>
        <v>68477.130929999999</v>
      </c>
      <c r="G455" s="190">
        <f t="shared" si="62"/>
        <v>89689.292619999993</v>
      </c>
      <c r="H455" s="190">
        <f t="shared" si="62"/>
        <v>0</v>
      </c>
      <c r="I455" s="190">
        <f t="shared" si="62"/>
        <v>0</v>
      </c>
      <c r="J455" s="191">
        <f t="shared" si="61"/>
        <v>0</v>
      </c>
      <c r="K455" s="191"/>
    </row>
    <row r="456" spans="1:11" ht="27">
      <c r="A456" s="192"/>
      <c r="B456" s="192"/>
      <c r="C456" s="192" t="s">
        <v>772</v>
      </c>
      <c r="D456" s="192"/>
      <c r="E456" s="271" t="s">
        <v>773</v>
      </c>
      <c r="F456" s="194">
        <f>F457</f>
        <v>68477.130929999999</v>
      </c>
      <c r="G456" s="194">
        <f>G457+G465</f>
        <v>89689.292619999993</v>
      </c>
      <c r="H456" s="194">
        <f>H457</f>
        <v>0</v>
      </c>
      <c r="I456" s="194">
        <f>I457</f>
        <v>0</v>
      </c>
      <c r="J456" s="195">
        <f t="shared" si="61"/>
        <v>0</v>
      </c>
      <c r="K456" s="195"/>
    </row>
    <row r="457" spans="1:11" ht="53.4">
      <c r="A457" s="196"/>
      <c r="B457" s="196"/>
      <c r="C457" s="196" t="s">
        <v>774</v>
      </c>
      <c r="D457" s="196"/>
      <c r="E457" s="197" t="s">
        <v>775</v>
      </c>
      <c r="F457" s="198">
        <f>F461+F459</f>
        <v>68477.130929999999</v>
      </c>
      <c r="G457" s="198">
        <f>G461+G459</f>
        <v>46.2</v>
      </c>
      <c r="H457" s="198">
        <f>H461+H459</f>
        <v>0</v>
      </c>
      <c r="I457" s="198">
        <f>I461+I459</f>
        <v>0</v>
      </c>
      <c r="J457" s="199">
        <f t="shared" si="61"/>
        <v>0</v>
      </c>
      <c r="K457" s="199"/>
    </row>
    <row r="458" spans="1:11" s="310" customFormat="1" ht="27">
      <c r="A458" s="201"/>
      <c r="B458" s="201"/>
      <c r="C458" s="201" t="s">
        <v>776</v>
      </c>
      <c r="D458" s="201"/>
      <c r="E458" s="202" t="s">
        <v>777</v>
      </c>
      <c r="F458" s="203">
        <f>F459</f>
        <v>46.2</v>
      </c>
      <c r="G458" s="203">
        <f>G459</f>
        <v>46.2</v>
      </c>
      <c r="H458" s="203">
        <f>H459</f>
        <v>0</v>
      </c>
      <c r="I458" s="203">
        <f>I459</f>
        <v>0</v>
      </c>
      <c r="J458" s="204">
        <f t="shared" si="61"/>
        <v>0</v>
      </c>
      <c r="K458" s="204"/>
    </row>
    <row r="459" spans="1:11" s="310" customFormat="1" ht="27">
      <c r="A459" s="201"/>
      <c r="B459" s="201"/>
      <c r="C459" s="201"/>
      <c r="D459" s="201" t="s">
        <v>360</v>
      </c>
      <c r="E459" s="202" t="s">
        <v>361</v>
      </c>
      <c r="F459" s="203">
        <v>46.2</v>
      </c>
      <c r="G459" s="203">
        <v>46.2</v>
      </c>
      <c r="H459" s="203">
        <v>0</v>
      </c>
      <c r="I459" s="203">
        <v>0</v>
      </c>
      <c r="J459" s="204">
        <f t="shared" si="61"/>
        <v>0</v>
      </c>
      <c r="K459" s="204"/>
    </row>
    <row r="460" spans="1:11" s="310" customFormat="1">
      <c r="A460" s="206"/>
      <c r="B460" s="206"/>
      <c r="C460" s="281" t="s">
        <v>778</v>
      </c>
      <c r="D460" s="211"/>
      <c r="E460" s="211" t="s">
        <v>779</v>
      </c>
      <c r="F460" s="203">
        <f>F461</f>
        <v>68430.930930000002</v>
      </c>
      <c r="G460" s="203">
        <v>0</v>
      </c>
      <c r="H460" s="203">
        <f>H461</f>
        <v>0</v>
      </c>
      <c r="I460" s="203">
        <f>I461</f>
        <v>0</v>
      </c>
      <c r="J460" s="204"/>
      <c r="K460" s="204"/>
    </row>
    <row r="461" spans="1:11">
      <c r="A461" s="311"/>
      <c r="B461" s="311"/>
      <c r="C461" s="206"/>
      <c r="D461" s="311"/>
      <c r="E461" s="288" t="s">
        <v>780</v>
      </c>
      <c r="F461" s="212">
        <f>F462</f>
        <v>68430.930930000002</v>
      </c>
      <c r="G461" s="203">
        <v>0</v>
      </c>
      <c r="H461" s="212">
        <f>H462</f>
        <v>0</v>
      </c>
      <c r="I461" s="212">
        <f>I462</f>
        <v>0</v>
      </c>
      <c r="J461" s="213"/>
      <c r="K461" s="213"/>
    </row>
    <row r="462" spans="1:11" ht="27">
      <c r="A462" s="311"/>
      <c r="B462" s="311"/>
      <c r="C462" s="311"/>
      <c r="D462" s="260" t="s">
        <v>605</v>
      </c>
      <c r="E462" s="202" t="s">
        <v>606</v>
      </c>
      <c r="F462" s="212">
        <f>F463+F464</f>
        <v>68430.930930000002</v>
      </c>
      <c r="G462" s="203">
        <v>0</v>
      </c>
      <c r="H462" s="212">
        <f>H463+H464</f>
        <v>0</v>
      </c>
      <c r="I462" s="212">
        <f>I463+I464</f>
        <v>0</v>
      </c>
      <c r="J462" s="213"/>
      <c r="K462" s="213"/>
    </row>
    <row r="463" spans="1:11">
      <c r="A463" s="311"/>
      <c r="B463" s="311"/>
      <c r="C463" s="311"/>
      <c r="D463" s="260"/>
      <c r="E463" s="202" t="s">
        <v>503</v>
      </c>
      <c r="F463" s="212">
        <v>68362.5</v>
      </c>
      <c r="G463" s="203">
        <v>0</v>
      </c>
      <c r="H463" s="212">
        <v>0</v>
      </c>
      <c r="I463" s="212">
        <v>0</v>
      </c>
      <c r="J463" s="213"/>
      <c r="K463" s="213"/>
    </row>
    <row r="464" spans="1:11">
      <c r="A464" s="311"/>
      <c r="B464" s="311"/>
      <c r="C464" s="311"/>
      <c r="D464" s="260"/>
      <c r="E464" s="202" t="s">
        <v>504</v>
      </c>
      <c r="F464" s="212">
        <v>68.430930000000004</v>
      </c>
      <c r="G464" s="203">
        <v>0</v>
      </c>
      <c r="H464" s="212">
        <v>0</v>
      </c>
      <c r="I464" s="212">
        <v>0</v>
      </c>
      <c r="J464" s="213"/>
      <c r="K464" s="213"/>
    </row>
    <row r="465" spans="1:11">
      <c r="A465" s="196"/>
      <c r="B465" s="196"/>
      <c r="C465" s="196" t="s">
        <v>781</v>
      </c>
      <c r="D465" s="196"/>
      <c r="E465" s="197" t="s">
        <v>782</v>
      </c>
      <c r="F465" s="198">
        <f>F469+F467</f>
        <v>0</v>
      </c>
      <c r="G465" s="198">
        <f>G466</f>
        <v>89643.092619999996</v>
      </c>
      <c r="H465" s="198">
        <f>H469+H467</f>
        <v>0</v>
      </c>
      <c r="I465" s="198">
        <f>I469+I467</f>
        <v>0</v>
      </c>
      <c r="J465" s="199">
        <f t="shared" ref="J465:J496" si="63">I465/G465*100</f>
        <v>0</v>
      </c>
      <c r="K465" s="199"/>
    </row>
    <row r="466" spans="1:11" s="310" customFormat="1">
      <c r="A466" s="206"/>
      <c r="B466" s="206"/>
      <c r="C466" s="281" t="s">
        <v>783</v>
      </c>
      <c r="D466" s="211"/>
      <c r="E466" s="211" t="s">
        <v>779</v>
      </c>
      <c r="F466" s="203">
        <v>0</v>
      </c>
      <c r="G466" s="203">
        <f>G467</f>
        <v>89643.092619999996</v>
      </c>
      <c r="H466" s="203">
        <f>H467</f>
        <v>0</v>
      </c>
      <c r="I466" s="203">
        <f>I467</f>
        <v>0</v>
      </c>
      <c r="J466" s="204">
        <f t="shared" si="63"/>
        <v>0</v>
      </c>
      <c r="K466" s="204"/>
    </row>
    <row r="467" spans="1:11">
      <c r="A467" s="311"/>
      <c r="B467" s="311"/>
      <c r="C467" s="206"/>
      <c r="D467" s="311"/>
      <c r="E467" s="288" t="s">
        <v>780</v>
      </c>
      <c r="F467" s="203">
        <v>0</v>
      </c>
      <c r="G467" s="212">
        <f>G468</f>
        <v>89643.092619999996</v>
      </c>
      <c r="H467" s="212">
        <f>H468</f>
        <v>0</v>
      </c>
      <c r="I467" s="212">
        <f>I468</f>
        <v>0</v>
      </c>
      <c r="J467" s="213">
        <f t="shared" si="63"/>
        <v>0</v>
      </c>
      <c r="K467" s="213"/>
    </row>
    <row r="468" spans="1:11" ht="27">
      <c r="A468" s="311"/>
      <c r="B468" s="311"/>
      <c r="C468" s="311"/>
      <c r="D468" s="260" t="s">
        <v>605</v>
      </c>
      <c r="E468" s="202" t="s">
        <v>606</v>
      </c>
      <c r="F468" s="203">
        <v>0</v>
      </c>
      <c r="G468" s="212">
        <f>G469+G470</f>
        <v>89643.092619999996</v>
      </c>
      <c r="H468" s="212">
        <f>H469+H470</f>
        <v>0</v>
      </c>
      <c r="I468" s="212">
        <f>I469+I470</f>
        <v>0</v>
      </c>
      <c r="J468" s="213">
        <f t="shared" si="63"/>
        <v>0</v>
      </c>
      <c r="K468" s="213"/>
    </row>
    <row r="469" spans="1:11">
      <c r="A469" s="311"/>
      <c r="B469" s="311"/>
      <c r="C469" s="311"/>
      <c r="D469" s="260"/>
      <c r="E469" s="202" t="s">
        <v>503</v>
      </c>
      <c r="F469" s="203">
        <v>0</v>
      </c>
      <c r="G469" s="203">
        <v>89574.661689999994</v>
      </c>
      <c r="H469" s="212">
        <v>0</v>
      </c>
      <c r="I469" s="212">
        <v>0</v>
      </c>
      <c r="J469" s="213">
        <f t="shared" si="63"/>
        <v>0</v>
      </c>
      <c r="K469" s="213"/>
    </row>
    <row r="470" spans="1:11">
      <c r="A470" s="311"/>
      <c r="B470" s="311"/>
      <c r="C470" s="311"/>
      <c r="D470" s="260"/>
      <c r="E470" s="202" t="s">
        <v>504</v>
      </c>
      <c r="F470" s="203">
        <v>0</v>
      </c>
      <c r="G470" s="212">
        <v>68.430930000000004</v>
      </c>
      <c r="H470" s="212">
        <v>0</v>
      </c>
      <c r="I470" s="212">
        <v>0</v>
      </c>
      <c r="J470" s="213">
        <f t="shared" si="63"/>
        <v>0</v>
      </c>
      <c r="K470" s="213"/>
    </row>
    <row r="471" spans="1:11">
      <c r="A471" s="336"/>
      <c r="B471" s="178" t="s">
        <v>784</v>
      </c>
      <c r="C471" s="179"/>
      <c r="D471" s="177"/>
      <c r="E471" s="180" t="s">
        <v>785</v>
      </c>
      <c r="F471" s="337">
        <f t="shared" ref="F471:I476" si="64">F472</f>
        <v>28</v>
      </c>
      <c r="G471" s="337">
        <f t="shared" si="64"/>
        <v>28</v>
      </c>
      <c r="H471" s="337">
        <f t="shared" si="64"/>
        <v>0</v>
      </c>
      <c r="I471" s="337">
        <f t="shared" si="64"/>
        <v>0</v>
      </c>
      <c r="J471" s="338">
        <f t="shared" si="63"/>
        <v>0</v>
      </c>
      <c r="K471" s="338"/>
    </row>
    <row r="472" spans="1:11" ht="26.4">
      <c r="A472" s="336"/>
      <c r="B472" s="178"/>
      <c r="C472" s="179" t="s">
        <v>344</v>
      </c>
      <c r="D472" s="177"/>
      <c r="E472" s="233" t="s">
        <v>345</v>
      </c>
      <c r="F472" s="337">
        <f t="shared" si="64"/>
        <v>28</v>
      </c>
      <c r="G472" s="337">
        <f t="shared" si="64"/>
        <v>28</v>
      </c>
      <c r="H472" s="337">
        <f t="shared" si="64"/>
        <v>0</v>
      </c>
      <c r="I472" s="337">
        <f t="shared" si="64"/>
        <v>0</v>
      </c>
      <c r="J472" s="338">
        <f t="shared" si="63"/>
        <v>0</v>
      </c>
      <c r="K472" s="338"/>
    </row>
    <row r="473" spans="1:11" ht="26.4">
      <c r="A473" s="339"/>
      <c r="B473" s="187"/>
      <c r="C473" s="188" t="s">
        <v>786</v>
      </c>
      <c r="D473" s="187"/>
      <c r="E473" s="189" t="s">
        <v>787</v>
      </c>
      <c r="F473" s="190">
        <f t="shared" si="64"/>
        <v>28</v>
      </c>
      <c r="G473" s="190">
        <f t="shared" si="64"/>
        <v>28</v>
      </c>
      <c r="H473" s="190">
        <f t="shared" si="64"/>
        <v>0</v>
      </c>
      <c r="I473" s="190">
        <f t="shared" si="64"/>
        <v>0</v>
      </c>
      <c r="J473" s="191">
        <f t="shared" si="63"/>
        <v>0</v>
      </c>
      <c r="K473" s="191"/>
    </row>
    <row r="474" spans="1:11" ht="27">
      <c r="A474" s="340"/>
      <c r="B474" s="192"/>
      <c r="C474" s="192" t="s">
        <v>788</v>
      </c>
      <c r="D474" s="192"/>
      <c r="E474" s="214" t="s">
        <v>773</v>
      </c>
      <c r="F474" s="194">
        <f t="shared" si="64"/>
        <v>28</v>
      </c>
      <c r="G474" s="194">
        <f t="shared" si="64"/>
        <v>28</v>
      </c>
      <c r="H474" s="194">
        <f t="shared" si="64"/>
        <v>0</v>
      </c>
      <c r="I474" s="194">
        <f t="shared" si="64"/>
        <v>0</v>
      </c>
      <c r="J474" s="195">
        <f t="shared" si="63"/>
        <v>0</v>
      </c>
      <c r="K474" s="195"/>
    </row>
    <row r="475" spans="1:11" ht="27">
      <c r="A475" s="341"/>
      <c r="B475" s="196"/>
      <c r="C475" s="196" t="s">
        <v>789</v>
      </c>
      <c r="D475" s="215"/>
      <c r="E475" s="197" t="s">
        <v>790</v>
      </c>
      <c r="F475" s="198">
        <f t="shared" si="64"/>
        <v>28</v>
      </c>
      <c r="G475" s="198">
        <f t="shared" si="64"/>
        <v>28</v>
      </c>
      <c r="H475" s="198">
        <f t="shared" si="64"/>
        <v>0</v>
      </c>
      <c r="I475" s="198">
        <f t="shared" si="64"/>
        <v>0</v>
      </c>
      <c r="J475" s="199">
        <f t="shared" si="63"/>
        <v>0</v>
      </c>
      <c r="K475" s="199"/>
    </row>
    <row r="476" spans="1:11" s="343" customFormat="1">
      <c r="A476" s="342"/>
      <c r="B476" s="201"/>
      <c r="C476" s="201" t="s">
        <v>791</v>
      </c>
      <c r="D476" s="201"/>
      <c r="E476" s="202" t="s">
        <v>792</v>
      </c>
      <c r="F476" s="264">
        <f t="shared" si="64"/>
        <v>28</v>
      </c>
      <c r="G476" s="264">
        <f t="shared" si="64"/>
        <v>28</v>
      </c>
      <c r="H476" s="264">
        <f t="shared" si="64"/>
        <v>0</v>
      </c>
      <c r="I476" s="264">
        <f t="shared" si="64"/>
        <v>0</v>
      </c>
      <c r="J476" s="265">
        <f t="shared" si="63"/>
        <v>0</v>
      </c>
      <c r="K476" s="265"/>
    </row>
    <row r="477" spans="1:11" s="343" customFormat="1" ht="27">
      <c r="A477" s="342"/>
      <c r="B477" s="201"/>
      <c r="C477" s="201"/>
      <c r="D477" s="201" t="s">
        <v>360</v>
      </c>
      <c r="E477" s="202" t="s">
        <v>361</v>
      </c>
      <c r="F477" s="264">
        <v>28</v>
      </c>
      <c r="G477" s="264">
        <v>28</v>
      </c>
      <c r="H477" s="264">
        <v>0</v>
      </c>
      <c r="I477" s="264">
        <v>0</v>
      </c>
      <c r="J477" s="265">
        <f t="shared" si="63"/>
        <v>0</v>
      </c>
      <c r="K477" s="265"/>
    </row>
    <row r="478" spans="1:11">
      <c r="A478" s="177"/>
      <c r="B478" s="178">
        <v>1000</v>
      </c>
      <c r="C478" s="179"/>
      <c r="D478" s="177"/>
      <c r="E478" s="180" t="s">
        <v>793</v>
      </c>
      <c r="F478" s="208">
        <f>F479+F486+F493+F504</f>
        <v>16685.633999999998</v>
      </c>
      <c r="G478" s="208">
        <f>G479+G486+G493+G504</f>
        <v>15290.66372</v>
      </c>
      <c r="H478" s="208">
        <f>H479+H486+H493+H504</f>
        <v>5061.7610699999996</v>
      </c>
      <c r="I478" s="208">
        <f>I479+I486+I493+I504</f>
        <v>5028.6131799999994</v>
      </c>
      <c r="J478" s="209">
        <f t="shared" si="63"/>
        <v>32.886820821405124</v>
      </c>
      <c r="K478" s="209">
        <f t="shared" ref="K478:K490" si="65">SUM(I478/H478*100)</f>
        <v>99.345131278588767</v>
      </c>
    </row>
    <row r="479" spans="1:11">
      <c r="A479" s="177"/>
      <c r="B479" s="178" t="s">
        <v>794</v>
      </c>
      <c r="C479" s="179"/>
      <c r="D479" s="177"/>
      <c r="E479" s="233" t="s">
        <v>795</v>
      </c>
      <c r="F479" s="208">
        <f t="shared" ref="F479:I484" si="66">F480</f>
        <v>8606.5</v>
      </c>
      <c r="G479" s="208">
        <f t="shared" si="66"/>
        <v>8606.5</v>
      </c>
      <c r="H479" s="208">
        <f t="shared" si="66"/>
        <v>4200</v>
      </c>
      <c r="I479" s="208">
        <f t="shared" si="66"/>
        <v>4166.8521099999998</v>
      </c>
      <c r="J479" s="209">
        <f t="shared" si="63"/>
        <v>48.415175855458081</v>
      </c>
      <c r="K479" s="209">
        <f t="shared" si="65"/>
        <v>99.21076452380953</v>
      </c>
    </row>
    <row r="480" spans="1:11" ht="26.4">
      <c r="A480" s="177"/>
      <c r="B480" s="178"/>
      <c r="C480" s="179" t="s">
        <v>344</v>
      </c>
      <c r="D480" s="178"/>
      <c r="E480" s="233" t="s">
        <v>345</v>
      </c>
      <c r="F480" s="208">
        <f t="shared" si="66"/>
        <v>8606.5</v>
      </c>
      <c r="G480" s="208">
        <f t="shared" si="66"/>
        <v>8606.5</v>
      </c>
      <c r="H480" s="208">
        <f t="shared" si="66"/>
        <v>4200</v>
      </c>
      <c r="I480" s="208">
        <f t="shared" si="66"/>
        <v>4166.8521099999998</v>
      </c>
      <c r="J480" s="209">
        <f t="shared" si="63"/>
        <v>48.415175855458081</v>
      </c>
      <c r="K480" s="209">
        <f t="shared" si="65"/>
        <v>99.21076452380953</v>
      </c>
    </row>
    <row r="481" spans="1:11" ht="26.4">
      <c r="A481" s="186"/>
      <c r="B481" s="187"/>
      <c r="C481" s="188" t="s">
        <v>346</v>
      </c>
      <c r="D481" s="187"/>
      <c r="E481" s="189" t="s">
        <v>347</v>
      </c>
      <c r="F481" s="190">
        <f t="shared" si="66"/>
        <v>8606.5</v>
      </c>
      <c r="G481" s="190">
        <f t="shared" si="66"/>
        <v>8606.5</v>
      </c>
      <c r="H481" s="190">
        <f t="shared" si="66"/>
        <v>4200</v>
      </c>
      <c r="I481" s="190">
        <f t="shared" si="66"/>
        <v>4166.8521099999998</v>
      </c>
      <c r="J481" s="191">
        <f t="shared" si="63"/>
        <v>48.415175855458081</v>
      </c>
      <c r="K481" s="191">
        <f t="shared" si="65"/>
        <v>99.21076452380953</v>
      </c>
    </row>
    <row r="482" spans="1:11" ht="27">
      <c r="A482" s="192"/>
      <c r="B482" s="192"/>
      <c r="C482" s="192" t="s">
        <v>348</v>
      </c>
      <c r="D482" s="192"/>
      <c r="E482" s="271" t="s">
        <v>349</v>
      </c>
      <c r="F482" s="194">
        <f t="shared" si="66"/>
        <v>8606.5</v>
      </c>
      <c r="G482" s="194">
        <f t="shared" si="66"/>
        <v>8606.5</v>
      </c>
      <c r="H482" s="194">
        <f t="shared" si="66"/>
        <v>4200</v>
      </c>
      <c r="I482" s="194">
        <f t="shared" si="66"/>
        <v>4166.8521099999998</v>
      </c>
      <c r="J482" s="195">
        <f t="shared" si="63"/>
        <v>48.415175855458081</v>
      </c>
      <c r="K482" s="195">
        <f t="shared" si="65"/>
        <v>99.21076452380953</v>
      </c>
    </row>
    <row r="483" spans="1:11" ht="40.200000000000003">
      <c r="A483" s="196"/>
      <c r="B483" s="196"/>
      <c r="C483" s="196" t="s">
        <v>350</v>
      </c>
      <c r="D483" s="196"/>
      <c r="E483" s="197" t="s">
        <v>351</v>
      </c>
      <c r="F483" s="198">
        <f t="shared" si="66"/>
        <v>8606.5</v>
      </c>
      <c r="G483" s="198">
        <f t="shared" si="66"/>
        <v>8606.5</v>
      </c>
      <c r="H483" s="198">
        <f t="shared" si="66"/>
        <v>4200</v>
      </c>
      <c r="I483" s="198">
        <f t="shared" si="66"/>
        <v>4166.8521099999998</v>
      </c>
      <c r="J483" s="199">
        <f t="shared" si="63"/>
        <v>48.415175855458081</v>
      </c>
      <c r="K483" s="199">
        <f t="shared" si="65"/>
        <v>99.21076452380953</v>
      </c>
    </row>
    <row r="484" spans="1:11" ht="27">
      <c r="A484" s="200"/>
      <c r="B484" s="200"/>
      <c r="C484" s="201" t="s">
        <v>796</v>
      </c>
      <c r="D484" s="201"/>
      <c r="E484" s="216" t="s">
        <v>797</v>
      </c>
      <c r="F484" s="203">
        <f t="shared" si="66"/>
        <v>8606.5</v>
      </c>
      <c r="G484" s="203">
        <f t="shared" si="66"/>
        <v>8606.5</v>
      </c>
      <c r="H484" s="203">
        <f t="shared" si="66"/>
        <v>4200</v>
      </c>
      <c r="I484" s="203">
        <f t="shared" si="66"/>
        <v>4166.8521099999998</v>
      </c>
      <c r="J484" s="204">
        <f t="shared" si="63"/>
        <v>48.415175855458081</v>
      </c>
      <c r="K484" s="204">
        <f t="shared" si="65"/>
        <v>99.21076452380953</v>
      </c>
    </row>
    <row r="485" spans="1:11">
      <c r="A485" s="200"/>
      <c r="B485" s="200"/>
      <c r="C485" s="201"/>
      <c r="D485" s="201" t="s">
        <v>362</v>
      </c>
      <c r="E485" s="202" t="s">
        <v>363</v>
      </c>
      <c r="F485" s="203">
        <f>8666.7-60.2</f>
        <v>8606.5</v>
      </c>
      <c r="G485" s="203">
        <f>8666.7-60.2</f>
        <v>8606.5</v>
      </c>
      <c r="H485" s="203">
        <v>4200</v>
      </c>
      <c r="I485" s="203">
        <v>4166.8521099999998</v>
      </c>
      <c r="J485" s="204">
        <f t="shared" si="63"/>
        <v>48.415175855458081</v>
      </c>
      <c r="K485" s="204">
        <f t="shared" si="65"/>
        <v>99.21076452380953</v>
      </c>
    </row>
    <row r="486" spans="1:11">
      <c r="A486" s="177"/>
      <c r="B486" s="178" t="s">
        <v>798</v>
      </c>
      <c r="C486" s="179"/>
      <c r="D486" s="177"/>
      <c r="E486" s="180" t="s">
        <v>799</v>
      </c>
      <c r="F486" s="208">
        <f t="shared" ref="F486:I489" si="67">F487</f>
        <v>1421.9</v>
      </c>
      <c r="G486" s="208">
        <f t="shared" si="67"/>
        <v>583.14080999999999</v>
      </c>
      <c r="H486" s="208">
        <f t="shared" si="67"/>
        <v>40</v>
      </c>
      <c r="I486" s="208">
        <f t="shared" si="67"/>
        <v>40</v>
      </c>
      <c r="J486" s="209">
        <f t="shared" si="63"/>
        <v>6.8594067357419215</v>
      </c>
      <c r="K486" s="209">
        <f t="shared" si="65"/>
        <v>100</v>
      </c>
    </row>
    <row r="487" spans="1:11" ht="26.4">
      <c r="A487" s="177"/>
      <c r="B487" s="178"/>
      <c r="C487" s="179" t="s">
        <v>344</v>
      </c>
      <c r="D487" s="178"/>
      <c r="E487" s="233" t="s">
        <v>345</v>
      </c>
      <c r="F487" s="208">
        <f t="shared" si="67"/>
        <v>1421.9</v>
      </c>
      <c r="G487" s="208">
        <f t="shared" si="67"/>
        <v>583.14080999999999</v>
      </c>
      <c r="H487" s="208">
        <f t="shared" si="67"/>
        <v>40</v>
      </c>
      <c r="I487" s="208">
        <f t="shared" si="67"/>
        <v>40</v>
      </c>
      <c r="J487" s="209">
        <f t="shared" si="63"/>
        <v>6.8594067357419215</v>
      </c>
      <c r="K487" s="209">
        <f t="shared" si="65"/>
        <v>100</v>
      </c>
    </row>
    <row r="488" spans="1:11" ht="26.4">
      <c r="A488" s="186"/>
      <c r="B488" s="187"/>
      <c r="C488" s="188" t="s">
        <v>422</v>
      </c>
      <c r="D488" s="187"/>
      <c r="E488" s="189" t="s">
        <v>423</v>
      </c>
      <c r="F488" s="190">
        <f t="shared" si="67"/>
        <v>1421.9</v>
      </c>
      <c r="G488" s="190">
        <f t="shared" si="67"/>
        <v>583.14080999999999</v>
      </c>
      <c r="H488" s="190">
        <f t="shared" si="67"/>
        <v>40</v>
      </c>
      <c r="I488" s="190">
        <f t="shared" si="67"/>
        <v>40</v>
      </c>
      <c r="J488" s="191">
        <f t="shared" si="63"/>
        <v>6.8594067357419215</v>
      </c>
      <c r="K488" s="191">
        <f t="shared" si="65"/>
        <v>100</v>
      </c>
    </row>
    <row r="489" spans="1:11" ht="40.200000000000003">
      <c r="A489" s="196"/>
      <c r="B489" s="196"/>
      <c r="C489" s="196" t="s">
        <v>424</v>
      </c>
      <c r="D489" s="196"/>
      <c r="E489" s="197" t="s">
        <v>425</v>
      </c>
      <c r="F489" s="198">
        <f t="shared" si="67"/>
        <v>1421.9</v>
      </c>
      <c r="G489" s="198">
        <f t="shared" si="67"/>
        <v>583.14080999999999</v>
      </c>
      <c r="H489" s="198">
        <f t="shared" si="67"/>
        <v>40</v>
      </c>
      <c r="I489" s="198">
        <f t="shared" si="67"/>
        <v>40</v>
      </c>
      <c r="J489" s="199">
        <f t="shared" si="63"/>
        <v>6.8594067357419215</v>
      </c>
      <c r="K489" s="199">
        <f t="shared" si="65"/>
        <v>100</v>
      </c>
    </row>
    <row r="490" spans="1:11" ht="27">
      <c r="A490" s="200"/>
      <c r="B490" s="200"/>
      <c r="C490" s="201" t="s">
        <v>645</v>
      </c>
      <c r="D490" s="201"/>
      <c r="E490" s="288" t="s">
        <v>646</v>
      </c>
      <c r="F490" s="203">
        <f>F491</f>
        <v>1421.9</v>
      </c>
      <c r="G490" s="203">
        <f>G491+G492</f>
        <v>583.14080999999999</v>
      </c>
      <c r="H490" s="203">
        <f>H491+H492</f>
        <v>40</v>
      </c>
      <c r="I490" s="203">
        <f>I491+I492</f>
        <v>40</v>
      </c>
      <c r="J490" s="204">
        <f t="shared" si="63"/>
        <v>6.8594067357419215</v>
      </c>
      <c r="K490" s="204">
        <f t="shared" si="65"/>
        <v>100</v>
      </c>
    </row>
    <row r="491" spans="1:11">
      <c r="A491" s="200"/>
      <c r="B491" s="200"/>
      <c r="C491" s="201"/>
      <c r="D491" s="201" t="s">
        <v>362</v>
      </c>
      <c r="E491" s="202" t="s">
        <v>363</v>
      </c>
      <c r="F491" s="203">
        <v>1421.9</v>
      </c>
      <c r="G491" s="203">
        <v>543.14080999999999</v>
      </c>
      <c r="H491" s="203">
        <v>0</v>
      </c>
      <c r="I491" s="203">
        <v>0</v>
      </c>
      <c r="J491" s="204">
        <f t="shared" si="63"/>
        <v>0</v>
      </c>
      <c r="K491" s="204"/>
    </row>
    <row r="492" spans="1:11">
      <c r="A492" s="200"/>
      <c r="B492" s="200"/>
      <c r="C492" s="201"/>
      <c r="D492" s="201" t="s">
        <v>364</v>
      </c>
      <c r="E492" s="202" t="s">
        <v>365</v>
      </c>
      <c r="F492" s="203"/>
      <c r="G492" s="203">
        <v>40</v>
      </c>
      <c r="H492" s="203">
        <v>40</v>
      </c>
      <c r="I492" s="203">
        <v>40</v>
      </c>
      <c r="J492" s="204">
        <f t="shared" si="63"/>
        <v>100</v>
      </c>
      <c r="K492" s="204">
        <f t="shared" ref="K492:K498" si="68">SUM(I492/H492*100)</f>
        <v>100</v>
      </c>
    </row>
    <row r="493" spans="1:11">
      <c r="A493" s="200"/>
      <c r="B493" s="178">
        <v>1004</v>
      </c>
      <c r="C493" s="179"/>
      <c r="D493" s="177"/>
      <c r="E493" s="180" t="s">
        <v>800</v>
      </c>
      <c r="F493" s="208">
        <f t="shared" ref="F493:I495" si="69">F494</f>
        <v>6564.2340000000004</v>
      </c>
      <c r="G493" s="208">
        <f t="shared" si="69"/>
        <v>5980.5239999999994</v>
      </c>
      <c r="H493" s="208">
        <f t="shared" si="69"/>
        <v>780.95500000000004</v>
      </c>
      <c r="I493" s="208">
        <f t="shared" si="69"/>
        <v>780.95500000000004</v>
      </c>
      <c r="J493" s="209">
        <f t="shared" si="63"/>
        <v>13.058303921194867</v>
      </c>
      <c r="K493" s="209">
        <f t="shared" si="68"/>
        <v>100</v>
      </c>
    </row>
    <row r="494" spans="1:11">
      <c r="A494" s="200"/>
      <c r="B494" s="178"/>
      <c r="C494" s="179" t="s">
        <v>344</v>
      </c>
      <c r="D494" s="178"/>
      <c r="E494" s="233" t="s">
        <v>475</v>
      </c>
      <c r="F494" s="208">
        <f t="shared" si="69"/>
        <v>6564.2340000000004</v>
      </c>
      <c r="G494" s="208">
        <f t="shared" si="69"/>
        <v>5980.5239999999994</v>
      </c>
      <c r="H494" s="208">
        <f t="shared" si="69"/>
        <v>780.95500000000004</v>
      </c>
      <c r="I494" s="208">
        <f t="shared" si="69"/>
        <v>780.95500000000004</v>
      </c>
      <c r="J494" s="209">
        <f t="shared" si="63"/>
        <v>13.058303921194867</v>
      </c>
      <c r="K494" s="209">
        <f t="shared" si="68"/>
        <v>100</v>
      </c>
    </row>
    <row r="495" spans="1:11" ht="26.4">
      <c r="A495" s="186"/>
      <c r="B495" s="187"/>
      <c r="C495" s="188" t="s">
        <v>382</v>
      </c>
      <c r="D495" s="187"/>
      <c r="E495" s="189" t="s">
        <v>383</v>
      </c>
      <c r="F495" s="190">
        <f t="shared" si="69"/>
        <v>6564.2340000000004</v>
      </c>
      <c r="G495" s="190">
        <f t="shared" si="69"/>
        <v>5980.5239999999994</v>
      </c>
      <c r="H495" s="190">
        <f t="shared" si="69"/>
        <v>780.95500000000004</v>
      </c>
      <c r="I495" s="190">
        <f t="shared" si="69"/>
        <v>780.95500000000004</v>
      </c>
      <c r="J495" s="191">
        <f t="shared" si="63"/>
        <v>13.058303921194867</v>
      </c>
      <c r="K495" s="191">
        <f t="shared" si="68"/>
        <v>100</v>
      </c>
    </row>
    <row r="496" spans="1:11">
      <c r="A496" s="196"/>
      <c r="B496" s="196"/>
      <c r="C496" s="196" t="s">
        <v>801</v>
      </c>
      <c r="D496" s="196"/>
      <c r="E496" s="197" t="s">
        <v>802</v>
      </c>
      <c r="F496" s="198">
        <f>F499+F497</f>
        <v>6564.2340000000004</v>
      </c>
      <c r="G496" s="198">
        <f>G499+G497</f>
        <v>5980.5239999999994</v>
      </c>
      <c r="H496" s="198">
        <f>H499+H497</f>
        <v>780.95500000000004</v>
      </c>
      <c r="I496" s="198">
        <f>I499+I497</f>
        <v>780.95500000000004</v>
      </c>
      <c r="J496" s="199">
        <f t="shared" si="63"/>
        <v>13.058303921194867</v>
      </c>
      <c r="K496" s="199">
        <f t="shared" si="68"/>
        <v>100</v>
      </c>
    </row>
    <row r="497" spans="1:11" s="310" customFormat="1">
      <c r="A497" s="206"/>
      <c r="B497" s="206"/>
      <c r="C497" s="201" t="s">
        <v>803</v>
      </c>
      <c r="D497" s="201"/>
      <c r="E497" s="280" t="s">
        <v>804</v>
      </c>
      <c r="F497" s="203">
        <f>F498</f>
        <v>5012.1400000000003</v>
      </c>
      <c r="G497" s="203">
        <f>G498</f>
        <v>2565.5059999999999</v>
      </c>
      <c r="H497" s="203">
        <f>H498</f>
        <v>780.95500000000004</v>
      </c>
      <c r="I497" s="203">
        <f>I498</f>
        <v>780.95500000000004</v>
      </c>
      <c r="J497" s="204">
        <f t="shared" ref="J497:J528" si="70">I497/G497*100</f>
        <v>30.440583650944497</v>
      </c>
      <c r="K497" s="204">
        <f t="shared" si="68"/>
        <v>100</v>
      </c>
    </row>
    <row r="498" spans="1:11" s="310" customFormat="1">
      <c r="A498" s="206"/>
      <c r="B498" s="206"/>
      <c r="C498" s="201"/>
      <c r="D498" s="201" t="s">
        <v>362</v>
      </c>
      <c r="E498" s="202" t="s">
        <v>363</v>
      </c>
      <c r="F498" s="203">
        <v>5012.1400000000003</v>
      </c>
      <c r="G498" s="203">
        <v>2565.5059999999999</v>
      </c>
      <c r="H498" s="203">
        <v>780.95500000000004</v>
      </c>
      <c r="I498" s="203">
        <v>780.95500000000004</v>
      </c>
      <c r="J498" s="204">
        <f t="shared" si="70"/>
        <v>30.440583650944497</v>
      </c>
      <c r="K498" s="204">
        <f t="shared" si="68"/>
        <v>100</v>
      </c>
    </row>
    <row r="499" spans="1:11" ht="40.200000000000003">
      <c r="A499" s="201"/>
      <c r="B499" s="201"/>
      <c r="C499" s="201" t="s">
        <v>805</v>
      </c>
      <c r="D499" s="201"/>
      <c r="E499" s="269" t="s">
        <v>806</v>
      </c>
      <c r="F499" s="203">
        <f>F500</f>
        <v>1552.0939999999998</v>
      </c>
      <c r="G499" s="203">
        <f>G500</f>
        <v>3415.018</v>
      </c>
      <c r="H499" s="203">
        <f>H500</f>
        <v>0</v>
      </c>
      <c r="I499" s="203">
        <f>I500</f>
        <v>0</v>
      </c>
      <c r="J499" s="204">
        <f t="shared" si="70"/>
        <v>0</v>
      </c>
      <c r="K499" s="204"/>
    </row>
    <row r="500" spans="1:11">
      <c r="A500" s="201"/>
      <c r="B500" s="201"/>
      <c r="C500" s="201"/>
      <c r="D500" s="201" t="s">
        <v>362</v>
      </c>
      <c r="E500" s="202" t="s">
        <v>363</v>
      </c>
      <c r="F500" s="203">
        <f>F503</f>
        <v>1552.0939999999998</v>
      </c>
      <c r="G500" s="203">
        <f>G501+G502+G503</f>
        <v>3415.018</v>
      </c>
      <c r="H500" s="203">
        <f>H503</f>
        <v>0</v>
      </c>
      <c r="I500" s="203">
        <f>I503</f>
        <v>0</v>
      </c>
      <c r="J500" s="204">
        <f t="shared" si="70"/>
        <v>0</v>
      </c>
      <c r="K500" s="204"/>
    </row>
    <row r="501" spans="1:11">
      <c r="A501" s="201"/>
      <c r="B501" s="201"/>
      <c r="C501" s="201"/>
      <c r="D501" s="201"/>
      <c r="E501" s="202" t="s">
        <v>586</v>
      </c>
      <c r="F501" s="203">
        <v>0</v>
      </c>
      <c r="G501" s="203">
        <v>1397.193</v>
      </c>
      <c r="H501" s="203">
        <v>0</v>
      </c>
      <c r="I501" s="203">
        <v>0</v>
      </c>
      <c r="J501" s="204">
        <f t="shared" si="70"/>
        <v>0</v>
      </c>
      <c r="K501" s="204"/>
    </row>
    <row r="502" spans="1:11">
      <c r="A502" s="201"/>
      <c r="B502" s="201"/>
      <c r="C502" s="201"/>
      <c r="D502" s="201"/>
      <c r="E502" s="202" t="s">
        <v>428</v>
      </c>
      <c r="F502" s="203">
        <v>0</v>
      </c>
      <c r="G502" s="203">
        <v>465.73099999999999</v>
      </c>
      <c r="H502" s="203">
        <v>0</v>
      </c>
      <c r="I502" s="203">
        <v>0</v>
      </c>
      <c r="J502" s="204">
        <f t="shared" si="70"/>
        <v>0</v>
      </c>
      <c r="K502" s="204"/>
    </row>
    <row r="503" spans="1:11">
      <c r="A503" s="201"/>
      <c r="B503" s="201"/>
      <c r="C503" s="201"/>
      <c r="D503" s="201"/>
      <c r="E503" s="202" t="s">
        <v>429</v>
      </c>
      <c r="F503" s="203">
        <f>1424.494+127.6</f>
        <v>1552.0939999999998</v>
      </c>
      <c r="G503" s="203">
        <f>1424.494+127.6</f>
        <v>1552.0939999999998</v>
      </c>
      <c r="H503" s="203">
        <v>0</v>
      </c>
      <c r="I503" s="203">
        <v>0</v>
      </c>
      <c r="J503" s="204">
        <f t="shared" si="70"/>
        <v>0</v>
      </c>
      <c r="K503" s="204"/>
    </row>
    <row r="504" spans="1:11">
      <c r="A504" s="200"/>
      <c r="B504" s="178" t="s">
        <v>807</v>
      </c>
      <c r="C504" s="179"/>
      <c r="D504" s="177"/>
      <c r="E504" s="180" t="s">
        <v>808</v>
      </c>
      <c r="F504" s="208">
        <f t="shared" ref="F504:I508" si="71">F505</f>
        <v>93</v>
      </c>
      <c r="G504" s="208">
        <f t="shared" si="71"/>
        <v>120.49891</v>
      </c>
      <c r="H504" s="208">
        <f t="shared" si="71"/>
        <v>40.806069999999998</v>
      </c>
      <c r="I504" s="208">
        <f t="shared" si="71"/>
        <v>40.806069999999998</v>
      </c>
      <c r="J504" s="209">
        <f t="shared" si="70"/>
        <v>33.864264830279382</v>
      </c>
      <c r="K504" s="209">
        <f t="shared" ref="K504:K535" si="72">SUM(I504/H504*100)</f>
        <v>100</v>
      </c>
    </row>
    <row r="505" spans="1:11">
      <c r="A505" s="200"/>
      <c r="B505" s="178"/>
      <c r="C505" s="179" t="s">
        <v>344</v>
      </c>
      <c r="D505" s="178"/>
      <c r="E505" s="233" t="s">
        <v>475</v>
      </c>
      <c r="F505" s="208">
        <f t="shared" si="71"/>
        <v>93</v>
      </c>
      <c r="G505" s="208">
        <f t="shared" si="71"/>
        <v>120.49891</v>
      </c>
      <c r="H505" s="208">
        <f t="shared" si="71"/>
        <v>40.806069999999998</v>
      </c>
      <c r="I505" s="208">
        <f t="shared" si="71"/>
        <v>40.806069999999998</v>
      </c>
      <c r="J505" s="209">
        <f t="shared" si="70"/>
        <v>33.864264830279382</v>
      </c>
      <c r="K505" s="209">
        <f t="shared" si="72"/>
        <v>100</v>
      </c>
    </row>
    <row r="506" spans="1:11" ht="26.4">
      <c r="A506" s="186"/>
      <c r="B506" s="187"/>
      <c r="C506" s="188" t="s">
        <v>382</v>
      </c>
      <c r="D506" s="187"/>
      <c r="E506" s="189" t="s">
        <v>383</v>
      </c>
      <c r="F506" s="190">
        <f t="shared" si="71"/>
        <v>93</v>
      </c>
      <c r="G506" s="190">
        <f t="shared" si="71"/>
        <v>120.49891</v>
      </c>
      <c r="H506" s="190">
        <f t="shared" si="71"/>
        <v>40.806069999999998</v>
      </c>
      <c r="I506" s="190">
        <f t="shared" si="71"/>
        <v>40.806069999999998</v>
      </c>
      <c r="J506" s="191">
        <f t="shared" si="70"/>
        <v>33.864264830279382</v>
      </c>
      <c r="K506" s="191">
        <f t="shared" si="72"/>
        <v>100</v>
      </c>
    </row>
    <row r="507" spans="1:11" ht="40.200000000000003">
      <c r="A507" s="196"/>
      <c r="B507" s="196"/>
      <c r="C507" s="196" t="s">
        <v>384</v>
      </c>
      <c r="D507" s="196"/>
      <c r="E507" s="197" t="s">
        <v>385</v>
      </c>
      <c r="F507" s="198">
        <f t="shared" si="71"/>
        <v>93</v>
      </c>
      <c r="G507" s="198">
        <f t="shared" si="71"/>
        <v>120.49891</v>
      </c>
      <c r="H507" s="198">
        <f t="shared" si="71"/>
        <v>40.806069999999998</v>
      </c>
      <c r="I507" s="198">
        <f t="shared" si="71"/>
        <v>40.806069999999998</v>
      </c>
      <c r="J507" s="199">
        <f t="shared" si="70"/>
        <v>33.864264830279382</v>
      </c>
      <c r="K507" s="199">
        <f t="shared" si="72"/>
        <v>100</v>
      </c>
    </row>
    <row r="508" spans="1:11" ht="27">
      <c r="A508" s="200"/>
      <c r="B508" s="200"/>
      <c r="C508" s="201" t="s">
        <v>809</v>
      </c>
      <c r="D508" s="201"/>
      <c r="E508" s="202" t="s">
        <v>810</v>
      </c>
      <c r="F508" s="203">
        <f t="shared" si="71"/>
        <v>93</v>
      </c>
      <c r="G508" s="203">
        <f t="shared" si="71"/>
        <v>120.49891</v>
      </c>
      <c r="H508" s="203">
        <f t="shared" si="71"/>
        <v>40.806069999999998</v>
      </c>
      <c r="I508" s="203">
        <f t="shared" si="71"/>
        <v>40.806069999999998</v>
      </c>
      <c r="J508" s="204">
        <f t="shared" si="70"/>
        <v>33.864264830279382</v>
      </c>
      <c r="K508" s="204">
        <f t="shared" si="72"/>
        <v>100</v>
      </c>
    </row>
    <row r="509" spans="1:11" ht="27">
      <c r="A509" s="200"/>
      <c r="B509" s="200"/>
      <c r="C509" s="201"/>
      <c r="D509" s="201" t="s">
        <v>360</v>
      </c>
      <c r="E509" s="202" t="s">
        <v>361</v>
      </c>
      <c r="F509" s="203">
        <v>93</v>
      </c>
      <c r="G509" s="203">
        <v>120.49891</v>
      </c>
      <c r="H509" s="203">
        <v>40.806069999999998</v>
      </c>
      <c r="I509" s="203">
        <v>40.806069999999998</v>
      </c>
      <c r="J509" s="204">
        <f t="shared" si="70"/>
        <v>33.864264830279382</v>
      </c>
      <c r="K509" s="204">
        <f t="shared" si="72"/>
        <v>100</v>
      </c>
    </row>
    <row r="510" spans="1:11" ht="26.4">
      <c r="A510" s="173">
        <v>611</v>
      </c>
      <c r="B510" s="344"/>
      <c r="C510" s="345"/>
      <c r="D510" s="173"/>
      <c r="E510" s="174" t="s">
        <v>811</v>
      </c>
      <c r="F510" s="346">
        <f>F519+F655+F686</f>
        <v>591804.98817000003</v>
      </c>
      <c r="G510" s="346">
        <f>G519+G655+G686+G511</f>
        <v>640512.00156999996</v>
      </c>
      <c r="H510" s="346">
        <f>H519+H655+H686+H511</f>
        <v>336176.45642</v>
      </c>
      <c r="I510" s="346">
        <f>I519+I655+I686+I511</f>
        <v>336076.20432000002</v>
      </c>
      <c r="J510" s="347">
        <f t="shared" si="70"/>
        <v>52.469930851603422</v>
      </c>
      <c r="K510" s="347">
        <f t="shared" si="72"/>
        <v>99.970178726652193</v>
      </c>
    </row>
    <row r="511" spans="1:11">
      <c r="A511" s="177"/>
      <c r="B511" s="178" t="s">
        <v>639</v>
      </c>
      <c r="C511" s="179"/>
      <c r="D511" s="177"/>
      <c r="E511" s="180" t="s">
        <v>640</v>
      </c>
      <c r="F511" s="208">
        <v>0</v>
      </c>
      <c r="G511" s="208">
        <f t="shared" ref="G511:I517" si="73">G512</f>
        <v>1079.4288799999999</v>
      </c>
      <c r="H511" s="208">
        <f t="shared" si="73"/>
        <v>585.24887999999999</v>
      </c>
      <c r="I511" s="208">
        <f t="shared" si="73"/>
        <v>585.24887999999999</v>
      </c>
      <c r="J511" s="209">
        <f t="shared" si="70"/>
        <v>54.218382595062678</v>
      </c>
      <c r="K511" s="209">
        <f t="shared" si="72"/>
        <v>100</v>
      </c>
    </row>
    <row r="512" spans="1:11">
      <c r="A512" s="177"/>
      <c r="B512" s="178" t="s">
        <v>652</v>
      </c>
      <c r="C512" s="179"/>
      <c r="D512" s="177"/>
      <c r="E512" s="180" t="s">
        <v>653</v>
      </c>
      <c r="F512" s="208">
        <v>0</v>
      </c>
      <c r="G512" s="208">
        <f t="shared" si="73"/>
        <v>1079.4288799999999</v>
      </c>
      <c r="H512" s="208">
        <f t="shared" si="73"/>
        <v>585.24887999999999</v>
      </c>
      <c r="I512" s="208">
        <f t="shared" si="73"/>
        <v>585.24887999999999</v>
      </c>
      <c r="J512" s="209">
        <f t="shared" si="70"/>
        <v>54.218382595062678</v>
      </c>
      <c r="K512" s="209">
        <f t="shared" si="72"/>
        <v>100</v>
      </c>
    </row>
    <row r="513" spans="1:11" ht="26.4">
      <c r="A513" s="177"/>
      <c r="B513" s="232"/>
      <c r="C513" s="179" t="s">
        <v>344</v>
      </c>
      <c r="D513" s="177"/>
      <c r="E513" s="233" t="s">
        <v>345</v>
      </c>
      <c r="F513" s="208">
        <v>0</v>
      </c>
      <c r="G513" s="208">
        <f t="shared" si="73"/>
        <v>1079.4288799999999</v>
      </c>
      <c r="H513" s="208">
        <f t="shared" si="73"/>
        <v>585.24887999999999</v>
      </c>
      <c r="I513" s="208">
        <f t="shared" si="73"/>
        <v>585.24887999999999</v>
      </c>
      <c r="J513" s="209">
        <f t="shared" si="70"/>
        <v>54.218382595062678</v>
      </c>
      <c r="K513" s="209">
        <f t="shared" si="72"/>
        <v>100</v>
      </c>
    </row>
    <row r="514" spans="1:11" ht="26.4">
      <c r="A514" s="186"/>
      <c r="B514" s="187"/>
      <c r="C514" s="188" t="s">
        <v>537</v>
      </c>
      <c r="D514" s="187"/>
      <c r="E514" s="189" t="s">
        <v>538</v>
      </c>
      <c r="F514" s="190">
        <v>0</v>
      </c>
      <c r="G514" s="190">
        <f t="shared" si="73"/>
        <v>1079.4288799999999</v>
      </c>
      <c r="H514" s="190">
        <f t="shared" si="73"/>
        <v>585.24887999999999</v>
      </c>
      <c r="I514" s="190">
        <f t="shared" si="73"/>
        <v>585.24887999999999</v>
      </c>
      <c r="J514" s="191">
        <f t="shared" si="70"/>
        <v>54.218382595062678</v>
      </c>
      <c r="K514" s="191">
        <f t="shared" si="72"/>
        <v>100</v>
      </c>
    </row>
    <row r="515" spans="1:11" ht="27">
      <c r="A515" s="192"/>
      <c r="B515" s="192"/>
      <c r="C515" s="192" t="s">
        <v>658</v>
      </c>
      <c r="D515" s="192"/>
      <c r="E515" s="271" t="s">
        <v>659</v>
      </c>
      <c r="F515" s="194">
        <v>0</v>
      </c>
      <c r="G515" s="194">
        <f t="shared" si="73"/>
        <v>1079.4288799999999</v>
      </c>
      <c r="H515" s="194">
        <f t="shared" si="73"/>
        <v>585.24887999999999</v>
      </c>
      <c r="I515" s="194">
        <f t="shared" si="73"/>
        <v>585.24887999999999</v>
      </c>
      <c r="J515" s="195">
        <f t="shared" si="70"/>
        <v>54.218382595062678</v>
      </c>
      <c r="K515" s="195">
        <f t="shared" si="72"/>
        <v>100</v>
      </c>
    </row>
    <row r="516" spans="1:11" ht="40.5" customHeight="1">
      <c r="A516" s="196"/>
      <c r="B516" s="196"/>
      <c r="C516" s="196" t="s">
        <v>660</v>
      </c>
      <c r="D516" s="196"/>
      <c r="E516" s="262" t="s">
        <v>661</v>
      </c>
      <c r="F516" s="198">
        <v>0</v>
      </c>
      <c r="G516" s="198">
        <f t="shared" si="73"/>
        <v>1079.4288799999999</v>
      </c>
      <c r="H516" s="198">
        <f t="shared" si="73"/>
        <v>585.24887999999999</v>
      </c>
      <c r="I516" s="198">
        <f t="shared" si="73"/>
        <v>585.24887999999999</v>
      </c>
      <c r="J516" s="199">
        <f t="shared" si="70"/>
        <v>54.218382595062678</v>
      </c>
      <c r="K516" s="199">
        <f t="shared" si="72"/>
        <v>100</v>
      </c>
    </row>
    <row r="517" spans="1:11">
      <c r="A517" s="201"/>
      <c r="B517" s="201"/>
      <c r="C517" s="201" t="s">
        <v>674</v>
      </c>
      <c r="D517" s="282"/>
      <c r="E517" s="272" t="s">
        <v>675</v>
      </c>
      <c r="F517" s="203">
        <v>0</v>
      </c>
      <c r="G517" s="203">
        <f t="shared" si="73"/>
        <v>1079.4288799999999</v>
      </c>
      <c r="H517" s="203">
        <f t="shared" si="73"/>
        <v>585.24887999999999</v>
      </c>
      <c r="I517" s="203">
        <f t="shared" si="73"/>
        <v>585.24887999999999</v>
      </c>
      <c r="J517" s="204">
        <f t="shared" si="70"/>
        <v>54.218382595062678</v>
      </c>
      <c r="K517" s="204">
        <f t="shared" si="72"/>
        <v>100</v>
      </c>
    </row>
    <row r="518" spans="1:11" ht="27">
      <c r="A518" s="201"/>
      <c r="B518" s="201"/>
      <c r="C518" s="201"/>
      <c r="D518" s="201" t="s">
        <v>443</v>
      </c>
      <c r="E518" s="202" t="s">
        <v>361</v>
      </c>
      <c r="F518" s="203">
        <v>0</v>
      </c>
      <c r="G518" s="203">
        <v>1079.4288799999999</v>
      </c>
      <c r="H518" s="203">
        <v>585.24887999999999</v>
      </c>
      <c r="I518" s="203">
        <v>585.24887999999999</v>
      </c>
      <c r="J518" s="204">
        <f t="shared" si="70"/>
        <v>54.218382595062678</v>
      </c>
      <c r="K518" s="204">
        <f t="shared" si="72"/>
        <v>100</v>
      </c>
    </row>
    <row r="519" spans="1:11">
      <c r="A519" s="281"/>
      <c r="B519" s="178" t="s">
        <v>749</v>
      </c>
      <c r="C519" s="179"/>
      <c r="D519" s="177"/>
      <c r="E519" s="180" t="s">
        <v>750</v>
      </c>
      <c r="F519" s="208">
        <f>F520+F539+F603+F612</f>
        <v>559847.66307000001</v>
      </c>
      <c r="G519" s="208">
        <f>G520+G539+G603+G612</f>
        <v>602655.04758999997</v>
      </c>
      <c r="H519" s="208">
        <f>H520+H539+H603+H612</f>
        <v>318117.84060999996</v>
      </c>
      <c r="I519" s="208">
        <f>I520+I539+I603+I612</f>
        <v>318017.58850999997</v>
      </c>
      <c r="J519" s="209">
        <f t="shared" si="70"/>
        <v>52.769422538107513</v>
      </c>
      <c r="K519" s="209">
        <f t="shared" si="72"/>
        <v>99.96848586052019</v>
      </c>
    </row>
    <row r="520" spans="1:11">
      <c r="A520" s="281"/>
      <c r="B520" s="178" t="s">
        <v>812</v>
      </c>
      <c r="C520" s="179"/>
      <c r="D520" s="177"/>
      <c r="E520" s="180" t="s">
        <v>813</v>
      </c>
      <c r="F520" s="208">
        <f t="shared" ref="F520:I521" si="74">F521</f>
        <v>124442.72779999999</v>
      </c>
      <c r="G520" s="208">
        <f t="shared" si="74"/>
        <v>129545.14126999999</v>
      </c>
      <c r="H520" s="208">
        <f t="shared" si="74"/>
        <v>76333.850359999997</v>
      </c>
      <c r="I520" s="208">
        <f t="shared" si="74"/>
        <v>76333.850359999997</v>
      </c>
      <c r="J520" s="209">
        <f t="shared" si="70"/>
        <v>58.924518211689467</v>
      </c>
      <c r="K520" s="209">
        <f t="shared" si="72"/>
        <v>100</v>
      </c>
    </row>
    <row r="521" spans="1:11" s="210" customFormat="1">
      <c r="A521" s="177"/>
      <c r="B521" s="178"/>
      <c r="C521" s="179" t="s">
        <v>344</v>
      </c>
      <c r="D521" s="177"/>
      <c r="E521" s="233" t="s">
        <v>475</v>
      </c>
      <c r="F521" s="208">
        <f t="shared" si="74"/>
        <v>124442.72779999999</v>
      </c>
      <c r="G521" s="208">
        <f t="shared" si="74"/>
        <v>129545.14126999999</v>
      </c>
      <c r="H521" s="208">
        <f t="shared" si="74"/>
        <v>76333.850359999997</v>
      </c>
      <c r="I521" s="208">
        <f t="shared" si="74"/>
        <v>76333.850359999997</v>
      </c>
      <c r="J521" s="209">
        <f t="shared" si="70"/>
        <v>58.924518211689467</v>
      </c>
      <c r="K521" s="209">
        <f t="shared" si="72"/>
        <v>100</v>
      </c>
    </row>
    <row r="522" spans="1:11" ht="26.4">
      <c r="A522" s="186"/>
      <c r="B522" s="187"/>
      <c r="C522" s="188" t="s">
        <v>753</v>
      </c>
      <c r="D522" s="187"/>
      <c r="E522" s="189" t="s">
        <v>754</v>
      </c>
      <c r="F522" s="190">
        <f>F523+F535</f>
        <v>124442.72779999999</v>
      </c>
      <c r="G522" s="190">
        <f>G523+G535</f>
        <v>129545.14126999999</v>
      </c>
      <c r="H522" s="190">
        <f>H523+H535</f>
        <v>76333.850359999997</v>
      </c>
      <c r="I522" s="190">
        <f>I523+I535</f>
        <v>76333.850359999997</v>
      </c>
      <c r="J522" s="191">
        <f t="shared" si="70"/>
        <v>58.924518211689467</v>
      </c>
      <c r="K522" s="191">
        <f t="shared" si="72"/>
        <v>100</v>
      </c>
    </row>
    <row r="523" spans="1:11">
      <c r="A523" s="192"/>
      <c r="B523" s="192"/>
      <c r="C523" s="192" t="s">
        <v>814</v>
      </c>
      <c r="D523" s="192"/>
      <c r="E523" s="214" t="s">
        <v>815</v>
      </c>
      <c r="F523" s="194">
        <f>F524</f>
        <v>123659.1394</v>
      </c>
      <c r="G523" s="194">
        <f>G524</f>
        <v>128729.51667</v>
      </c>
      <c r="H523" s="194">
        <f>H524</f>
        <v>75921.588359999994</v>
      </c>
      <c r="I523" s="194">
        <f>I524</f>
        <v>75921.588359999994</v>
      </c>
      <c r="J523" s="195">
        <f t="shared" si="70"/>
        <v>58.97760694202411</v>
      </c>
      <c r="K523" s="195">
        <f t="shared" si="72"/>
        <v>100</v>
      </c>
    </row>
    <row r="524" spans="1:11" ht="27">
      <c r="A524" s="196"/>
      <c r="B524" s="196"/>
      <c r="C524" s="196" t="s">
        <v>816</v>
      </c>
      <c r="D524" s="196"/>
      <c r="E524" s="197" t="s">
        <v>817</v>
      </c>
      <c r="F524" s="198">
        <f>F525+F527+F530+F532</f>
        <v>123659.1394</v>
      </c>
      <c r="G524" s="198">
        <f>G525+G527+G530+G532</f>
        <v>128729.51667</v>
      </c>
      <c r="H524" s="198">
        <f>H525+H527+H530+H532</f>
        <v>75921.588359999994</v>
      </c>
      <c r="I524" s="198">
        <f>I525+I527+I530+I532</f>
        <v>75921.588359999994</v>
      </c>
      <c r="J524" s="199">
        <f t="shared" si="70"/>
        <v>58.97760694202411</v>
      </c>
      <c r="K524" s="199">
        <f t="shared" si="72"/>
        <v>100</v>
      </c>
    </row>
    <row r="525" spans="1:11" ht="27">
      <c r="A525" s="200"/>
      <c r="B525" s="200"/>
      <c r="C525" s="201" t="s">
        <v>818</v>
      </c>
      <c r="D525" s="206"/>
      <c r="E525" s="202" t="s">
        <v>819</v>
      </c>
      <c r="F525" s="203">
        <f>F526</f>
        <v>28230</v>
      </c>
      <c r="G525" s="203">
        <f>G526</f>
        <v>28230</v>
      </c>
      <c r="H525" s="203">
        <f>H526</f>
        <v>14115.021500000001</v>
      </c>
      <c r="I525" s="203">
        <f>I526</f>
        <v>14115.021500000001</v>
      </c>
      <c r="J525" s="204">
        <f t="shared" si="70"/>
        <v>50.000076160113359</v>
      </c>
      <c r="K525" s="204">
        <f t="shared" si="72"/>
        <v>100</v>
      </c>
    </row>
    <row r="526" spans="1:11" ht="27">
      <c r="A526" s="200"/>
      <c r="B526" s="200"/>
      <c r="C526" s="201"/>
      <c r="D526" s="201" t="s">
        <v>443</v>
      </c>
      <c r="E526" s="202" t="s">
        <v>444</v>
      </c>
      <c r="F526" s="203">
        <v>28230</v>
      </c>
      <c r="G526" s="203">
        <v>28230</v>
      </c>
      <c r="H526" s="203">
        <v>14115.021500000001</v>
      </c>
      <c r="I526" s="203">
        <v>14115.021500000001</v>
      </c>
      <c r="J526" s="204">
        <f t="shared" si="70"/>
        <v>50.000076160113359</v>
      </c>
      <c r="K526" s="204">
        <f t="shared" si="72"/>
        <v>100</v>
      </c>
    </row>
    <row r="527" spans="1:11" ht="40.200000000000003">
      <c r="A527" s="200"/>
      <c r="B527" s="200"/>
      <c r="C527" s="201" t="s">
        <v>820</v>
      </c>
      <c r="D527" s="201"/>
      <c r="E527" s="202" t="s">
        <v>821</v>
      </c>
      <c r="F527" s="203">
        <f>F528+F529</f>
        <v>93455.039399999994</v>
      </c>
      <c r="G527" s="203">
        <f>G528+G529</f>
        <v>98525.416669999991</v>
      </c>
      <c r="H527" s="203">
        <f>H528+H529</f>
        <v>60275.673860000003</v>
      </c>
      <c r="I527" s="203">
        <f>I528+I529</f>
        <v>60275.673860000003</v>
      </c>
      <c r="J527" s="204">
        <f t="shared" si="70"/>
        <v>61.177791373252163</v>
      </c>
      <c r="K527" s="204">
        <f t="shared" si="72"/>
        <v>100</v>
      </c>
    </row>
    <row r="528" spans="1:11">
      <c r="A528" s="200"/>
      <c r="B528" s="200"/>
      <c r="C528" s="201"/>
      <c r="D528" s="201" t="s">
        <v>362</v>
      </c>
      <c r="E528" s="202" t="s">
        <v>363</v>
      </c>
      <c r="F528" s="203">
        <v>23.352499999999999</v>
      </c>
      <c r="G528" s="203">
        <v>23.352499999999999</v>
      </c>
      <c r="H528" s="203">
        <v>11.67624</v>
      </c>
      <c r="I528" s="203">
        <v>11.67624</v>
      </c>
      <c r="J528" s="204">
        <f t="shared" si="70"/>
        <v>49.999957178032332</v>
      </c>
      <c r="K528" s="204">
        <f t="shared" si="72"/>
        <v>100</v>
      </c>
    </row>
    <row r="529" spans="1:11" ht="27">
      <c r="A529" s="200"/>
      <c r="B529" s="200"/>
      <c r="C529" s="201"/>
      <c r="D529" s="201" t="s">
        <v>443</v>
      </c>
      <c r="E529" s="202" t="s">
        <v>444</v>
      </c>
      <c r="F529" s="203">
        <v>93431.686900000001</v>
      </c>
      <c r="G529" s="203">
        <v>98502.064169999998</v>
      </c>
      <c r="H529" s="203">
        <v>60263.997620000002</v>
      </c>
      <c r="I529" s="203">
        <v>60263.997620000002</v>
      </c>
      <c r="J529" s="204">
        <f t="shared" ref="J529:J560" si="75">I529/G529*100</f>
        <v>61.180441372267339</v>
      </c>
      <c r="K529" s="204">
        <f t="shared" si="72"/>
        <v>100</v>
      </c>
    </row>
    <row r="530" spans="1:11">
      <c r="A530" s="200"/>
      <c r="B530" s="200"/>
      <c r="C530" s="201" t="s">
        <v>822</v>
      </c>
      <c r="D530" s="201"/>
      <c r="E530" s="202" t="s">
        <v>823</v>
      </c>
      <c r="F530" s="203">
        <f>F531</f>
        <v>924.1</v>
      </c>
      <c r="G530" s="203">
        <f>G531</f>
        <v>924.1</v>
      </c>
      <c r="H530" s="203">
        <f>H531</f>
        <v>480.89299999999997</v>
      </c>
      <c r="I530" s="203">
        <f>I531</f>
        <v>480.89299999999997</v>
      </c>
      <c r="J530" s="204">
        <f t="shared" si="75"/>
        <v>52.039065036251486</v>
      </c>
      <c r="K530" s="204">
        <f t="shared" si="72"/>
        <v>100</v>
      </c>
    </row>
    <row r="531" spans="1:11" ht="27">
      <c r="A531" s="200"/>
      <c r="B531" s="200"/>
      <c r="C531" s="201"/>
      <c r="D531" s="201" t="s">
        <v>443</v>
      </c>
      <c r="E531" s="202" t="s">
        <v>444</v>
      </c>
      <c r="F531" s="203">
        <v>924.1</v>
      </c>
      <c r="G531" s="203">
        <v>924.1</v>
      </c>
      <c r="H531" s="203">
        <v>480.89299999999997</v>
      </c>
      <c r="I531" s="203">
        <v>480.89299999999997</v>
      </c>
      <c r="J531" s="204">
        <f t="shared" si="75"/>
        <v>52.039065036251486</v>
      </c>
      <c r="K531" s="204">
        <f t="shared" si="72"/>
        <v>100</v>
      </c>
    </row>
    <row r="532" spans="1:11" ht="27">
      <c r="A532" s="200"/>
      <c r="B532" s="200"/>
      <c r="C532" s="201" t="s">
        <v>824</v>
      </c>
      <c r="D532" s="201"/>
      <c r="E532" s="202" t="s">
        <v>825</v>
      </c>
      <c r="F532" s="203">
        <f t="shared" ref="F532:I533" si="76">F533</f>
        <v>1050</v>
      </c>
      <c r="G532" s="203">
        <f t="shared" si="76"/>
        <v>1050</v>
      </c>
      <c r="H532" s="203">
        <f t="shared" si="76"/>
        <v>1050</v>
      </c>
      <c r="I532" s="203">
        <f t="shared" si="76"/>
        <v>1050</v>
      </c>
      <c r="J532" s="204">
        <f t="shared" si="75"/>
        <v>100</v>
      </c>
      <c r="K532" s="204">
        <f t="shared" si="72"/>
        <v>100</v>
      </c>
    </row>
    <row r="533" spans="1:11" ht="27">
      <c r="A533" s="200"/>
      <c r="B533" s="200"/>
      <c r="C533" s="201"/>
      <c r="D533" s="201" t="s">
        <v>443</v>
      </c>
      <c r="E533" s="202" t="s">
        <v>444</v>
      </c>
      <c r="F533" s="203">
        <f t="shared" si="76"/>
        <v>1050</v>
      </c>
      <c r="G533" s="203">
        <f t="shared" si="76"/>
        <v>1050</v>
      </c>
      <c r="H533" s="203">
        <f t="shared" si="76"/>
        <v>1050</v>
      </c>
      <c r="I533" s="203">
        <f t="shared" si="76"/>
        <v>1050</v>
      </c>
      <c r="J533" s="204">
        <f t="shared" si="75"/>
        <v>100</v>
      </c>
      <c r="K533" s="204">
        <f t="shared" si="72"/>
        <v>100</v>
      </c>
    </row>
    <row r="534" spans="1:11">
      <c r="A534" s="200"/>
      <c r="B534" s="200"/>
      <c r="C534" s="201"/>
      <c r="D534" s="201"/>
      <c r="E534" s="202" t="s">
        <v>573</v>
      </c>
      <c r="F534" s="203">
        <v>1050</v>
      </c>
      <c r="G534" s="203">
        <v>1050</v>
      </c>
      <c r="H534" s="203">
        <v>1050</v>
      </c>
      <c r="I534" s="203">
        <v>1050</v>
      </c>
      <c r="J534" s="204">
        <f t="shared" si="75"/>
        <v>100</v>
      </c>
      <c r="K534" s="204">
        <f t="shared" si="72"/>
        <v>100</v>
      </c>
    </row>
    <row r="535" spans="1:11">
      <c r="A535" s="192"/>
      <c r="B535" s="192"/>
      <c r="C535" s="192" t="s">
        <v>826</v>
      </c>
      <c r="D535" s="192"/>
      <c r="E535" s="214" t="s">
        <v>827</v>
      </c>
      <c r="F535" s="194">
        <f t="shared" ref="F535:I537" si="77">F536</f>
        <v>783.58839999999998</v>
      </c>
      <c r="G535" s="194">
        <f t="shared" si="77"/>
        <v>815.62459999999999</v>
      </c>
      <c r="H535" s="194">
        <f t="shared" si="77"/>
        <v>412.262</v>
      </c>
      <c r="I535" s="194">
        <f t="shared" si="77"/>
        <v>412.262</v>
      </c>
      <c r="J535" s="195">
        <f t="shared" si="75"/>
        <v>50.545557355675641</v>
      </c>
      <c r="K535" s="195">
        <f t="shared" si="72"/>
        <v>100</v>
      </c>
    </row>
    <row r="536" spans="1:11" ht="27">
      <c r="A536" s="196"/>
      <c r="B536" s="196"/>
      <c r="C536" s="196" t="s">
        <v>828</v>
      </c>
      <c r="D536" s="196"/>
      <c r="E536" s="197" t="s">
        <v>829</v>
      </c>
      <c r="F536" s="198">
        <f t="shared" si="77"/>
        <v>783.58839999999998</v>
      </c>
      <c r="G536" s="198">
        <f t="shared" si="77"/>
        <v>815.62459999999999</v>
      </c>
      <c r="H536" s="198">
        <f t="shared" si="77"/>
        <v>412.262</v>
      </c>
      <c r="I536" s="198">
        <f t="shared" si="77"/>
        <v>412.262</v>
      </c>
      <c r="J536" s="199">
        <f t="shared" si="75"/>
        <v>50.545557355675641</v>
      </c>
      <c r="K536" s="199">
        <f t="shared" ref="K536:K558" si="78">SUM(I536/H536*100)</f>
        <v>100</v>
      </c>
    </row>
    <row r="537" spans="1:11" ht="27">
      <c r="A537" s="201"/>
      <c r="B537" s="201"/>
      <c r="C537" s="201" t="s">
        <v>830</v>
      </c>
      <c r="D537" s="201"/>
      <c r="E537" s="202" t="s">
        <v>831</v>
      </c>
      <c r="F537" s="203">
        <f t="shared" si="77"/>
        <v>783.58839999999998</v>
      </c>
      <c r="G537" s="203">
        <f t="shared" si="77"/>
        <v>815.62459999999999</v>
      </c>
      <c r="H537" s="203">
        <f t="shared" si="77"/>
        <v>412.262</v>
      </c>
      <c r="I537" s="203">
        <f t="shared" si="77"/>
        <v>412.262</v>
      </c>
      <c r="J537" s="204">
        <f t="shared" si="75"/>
        <v>50.545557355675641</v>
      </c>
      <c r="K537" s="204">
        <f t="shared" si="78"/>
        <v>100</v>
      </c>
    </row>
    <row r="538" spans="1:11" ht="27">
      <c r="A538" s="201"/>
      <c r="B538" s="201"/>
      <c r="C538" s="201"/>
      <c r="D538" s="348" t="s">
        <v>443</v>
      </c>
      <c r="E538" s="349" t="s">
        <v>444</v>
      </c>
      <c r="F538" s="203">
        <v>783.58839999999998</v>
      </c>
      <c r="G538" s="203">
        <v>815.62459999999999</v>
      </c>
      <c r="H538" s="203">
        <v>412.262</v>
      </c>
      <c r="I538" s="203">
        <v>412.262</v>
      </c>
      <c r="J538" s="204">
        <f t="shared" si="75"/>
        <v>50.545557355675641</v>
      </c>
      <c r="K538" s="204">
        <f t="shared" si="78"/>
        <v>100</v>
      </c>
    </row>
    <row r="539" spans="1:11">
      <c r="A539" s="281"/>
      <c r="B539" s="178" t="s">
        <v>751</v>
      </c>
      <c r="C539" s="179"/>
      <c r="D539" s="177"/>
      <c r="E539" s="180" t="s">
        <v>752</v>
      </c>
      <c r="F539" s="208">
        <f t="shared" ref="F539:I540" si="79">F540</f>
        <v>386272.53527000005</v>
      </c>
      <c r="G539" s="208">
        <f t="shared" si="79"/>
        <v>423985.40482</v>
      </c>
      <c r="H539" s="208">
        <f t="shared" si="79"/>
        <v>217537.34571999998</v>
      </c>
      <c r="I539" s="208">
        <f t="shared" si="79"/>
        <v>217537.34571999998</v>
      </c>
      <c r="J539" s="209">
        <f t="shared" si="75"/>
        <v>51.307743909806028</v>
      </c>
      <c r="K539" s="209">
        <f t="shared" si="78"/>
        <v>100</v>
      </c>
    </row>
    <row r="540" spans="1:11" ht="26.4">
      <c r="A540" s="281"/>
      <c r="B540" s="178"/>
      <c r="C540" s="179" t="s">
        <v>344</v>
      </c>
      <c r="D540" s="177"/>
      <c r="E540" s="233" t="s">
        <v>345</v>
      </c>
      <c r="F540" s="208">
        <f t="shared" si="79"/>
        <v>386272.53527000005</v>
      </c>
      <c r="G540" s="208">
        <f t="shared" si="79"/>
        <v>423985.40482</v>
      </c>
      <c r="H540" s="208">
        <f t="shared" si="79"/>
        <v>217537.34571999998</v>
      </c>
      <c r="I540" s="208">
        <f t="shared" si="79"/>
        <v>217537.34571999998</v>
      </c>
      <c r="J540" s="209">
        <f t="shared" si="75"/>
        <v>51.307743909806028</v>
      </c>
      <c r="K540" s="209">
        <f t="shared" si="78"/>
        <v>100</v>
      </c>
    </row>
    <row r="541" spans="1:11" ht="26.4">
      <c r="A541" s="186"/>
      <c r="B541" s="187"/>
      <c r="C541" s="188" t="s">
        <v>753</v>
      </c>
      <c r="D541" s="187"/>
      <c r="E541" s="189" t="s">
        <v>754</v>
      </c>
      <c r="F541" s="190">
        <f>F542+F577+F581</f>
        <v>386272.53527000005</v>
      </c>
      <c r="G541" s="190">
        <f>G542+G577+G581</f>
        <v>423985.40482</v>
      </c>
      <c r="H541" s="190">
        <f>H542+H577+H581</f>
        <v>217537.34571999998</v>
      </c>
      <c r="I541" s="190">
        <f>I542+I577+I581</f>
        <v>217537.34571999998</v>
      </c>
      <c r="J541" s="191">
        <f t="shared" si="75"/>
        <v>51.307743909806028</v>
      </c>
      <c r="K541" s="191">
        <f t="shared" si="78"/>
        <v>100</v>
      </c>
    </row>
    <row r="542" spans="1:11">
      <c r="A542" s="192"/>
      <c r="B542" s="192"/>
      <c r="C542" s="192" t="s">
        <v>755</v>
      </c>
      <c r="D542" s="192"/>
      <c r="E542" s="214" t="s">
        <v>756</v>
      </c>
      <c r="F542" s="194">
        <f>F543+F552+F567</f>
        <v>294713.70800000004</v>
      </c>
      <c r="G542" s="194">
        <f>G543+G552+G567+G570</f>
        <v>330544.55651999998</v>
      </c>
      <c r="H542" s="194">
        <f>H543+H552+H567+H570</f>
        <v>209215.88376999999</v>
      </c>
      <c r="I542" s="194">
        <f>I543+I552+I567+I570</f>
        <v>209215.88376999999</v>
      </c>
      <c r="J542" s="195">
        <f t="shared" si="75"/>
        <v>63.29430621173794</v>
      </c>
      <c r="K542" s="195">
        <f t="shared" si="78"/>
        <v>100</v>
      </c>
    </row>
    <row r="543" spans="1:11" ht="40.200000000000003">
      <c r="A543" s="196"/>
      <c r="B543" s="196"/>
      <c r="C543" s="196" t="s">
        <v>832</v>
      </c>
      <c r="D543" s="196"/>
      <c r="E543" s="197" t="s">
        <v>833</v>
      </c>
      <c r="F543" s="198">
        <f>F544+F546+F548</f>
        <v>263357.32459999999</v>
      </c>
      <c r="G543" s="198">
        <f>G544+G546+G548</f>
        <v>285868.48631999997</v>
      </c>
      <c r="H543" s="198">
        <f>H544+H546+H548</f>
        <v>181528.49771999998</v>
      </c>
      <c r="I543" s="198">
        <f>I544+I546+I548</f>
        <v>181528.49771999998</v>
      </c>
      <c r="J543" s="199">
        <f t="shared" si="75"/>
        <v>63.50070273811076</v>
      </c>
      <c r="K543" s="199">
        <f t="shared" si="78"/>
        <v>100</v>
      </c>
    </row>
    <row r="544" spans="1:11" ht="27">
      <c r="A544" s="200"/>
      <c r="B544" s="200"/>
      <c r="C544" s="201" t="s">
        <v>834</v>
      </c>
      <c r="D544" s="206"/>
      <c r="E544" s="202" t="s">
        <v>835</v>
      </c>
      <c r="F544" s="203">
        <f>F545</f>
        <v>35235.9</v>
      </c>
      <c r="G544" s="203">
        <f>G545</f>
        <v>35235.927640000002</v>
      </c>
      <c r="H544" s="203">
        <f>H545</f>
        <v>18794.763640000001</v>
      </c>
      <c r="I544" s="203">
        <f>I545</f>
        <v>18794.763640000001</v>
      </c>
      <c r="J544" s="204">
        <f t="shared" si="75"/>
        <v>53.339772495911511</v>
      </c>
      <c r="K544" s="204">
        <f t="shared" si="78"/>
        <v>100</v>
      </c>
    </row>
    <row r="545" spans="1:11" ht="27">
      <c r="A545" s="200"/>
      <c r="B545" s="200"/>
      <c r="C545" s="201"/>
      <c r="D545" s="201" t="s">
        <v>443</v>
      </c>
      <c r="E545" s="202" t="s">
        <v>444</v>
      </c>
      <c r="F545" s="203">
        <v>35235.9</v>
      </c>
      <c r="G545" s="203">
        <v>35235.927640000002</v>
      </c>
      <c r="H545" s="203">
        <v>18794.763640000001</v>
      </c>
      <c r="I545" s="203">
        <v>18794.763640000001</v>
      </c>
      <c r="J545" s="204">
        <f t="shared" si="75"/>
        <v>53.339772495911511</v>
      </c>
      <c r="K545" s="204">
        <f t="shared" si="78"/>
        <v>100</v>
      </c>
    </row>
    <row r="546" spans="1:11" ht="40.200000000000003">
      <c r="A546" s="200"/>
      <c r="B546" s="200"/>
      <c r="C546" s="201" t="s">
        <v>836</v>
      </c>
      <c r="D546" s="201"/>
      <c r="E546" s="202" t="s">
        <v>837</v>
      </c>
      <c r="F546" s="203">
        <f>F547</f>
        <v>218466.32459999999</v>
      </c>
      <c r="G546" s="203">
        <f>G547</f>
        <v>240977.45868000001</v>
      </c>
      <c r="H546" s="203">
        <f>H547</f>
        <v>157200.33408</v>
      </c>
      <c r="I546" s="203">
        <f>I547</f>
        <v>157200.33408</v>
      </c>
      <c r="J546" s="204">
        <f t="shared" si="75"/>
        <v>65.234455928407087</v>
      </c>
      <c r="K546" s="204">
        <f t="shared" si="78"/>
        <v>100</v>
      </c>
    </row>
    <row r="547" spans="1:11" ht="27">
      <c r="A547" s="200"/>
      <c r="B547" s="200"/>
      <c r="C547" s="201"/>
      <c r="D547" s="201" t="s">
        <v>443</v>
      </c>
      <c r="E547" s="202" t="s">
        <v>444</v>
      </c>
      <c r="F547" s="203">
        <v>218466.32459999999</v>
      </c>
      <c r="G547" s="203">
        <v>240977.45868000001</v>
      </c>
      <c r="H547" s="203">
        <v>157200.33408</v>
      </c>
      <c r="I547" s="203">
        <v>157200.33408</v>
      </c>
      <c r="J547" s="204">
        <f t="shared" si="75"/>
        <v>65.234455928407087</v>
      </c>
      <c r="K547" s="204">
        <f t="shared" si="78"/>
        <v>100</v>
      </c>
    </row>
    <row r="548" spans="1:11" ht="51" customHeight="1">
      <c r="A548" s="200"/>
      <c r="B548" s="200"/>
      <c r="C548" s="201" t="s">
        <v>838</v>
      </c>
      <c r="D548" s="201"/>
      <c r="E548" s="202" t="s">
        <v>839</v>
      </c>
      <c r="F548" s="217">
        <f>F550+F551</f>
        <v>9655.1</v>
      </c>
      <c r="G548" s="217">
        <f>G550+G551</f>
        <v>9655.1</v>
      </c>
      <c r="H548" s="217">
        <f>H550+H551</f>
        <v>5533.4</v>
      </c>
      <c r="I548" s="217">
        <f>I550+I551</f>
        <v>5533.4</v>
      </c>
      <c r="J548" s="218">
        <f t="shared" si="75"/>
        <v>57.310644115545152</v>
      </c>
      <c r="K548" s="218">
        <f t="shared" si="78"/>
        <v>100</v>
      </c>
    </row>
    <row r="549" spans="1:11" ht="27">
      <c r="A549" s="200"/>
      <c r="B549" s="200"/>
      <c r="C549" s="201"/>
      <c r="D549" s="201" t="s">
        <v>443</v>
      </c>
      <c r="E549" s="202" t="s">
        <v>444</v>
      </c>
      <c r="F549" s="217">
        <f>F550+F551</f>
        <v>9655.1</v>
      </c>
      <c r="G549" s="217">
        <f>G550+G551</f>
        <v>9655.1</v>
      </c>
      <c r="H549" s="217">
        <f>H550+H551</f>
        <v>5533.4</v>
      </c>
      <c r="I549" s="217">
        <f>I550+I551</f>
        <v>5533.4</v>
      </c>
      <c r="J549" s="218">
        <f t="shared" si="75"/>
        <v>57.310644115545152</v>
      </c>
      <c r="K549" s="218">
        <f t="shared" si="78"/>
        <v>100</v>
      </c>
    </row>
    <row r="550" spans="1:11">
      <c r="A550" s="200"/>
      <c r="B550" s="200"/>
      <c r="C550" s="201"/>
      <c r="D550" s="201"/>
      <c r="E550" s="202" t="s">
        <v>573</v>
      </c>
      <c r="F550" s="203">
        <v>8930.9</v>
      </c>
      <c r="G550" s="203">
        <v>8930.9</v>
      </c>
      <c r="H550" s="203">
        <v>5080.8999999999996</v>
      </c>
      <c r="I550" s="203">
        <v>5080.8999999999996</v>
      </c>
      <c r="J550" s="204">
        <f t="shared" si="75"/>
        <v>56.89124276388717</v>
      </c>
      <c r="K550" s="204">
        <f t="shared" si="78"/>
        <v>100</v>
      </c>
    </row>
    <row r="551" spans="1:11">
      <c r="A551" s="200"/>
      <c r="B551" s="200"/>
      <c r="C551" s="201"/>
      <c r="D551" s="201"/>
      <c r="E551" s="202" t="s">
        <v>718</v>
      </c>
      <c r="F551" s="203">
        <v>724.2</v>
      </c>
      <c r="G551" s="203">
        <v>724.2</v>
      </c>
      <c r="H551" s="203">
        <v>452.5</v>
      </c>
      <c r="I551" s="203">
        <v>452.5</v>
      </c>
      <c r="J551" s="204">
        <f t="shared" si="75"/>
        <v>62.482739574703118</v>
      </c>
      <c r="K551" s="204">
        <f t="shared" si="78"/>
        <v>100</v>
      </c>
    </row>
    <row r="552" spans="1:11" ht="40.200000000000003">
      <c r="A552" s="196"/>
      <c r="B552" s="196"/>
      <c r="C552" s="196" t="s">
        <v>840</v>
      </c>
      <c r="D552" s="196"/>
      <c r="E552" s="197" t="s">
        <v>841</v>
      </c>
      <c r="F552" s="198">
        <f>F553+F555+F557+F559+F561</f>
        <v>30927.899999999998</v>
      </c>
      <c r="G552" s="198">
        <f>G553+G555+G557+G559+G561+G563+G565</f>
        <v>22058.799999999999</v>
      </c>
      <c r="H552" s="198">
        <f>H553+H555+H557+H559+H561+H563+H565</f>
        <v>13534.532679999998</v>
      </c>
      <c r="I552" s="198">
        <f>I553+I555+I557+I559+I561+I563+I565</f>
        <v>13534.532679999998</v>
      </c>
      <c r="J552" s="199">
        <f t="shared" si="75"/>
        <v>61.356613596387831</v>
      </c>
      <c r="K552" s="199">
        <f t="shared" si="78"/>
        <v>100</v>
      </c>
    </row>
    <row r="553" spans="1:11">
      <c r="A553" s="200"/>
      <c r="B553" s="200"/>
      <c r="C553" s="201" t="s">
        <v>842</v>
      </c>
      <c r="D553" s="201"/>
      <c r="E553" s="202" t="s">
        <v>843</v>
      </c>
      <c r="F553" s="203">
        <f>F554</f>
        <v>7208.4</v>
      </c>
      <c r="G553" s="203">
        <f>G554</f>
        <v>7208.4</v>
      </c>
      <c r="H553" s="203">
        <f>H554</f>
        <v>4336.6499999999996</v>
      </c>
      <c r="I553" s="203">
        <f>I554</f>
        <v>4336.6499999999996</v>
      </c>
      <c r="J553" s="204">
        <f t="shared" si="75"/>
        <v>60.161062094223404</v>
      </c>
      <c r="K553" s="204">
        <f t="shared" si="78"/>
        <v>100</v>
      </c>
    </row>
    <row r="554" spans="1:11" ht="27">
      <c r="A554" s="200"/>
      <c r="B554" s="200"/>
      <c r="C554" s="201"/>
      <c r="D554" s="201" t="s">
        <v>443</v>
      </c>
      <c r="E554" s="202" t="s">
        <v>444</v>
      </c>
      <c r="F554" s="203">
        <v>7208.4</v>
      </c>
      <c r="G554" s="203">
        <v>7208.4</v>
      </c>
      <c r="H554" s="203">
        <v>4336.6499999999996</v>
      </c>
      <c r="I554" s="203">
        <v>4336.6499999999996</v>
      </c>
      <c r="J554" s="204">
        <f t="shared" si="75"/>
        <v>60.161062094223404</v>
      </c>
      <c r="K554" s="204">
        <f t="shared" si="78"/>
        <v>100</v>
      </c>
    </row>
    <row r="555" spans="1:11" ht="27">
      <c r="A555" s="200"/>
      <c r="B555" s="200"/>
      <c r="C555" s="201" t="s">
        <v>844</v>
      </c>
      <c r="D555" s="201"/>
      <c r="E555" s="202" t="s">
        <v>845</v>
      </c>
      <c r="F555" s="203">
        <f>F556</f>
        <v>419.8</v>
      </c>
      <c r="G555" s="203">
        <f>G556</f>
        <v>419.8</v>
      </c>
      <c r="H555" s="203">
        <f>H556</f>
        <v>250.16</v>
      </c>
      <c r="I555" s="203">
        <f>I556</f>
        <v>250.16</v>
      </c>
      <c r="J555" s="204">
        <f t="shared" si="75"/>
        <v>59.590281086231535</v>
      </c>
      <c r="K555" s="204">
        <f t="shared" si="78"/>
        <v>100</v>
      </c>
    </row>
    <row r="556" spans="1:11" ht="27">
      <c r="A556" s="200"/>
      <c r="B556" s="200"/>
      <c r="C556" s="201"/>
      <c r="D556" s="201" t="s">
        <v>443</v>
      </c>
      <c r="E556" s="202" t="s">
        <v>444</v>
      </c>
      <c r="F556" s="203">
        <v>419.8</v>
      </c>
      <c r="G556" s="203">
        <v>419.8</v>
      </c>
      <c r="H556" s="203">
        <v>250.16</v>
      </c>
      <c r="I556" s="203">
        <v>250.16</v>
      </c>
      <c r="J556" s="204">
        <f t="shared" si="75"/>
        <v>59.590281086231535</v>
      </c>
      <c r="K556" s="204">
        <f t="shared" si="78"/>
        <v>100</v>
      </c>
    </row>
    <row r="557" spans="1:11" ht="27">
      <c r="A557" s="200"/>
      <c r="B557" s="200"/>
      <c r="C557" s="201" t="s">
        <v>846</v>
      </c>
      <c r="D557" s="201"/>
      <c r="E557" s="202" t="s">
        <v>847</v>
      </c>
      <c r="F557" s="203">
        <f>F558</f>
        <v>113.8</v>
      </c>
      <c r="G557" s="203">
        <f>G558</f>
        <v>113.8</v>
      </c>
      <c r="H557" s="203">
        <f>H558</f>
        <v>75.900000000000006</v>
      </c>
      <c r="I557" s="203">
        <f>I558</f>
        <v>75.900000000000006</v>
      </c>
      <c r="J557" s="204">
        <f t="shared" si="75"/>
        <v>66.695957820738144</v>
      </c>
      <c r="K557" s="204">
        <f t="shared" si="78"/>
        <v>100</v>
      </c>
    </row>
    <row r="558" spans="1:11" ht="27">
      <c r="A558" s="200"/>
      <c r="B558" s="200"/>
      <c r="C558" s="201"/>
      <c r="D558" s="201" t="s">
        <v>443</v>
      </c>
      <c r="E558" s="202" t="s">
        <v>444</v>
      </c>
      <c r="F558" s="203">
        <v>113.8</v>
      </c>
      <c r="G558" s="203">
        <v>113.8</v>
      </c>
      <c r="H558" s="203">
        <v>75.900000000000006</v>
      </c>
      <c r="I558" s="203">
        <v>75.900000000000006</v>
      </c>
      <c r="J558" s="204">
        <f t="shared" si="75"/>
        <v>66.695957820738144</v>
      </c>
      <c r="K558" s="204">
        <f t="shared" si="78"/>
        <v>100</v>
      </c>
    </row>
    <row r="559" spans="1:11" ht="40.200000000000003">
      <c r="A559" s="200"/>
      <c r="B559" s="200"/>
      <c r="C559" s="201" t="s">
        <v>848</v>
      </c>
      <c r="D559" s="201"/>
      <c r="E559" s="202" t="s">
        <v>849</v>
      </c>
      <c r="F559" s="203">
        <f>F560</f>
        <v>11589.1</v>
      </c>
      <c r="G559" s="203">
        <v>0</v>
      </c>
      <c r="H559" s="203">
        <v>0</v>
      </c>
      <c r="I559" s="203">
        <f>I560</f>
        <v>0</v>
      </c>
      <c r="J559" s="204"/>
      <c r="K559" s="204"/>
    </row>
    <row r="560" spans="1:11" ht="27">
      <c r="A560" s="200"/>
      <c r="B560" s="200"/>
      <c r="C560" s="201"/>
      <c r="D560" s="201" t="s">
        <v>443</v>
      </c>
      <c r="E560" s="202" t="s">
        <v>444</v>
      </c>
      <c r="F560" s="203">
        <v>11589.1</v>
      </c>
      <c r="G560" s="203">
        <v>0</v>
      </c>
      <c r="H560" s="203">
        <v>0</v>
      </c>
      <c r="I560" s="203">
        <v>0</v>
      </c>
      <c r="J560" s="204"/>
      <c r="K560" s="204"/>
    </row>
    <row r="561" spans="1:11" ht="27">
      <c r="A561" s="200"/>
      <c r="B561" s="200"/>
      <c r="C561" s="201" t="s">
        <v>850</v>
      </c>
      <c r="D561" s="201"/>
      <c r="E561" s="202" t="s">
        <v>851</v>
      </c>
      <c r="F561" s="203">
        <f>F562</f>
        <v>11596.8</v>
      </c>
      <c r="G561" s="203">
        <f>G562</f>
        <v>12070.8</v>
      </c>
      <c r="H561" s="203">
        <f>H562</f>
        <v>6754.4226799999997</v>
      </c>
      <c r="I561" s="203">
        <f>I562</f>
        <v>6754.4226799999997</v>
      </c>
      <c r="J561" s="204">
        <f t="shared" ref="J561:J566" si="80">I561/G561*100</f>
        <v>55.95671107134573</v>
      </c>
      <c r="K561" s="204">
        <f t="shared" ref="K561:K566" si="81">SUM(I561/H561*100)</f>
        <v>100</v>
      </c>
    </row>
    <row r="562" spans="1:11" ht="27">
      <c r="A562" s="200"/>
      <c r="B562" s="200"/>
      <c r="C562" s="201"/>
      <c r="D562" s="201" t="s">
        <v>443</v>
      </c>
      <c r="E562" s="202" t="s">
        <v>444</v>
      </c>
      <c r="F562" s="203">
        <v>11596.8</v>
      </c>
      <c r="G562" s="203">
        <v>12070.8</v>
      </c>
      <c r="H562" s="203">
        <v>6754.4226799999997</v>
      </c>
      <c r="I562" s="203">
        <v>6754.4226799999997</v>
      </c>
      <c r="J562" s="204">
        <f t="shared" si="80"/>
        <v>55.95671107134573</v>
      </c>
      <c r="K562" s="204">
        <f t="shared" si="81"/>
        <v>100</v>
      </c>
    </row>
    <row r="563" spans="1:11" ht="40.200000000000003">
      <c r="A563" s="200"/>
      <c r="B563" s="200"/>
      <c r="C563" s="201" t="s">
        <v>852</v>
      </c>
      <c r="D563" s="201"/>
      <c r="E563" s="202" t="s">
        <v>853</v>
      </c>
      <c r="F563" s="203">
        <v>0</v>
      </c>
      <c r="G563" s="203">
        <f>G564</f>
        <v>386</v>
      </c>
      <c r="H563" s="203">
        <f>H564</f>
        <v>257.39999999999998</v>
      </c>
      <c r="I563" s="203">
        <f>I564</f>
        <v>257.39999999999998</v>
      </c>
      <c r="J563" s="204">
        <f t="shared" si="80"/>
        <v>66.683937823834199</v>
      </c>
      <c r="K563" s="204">
        <f t="shared" si="81"/>
        <v>100</v>
      </c>
    </row>
    <row r="564" spans="1:11" ht="27">
      <c r="A564" s="200"/>
      <c r="B564" s="200"/>
      <c r="C564" s="201"/>
      <c r="D564" s="201" t="s">
        <v>443</v>
      </c>
      <c r="E564" s="202" t="s">
        <v>444</v>
      </c>
      <c r="F564" s="203">
        <v>0</v>
      </c>
      <c r="G564" s="203">
        <v>386</v>
      </c>
      <c r="H564" s="203">
        <v>257.39999999999998</v>
      </c>
      <c r="I564" s="203">
        <v>257.39999999999998</v>
      </c>
      <c r="J564" s="204">
        <f t="shared" si="80"/>
        <v>66.683937823834199</v>
      </c>
      <c r="K564" s="204">
        <f t="shared" si="81"/>
        <v>100</v>
      </c>
    </row>
    <row r="565" spans="1:11" ht="27">
      <c r="A565" s="200"/>
      <c r="B565" s="200"/>
      <c r="C565" s="201" t="s">
        <v>854</v>
      </c>
      <c r="D565" s="201"/>
      <c r="E565" s="202" t="s">
        <v>855</v>
      </c>
      <c r="F565" s="203">
        <v>0</v>
      </c>
      <c r="G565" s="203">
        <f>G566</f>
        <v>1860</v>
      </c>
      <c r="H565" s="203">
        <f>H566</f>
        <v>1860</v>
      </c>
      <c r="I565" s="203">
        <f>I566</f>
        <v>1860</v>
      </c>
      <c r="J565" s="204">
        <f t="shared" si="80"/>
        <v>100</v>
      </c>
      <c r="K565" s="204">
        <f t="shared" si="81"/>
        <v>100</v>
      </c>
    </row>
    <row r="566" spans="1:11" ht="27">
      <c r="A566" s="200"/>
      <c r="B566" s="200"/>
      <c r="C566" s="201"/>
      <c r="D566" s="201" t="s">
        <v>443</v>
      </c>
      <c r="E566" s="202" t="s">
        <v>444</v>
      </c>
      <c r="F566" s="203">
        <v>0</v>
      </c>
      <c r="G566" s="203">
        <v>1860</v>
      </c>
      <c r="H566" s="203">
        <v>1860</v>
      </c>
      <c r="I566" s="203">
        <v>1860</v>
      </c>
      <c r="J566" s="204">
        <f t="shared" si="80"/>
        <v>100</v>
      </c>
      <c r="K566" s="204">
        <f t="shared" si="81"/>
        <v>100</v>
      </c>
    </row>
    <row r="567" spans="1:11" s="210" customFormat="1" ht="26.4">
      <c r="A567" s="350"/>
      <c r="B567" s="350"/>
      <c r="C567" s="245" t="s">
        <v>856</v>
      </c>
      <c r="D567" s="244"/>
      <c r="E567" s="351" t="s">
        <v>857</v>
      </c>
      <c r="F567" s="198">
        <f t="shared" ref="F567:I568" si="82">F568</f>
        <v>428.48340000000002</v>
      </c>
      <c r="G567" s="198">
        <f t="shared" si="82"/>
        <v>0</v>
      </c>
      <c r="H567" s="198">
        <f t="shared" si="82"/>
        <v>0</v>
      </c>
      <c r="I567" s="198">
        <f t="shared" si="82"/>
        <v>0</v>
      </c>
      <c r="J567" s="199"/>
      <c r="K567" s="199"/>
    </row>
    <row r="568" spans="1:11" ht="40.200000000000003">
      <c r="A568" s="200"/>
      <c r="B568" s="200"/>
      <c r="C568" s="352" t="s">
        <v>858</v>
      </c>
      <c r="D568" s="352"/>
      <c r="E568" s="202" t="s">
        <v>859</v>
      </c>
      <c r="F568" s="203">
        <f t="shared" si="82"/>
        <v>428.48340000000002</v>
      </c>
      <c r="G568" s="203">
        <f t="shared" si="82"/>
        <v>0</v>
      </c>
      <c r="H568" s="203">
        <f t="shared" si="82"/>
        <v>0</v>
      </c>
      <c r="I568" s="203">
        <f t="shared" si="82"/>
        <v>0</v>
      </c>
      <c r="J568" s="204"/>
      <c r="K568" s="204"/>
    </row>
    <row r="569" spans="1:11" ht="27">
      <c r="A569" s="200"/>
      <c r="B569" s="200"/>
      <c r="C569" s="352"/>
      <c r="D569" s="352" t="s">
        <v>443</v>
      </c>
      <c r="E569" s="353" t="s">
        <v>444</v>
      </c>
      <c r="F569" s="203">
        <v>428.48340000000002</v>
      </c>
      <c r="G569" s="203">
        <v>0</v>
      </c>
      <c r="H569" s="203">
        <v>0</v>
      </c>
      <c r="I569" s="203">
        <v>0</v>
      </c>
      <c r="J569" s="204"/>
      <c r="K569" s="204"/>
    </row>
    <row r="570" spans="1:11" s="210" customFormat="1" ht="26.4">
      <c r="A570" s="350"/>
      <c r="B570" s="350"/>
      <c r="C570" s="245" t="s">
        <v>860</v>
      </c>
      <c r="D570" s="244"/>
      <c r="E570" s="351" t="s">
        <v>861</v>
      </c>
      <c r="F570" s="198">
        <f>F573</f>
        <v>0</v>
      </c>
      <c r="G570" s="198">
        <f>G573+G571+G575</f>
        <v>22617.270199999999</v>
      </c>
      <c r="H570" s="198">
        <f>H573+H571+H575</f>
        <v>14152.853370000001</v>
      </c>
      <c r="I570" s="198">
        <f>I573+I571+I575</f>
        <v>14152.853370000001</v>
      </c>
      <c r="J570" s="199">
        <f t="shared" ref="J570:J581" si="83">I570/G570*100</f>
        <v>62.575426852352855</v>
      </c>
      <c r="K570" s="199">
        <f t="shared" ref="K570:K581" si="84">SUM(I570/H570*100)</f>
        <v>100</v>
      </c>
    </row>
    <row r="571" spans="1:11" ht="40.200000000000003">
      <c r="A571" s="200"/>
      <c r="B571" s="200"/>
      <c r="C571" s="352" t="s">
        <v>862</v>
      </c>
      <c r="D571" s="352"/>
      <c r="E571" s="202" t="s">
        <v>863</v>
      </c>
      <c r="F571" s="203">
        <f>F572</f>
        <v>0</v>
      </c>
      <c r="G571" s="203">
        <f>G572</f>
        <v>267</v>
      </c>
      <c r="H571" s="203">
        <f>H572</f>
        <v>154.5</v>
      </c>
      <c r="I571" s="203">
        <f>I572</f>
        <v>154.5</v>
      </c>
      <c r="J571" s="204">
        <f t="shared" si="83"/>
        <v>57.865168539325836</v>
      </c>
      <c r="K571" s="204">
        <f t="shared" si="84"/>
        <v>100</v>
      </c>
    </row>
    <row r="572" spans="1:11" ht="27">
      <c r="A572" s="200"/>
      <c r="B572" s="200"/>
      <c r="C572" s="352"/>
      <c r="D572" s="352" t="s">
        <v>443</v>
      </c>
      <c r="E572" s="353" t="s">
        <v>444</v>
      </c>
      <c r="F572" s="203">
        <v>0</v>
      </c>
      <c r="G572" s="203">
        <v>267</v>
      </c>
      <c r="H572" s="203">
        <v>154.5</v>
      </c>
      <c r="I572" s="203">
        <v>154.5</v>
      </c>
      <c r="J572" s="204">
        <f t="shared" si="83"/>
        <v>57.865168539325836</v>
      </c>
      <c r="K572" s="204">
        <f t="shared" si="84"/>
        <v>100</v>
      </c>
    </row>
    <row r="573" spans="1:11" ht="40.200000000000003">
      <c r="A573" s="200"/>
      <c r="B573" s="200"/>
      <c r="C573" s="352" t="s">
        <v>864</v>
      </c>
      <c r="D573" s="352"/>
      <c r="E573" s="202" t="s">
        <v>859</v>
      </c>
      <c r="F573" s="203">
        <v>0</v>
      </c>
      <c r="G573" s="203">
        <f>G574</f>
        <v>429.77019999999999</v>
      </c>
      <c r="H573" s="203">
        <f>H574</f>
        <v>273.75337000000002</v>
      </c>
      <c r="I573" s="203">
        <f>I574</f>
        <v>273.75337000000002</v>
      </c>
      <c r="J573" s="204">
        <f t="shared" si="83"/>
        <v>63.697615609458268</v>
      </c>
      <c r="K573" s="204">
        <f t="shared" si="84"/>
        <v>100</v>
      </c>
    </row>
    <row r="574" spans="1:11" ht="27">
      <c r="A574" s="200"/>
      <c r="B574" s="200"/>
      <c r="C574" s="352"/>
      <c r="D574" s="352" t="s">
        <v>443</v>
      </c>
      <c r="E574" s="353" t="s">
        <v>444</v>
      </c>
      <c r="F574" s="203">
        <v>0</v>
      </c>
      <c r="G574" s="203">
        <v>429.77019999999999</v>
      </c>
      <c r="H574" s="203">
        <v>273.75337000000002</v>
      </c>
      <c r="I574" s="203">
        <v>273.75337000000002</v>
      </c>
      <c r="J574" s="204">
        <f t="shared" si="83"/>
        <v>63.697615609458268</v>
      </c>
      <c r="K574" s="204">
        <f t="shared" si="84"/>
        <v>100</v>
      </c>
    </row>
    <row r="575" spans="1:11" ht="40.200000000000003">
      <c r="A575" s="200"/>
      <c r="B575" s="200"/>
      <c r="C575" s="352" t="s">
        <v>865</v>
      </c>
      <c r="D575" s="352"/>
      <c r="E575" s="202" t="s">
        <v>849</v>
      </c>
      <c r="F575" s="203">
        <v>0</v>
      </c>
      <c r="G575" s="203">
        <f>G576</f>
        <v>21920.5</v>
      </c>
      <c r="H575" s="203">
        <f>H576</f>
        <v>13724.6</v>
      </c>
      <c r="I575" s="203">
        <f>I576</f>
        <v>13724.6</v>
      </c>
      <c r="J575" s="204">
        <f t="shared" si="83"/>
        <v>62.610798111356949</v>
      </c>
      <c r="K575" s="204">
        <f t="shared" si="84"/>
        <v>100</v>
      </c>
    </row>
    <row r="576" spans="1:11" ht="27">
      <c r="A576" s="200"/>
      <c r="B576" s="200"/>
      <c r="C576" s="352"/>
      <c r="D576" s="352" t="s">
        <v>443</v>
      </c>
      <c r="E576" s="353" t="s">
        <v>444</v>
      </c>
      <c r="F576" s="203">
        <v>0</v>
      </c>
      <c r="G576" s="203">
        <v>21920.5</v>
      </c>
      <c r="H576" s="203">
        <v>13724.6</v>
      </c>
      <c r="I576" s="203">
        <v>13724.6</v>
      </c>
      <c r="J576" s="204">
        <f t="shared" si="83"/>
        <v>62.610798111356949</v>
      </c>
      <c r="K576" s="204">
        <f t="shared" si="84"/>
        <v>100</v>
      </c>
    </row>
    <row r="577" spans="1:11">
      <c r="A577" s="192"/>
      <c r="B577" s="192"/>
      <c r="C577" s="192" t="s">
        <v>826</v>
      </c>
      <c r="D577" s="192"/>
      <c r="E577" s="214" t="s">
        <v>827</v>
      </c>
      <c r="F577" s="194">
        <f t="shared" ref="F577:I579" si="85">F578</f>
        <v>5104.0924000000005</v>
      </c>
      <c r="G577" s="194">
        <f t="shared" si="85"/>
        <v>5311.4709999999995</v>
      </c>
      <c r="H577" s="194">
        <f t="shared" si="85"/>
        <v>3065.8180000000002</v>
      </c>
      <c r="I577" s="194">
        <f t="shared" si="85"/>
        <v>3065.8180000000002</v>
      </c>
      <c r="J577" s="195">
        <f t="shared" si="83"/>
        <v>57.720695453293459</v>
      </c>
      <c r="K577" s="195">
        <f t="shared" si="84"/>
        <v>100</v>
      </c>
    </row>
    <row r="578" spans="1:11" ht="27">
      <c r="A578" s="196"/>
      <c r="B578" s="196"/>
      <c r="C578" s="196" t="s">
        <v>828</v>
      </c>
      <c r="D578" s="196"/>
      <c r="E578" s="197" t="s">
        <v>829</v>
      </c>
      <c r="F578" s="198">
        <f t="shared" si="85"/>
        <v>5104.0924000000005</v>
      </c>
      <c r="G578" s="198">
        <f t="shared" si="85"/>
        <v>5311.4709999999995</v>
      </c>
      <c r="H578" s="198">
        <f t="shared" si="85"/>
        <v>3065.8180000000002</v>
      </c>
      <c r="I578" s="198">
        <f t="shared" si="85"/>
        <v>3065.8180000000002</v>
      </c>
      <c r="J578" s="199">
        <f t="shared" si="83"/>
        <v>57.720695453293459</v>
      </c>
      <c r="K578" s="199">
        <f t="shared" si="84"/>
        <v>100</v>
      </c>
    </row>
    <row r="579" spans="1:11" ht="27">
      <c r="A579" s="200"/>
      <c r="B579" s="200"/>
      <c r="C579" s="201" t="s">
        <v>830</v>
      </c>
      <c r="D579" s="201"/>
      <c r="E579" s="202" t="s">
        <v>831</v>
      </c>
      <c r="F579" s="203">
        <f t="shared" si="85"/>
        <v>5104.0924000000005</v>
      </c>
      <c r="G579" s="203">
        <f t="shared" si="85"/>
        <v>5311.4709999999995</v>
      </c>
      <c r="H579" s="203">
        <f t="shared" si="85"/>
        <v>3065.8180000000002</v>
      </c>
      <c r="I579" s="203">
        <f t="shared" si="85"/>
        <v>3065.8180000000002</v>
      </c>
      <c r="J579" s="204">
        <f t="shared" si="83"/>
        <v>57.720695453293459</v>
      </c>
      <c r="K579" s="204">
        <f t="shared" si="84"/>
        <v>100</v>
      </c>
    </row>
    <row r="580" spans="1:11" ht="27">
      <c r="A580" s="200"/>
      <c r="B580" s="200"/>
      <c r="C580" s="201"/>
      <c r="D580" s="348" t="s">
        <v>443</v>
      </c>
      <c r="E580" s="349" t="s">
        <v>444</v>
      </c>
      <c r="F580" s="203">
        <v>5104.0924000000005</v>
      </c>
      <c r="G580" s="203">
        <v>5311.4709999999995</v>
      </c>
      <c r="H580" s="203">
        <v>3065.8180000000002</v>
      </c>
      <c r="I580" s="203">
        <v>3065.8180000000002</v>
      </c>
      <c r="J580" s="204">
        <f t="shared" si="83"/>
        <v>57.720695453293459</v>
      </c>
      <c r="K580" s="204">
        <f t="shared" si="84"/>
        <v>100</v>
      </c>
    </row>
    <row r="581" spans="1:11" ht="27">
      <c r="A581" s="192"/>
      <c r="B581" s="192"/>
      <c r="C581" s="192" t="s">
        <v>866</v>
      </c>
      <c r="D581" s="192"/>
      <c r="E581" s="214" t="s">
        <v>867</v>
      </c>
      <c r="F581" s="194">
        <f>F582</f>
        <v>86454.73487</v>
      </c>
      <c r="G581" s="194">
        <f>G582+G592+G597</f>
        <v>88129.377299999993</v>
      </c>
      <c r="H581" s="194">
        <f>H582+H592+H597</f>
        <v>5255.6439499999997</v>
      </c>
      <c r="I581" s="194">
        <f>I582+I592+I597</f>
        <v>5255.6439499999997</v>
      </c>
      <c r="J581" s="195">
        <f t="shared" si="83"/>
        <v>5.9635550721178197</v>
      </c>
      <c r="K581" s="195">
        <f t="shared" si="84"/>
        <v>100</v>
      </c>
    </row>
    <row r="582" spans="1:11" ht="40.200000000000003">
      <c r="A582" s="215"/>
      <c r="B582" s="215"/>
      <c r="C582" s="196" t="s">
        <v>868</v>
      </c>
      <c r="D582" s="215"/>
      <c r="E582" s="197" t="s">
        <v>869</v>
      </c>
      <c r="F582" s="198">
        <f>+F583+F587</f>
        <v>86454.73487</v>
      </c>
      <c r="G582" s="198">
        <f>+G583+G587</f>
        <v>0</v>
      </c>
      <c r="H582" s="198">
        <f>+H583+H587</f>
        <v>0</v>
      </c>
      <c r="I582" s="198">
        <f>+I583+I587</f>
        <v>0</v>
      </c>
      <c r="J582" s="199"/>
      <c r="K582" s="199"/>
    </row>
    <row r="583" spans="1:11" ht="39.6">
      <c r="A583" s="200"/>
      <c r="B583" s="200"/>
      <c r="C583" s="201" t="s">
        <v>870</v>
      </c>
      <c r="D583" s="201"/>
      <c r="E583" s="211" t="s">
        <v>871</v>
      </c>
      <c r="F583" s="212">
        <f>F584</f>
        <v>18400</v>
      </c>
      <c r="G583" s="212">
        <f>G584</f>
        <v>0</v>
      </c>
      <c r="H583" s="212">
        <f>H584</f>
        <v>0</v>
      </c>
      <c r="I583" s="212">
        <f>I584</f>
        <v>0</v>
      </c>
      <c r="J583" s="213"/>
      <c r="K583" s="213"/>
    </row>
    <row r="584" spans="1:11" ht="27">
      <c r="A584" s="200"/>
      <c r="B584" s="200"/>
      <c r="C584" s="201"/>
      <c r="D584" s="201" t="s">
        <v>443</v>
      </c>
      <c r="E584" s="202" t="s">
        <v>444</v>
      </c>
      <c r="F584" s="212">
        <f>F585+F586</f>
        <v>18400</v>
      </c>
      <c r="G584" s="212">
        <f>G585+G586</f>
        <v>0</v>
      </c>
      <c r="H584" s="212">
        <f>H585+H586</f>
        <v>0</v>
      </c>
      <c r="I584" s="212">
        <f>I585+I586</f>
        <v>0</v>
      </c>
      <c r="J584" s="213"/>
      <c r="K584" s="213"/>
    </row>
    <row r="585" spans="1:11">
      <c r="A585" s="200"/>
      <c r="B585" s="200"/>
      <c r="C585" s="201"/>
      <c r="D585" s="201"/>
      <c r="E585" s="202" t="s">
        <v>503</v>
      </c>
      <c r="F585" s="212">
        <v>16560</v>
      </c>
      <c r="G585" s="212">
        <v>0</v>
      </c>
      <c r="H585" s="212">
        <v>0</v>
      </c>
      <c r="I585" s="212">
        <v>0</v>
      </c>
      <c r="J585" s="213"/>
      <c r="K585" s="213"/>
    </row>
    <row r="586" spans="1:11">
      <c r="A586" s="200"/>
      <c r="B586" s="200"/>
      <c r="C586" s="201"/>
      <c r="D586" s="201"/>
      <c r="E586" s="202" t="s">
        <v>504</v>
      </c>
      <c r="F586" s="212">
        <v>1840</v>
      </c>
      <c r="G586" s="212">
        <v>0</v>
      </c>
      <c r="H586" s="212">
        <v>0</v>
      </c>
      <c r="I586" s="212">
        <v>0</v>
      </c>
      <c r="J586" s="213"/>
      <c r="K586" s="213"/>
    </row>
    <row r="587" spans="1:11" ht="40.200000000000003">
      <c r="A587" s="200"/>
      <c r="B587" s="200"/>
      <c r="C587" s="260" t="s">
        <v>872</v>
      </c>
      <c r="D587" s="342"/>
      <c r="E587" s="354" t="s">
        <v>873</v>
      </c>
      <c r="F587" s="212">
        <f>F588</f>
        <v>68054.73487</v>
      </c>
      <c r="G587" s="212">
        <f>G588</f>
        <v>0</v>
      </c>
      <c r="H587" s="212">
        <f>H588</f>
        <v>0</v>
      </c>
      <c r="I587" s="212">
        <f>I588</f>
        <v>0</v>
      </c>
      <c r="J587" s="213"/>
      <c r="K587" s="213"/>
    </row>
    <row r="588" spans="1:11" ht="27">
      <c r="A588" s="200"/>
      <c r="B588" s="200"/>
      <c r="C588" s="342"/>
      <c r="D588" s="201" t="s">
        <v>443</v>
      </c>
      <c r="E588" s="202" t="s">
        <v>444</v>
      </c>
      <c r="F588" s="212">
        <f>F590+F591+F589</f>
        <v>68054.73487</v>
      </c>
      <c r="G588" s="212">
        <f>G590+G591+G589</f>
        <v>0</v>
      </c>
      <c r="H588" s="212">
        <f>H590+H591+H589</f>
        <v>0</v>
      </c>
      <c r="I588" s="212">
        <f>I590+I591+I589</f>
        <v>0</v>
      </c>
      <c r="J588" s="213"/>
      <c r="K588" s="213"/>
    </row>
    <row r="589" spans="1:11">
      <c r="A589" s="200"/>
      <c r="B589" s="200"/>
      <c r="C589" s="342"/>
      <c r="D589" s="201"/>
      <c r="E589" s="202" t="s">
        <v>874</v>
      </c>
      <c r="F589" s="212">
        <v>48355.3</v>
      </c>
      <c r="G589" s="212">
        <v>0</v>
      </c>
      <c r="H589" s="212">
        <v>0</v>
      </c>
      <c r="I589" s="212">
        <v>0</v>
      </c>
      <c r="J589" s="213"/>
      <c r="K589" s="213"/>
    </row>
    <row r="590" spans="1:11">
      <c r="A590" s="200"/>
      <c r="B590" s="200"/>
      <c r="C590" s="342"/>
      <c r="D590" s="201"/>
      <c r="E590" s="202" t="s">
        <v>573</v>
      </c>
      <c r="F590" s="212">
        <v>14443.79091</v>
      </c>
      <c r="G590" s="212">
        <v>0</v>
      </c>
      <c r="H590" s="212">
        <v>0</v>
      </c>
      <c r="I590" s="212">
        <v>0</v>
      </c>
      <c r="J590" s="213"/>
      <c r="K590" s="213"/>
    </row>
    <row r="591" spans="1:11">
      <c r="A591" s="200"/>
      <c r="B591" s="200"/>
      <c r="C591" s="342"/>
      <c r="D591" s="201"/>
      <c r="E591" s="202" t="s">
        <v>718</v>
      </c>
      <c r="F591" s="212">
        <f>5119.13372+136.51024</f>
        <v>5255.6439599999994</v>
      </c>
      <c r="G591" s="212">
        <v>0</v>
      </c>
      <c r="H591" s="212">
        <v>0</v>
      </c>
      <c r="I591" s="212">
        <v>0</v>
      </c>
      <c r="J591" s="213"/>
      <c r="K591" s="213"/>
    </row>
    <row r="592" spans="1:11">
      <c r="A592" s="215"/>
      <c r="B592" s="215"/>
      <c r="C592" s="196" t="s">
        <v>875</v>
      </c>
      <c r="D592" s="215"/>
      <c r="E592" s="262" t="s">
        <v>620</v>
      </c>
      <c r="F592" s="198">
        <v>0</v>
      </c>
      <c r="G592" s="198">
        <f>+G593</f>
        <v>18400</v>
      </c>
      <c r="H592" s="198">
        <f>+H593</f>
        <v>0</v>
      </c>
      <c r="I592" s="198">
        <f>+I593</f>
        <v>0</v>
      </c>
      <c r="J592" s="199">
        <f t="shared" ref="J592:J623" si="86">I592/G592*100</f>
        <v>0</v>
      </c>
      <c r="K592" s="199"/>
    </row>
    <row r="593" spans="1:11" ht="39.6">
      <c r="A593" s="200"/>
      <c r="B593" s="200"/>
      <c r="C593" s="201" t="s">
        <v>876</v>
      </c>
      <c r="D593" s="201"/>
      <c r="E593" s="211" t="s">
        <v>871</v>
      </c>
      <c r="F593" s="212">
        <f>F594</f>
        <v>0</v>
      </c>
      <c r="G593" s="212">
        <f>G594</f>
        <v>18400</v>
      </c>
      <c r="H593" s="212">
        <f>H594</f>
        <v>0</v>
      </c>
      <c r="I593" s="212">
        <f>I594</f>
        <v>0</v>
      </c>
      <c r="J593" s="213">
        <f t="shared" si="86"/>
        <v>0</v>
      </c>
      <c r="K593" s="213"/>
    </row>
    <row r="594" spans="1:11" ht="27">
      <c r="A594" s="200"/>
      <c r="B594" s="200"/>
      <c r="C594" s="201"/>
      <c r="D594" s="201" t="s">
        <v>443</v>
      </c>
      <c r="E594" s="202" t="s">
        <v>444</v>
      </c>
      <c r="F594" s="212">
        <f>F595+F596</f>
        <v>0</v>
      </c>
      <c r="G594" s="212">
        <f>G595+G596</f>
        <v>18400</v>
      </c>
      <c r="H594" s="212">
        <f>H595+H596</f>
        <v>0</v>
      </c>
      <c r="I594" s="212">
        <f>I595+I596</f>
        <v>0</v>
      </c>
      <c r="J594" s="213">
        <f t="shared" si="86"/>
        <v>0</v>
      </c>
      <c r="K594" s="213"/>
    </row>
    <row r="595" spans="1:11">
      <c r="A595" s="200"/>
      <c r="B595" s="200"/>
      <c r="C595" s="201"/>
      <c r="D595" s="201"/>
      <c r="E595" s="202" t="s">
        <v>503</v>
      </c>
      <c r="F595" s="212">
        <v>0</v>
      </c>
      <c r="G595" s="212">
        <v>16560</v>
      </c>
      <c r="H595" s="212">
        <v>0</v>
      </c>
      <c r="I595" s="212">
        <v>0</v>
      </c>
      <c r="J595" s="213">
        <f t="shared" si="86"/>
        <v>0</v>
      </c>
      <c r="K595" s="213"/>
    </row>
    <row r="596" spans="1:11">
      <c r="A596" s="200"/>
      <c r="B596" s="200"/>
      <c r="C596" s="201"/>
      <c r="D596" s="201"/>
      <c r="E596" s="202" t="s">
        <v>504</v>
      </c>
      <c r="F596" s="212">
        <v>0</v>
      </c>
      <c r="G596" s="212">
        <v>1840</v>
      </c>
      <c r="H596" s="212">
        <v>0</v>
      </c>
      <c r="I596" s="212">
        <v>0</v>
      </c>
      <c r="J596" s="213">
        <f t="shared" si="86"/>
        <v>0</v>
      </c>
      <c r="K596" s="213"/>
    </row>
    <row r="597" spans="1:11" ht="27">
      <c r="A597" s="215"/>
      <c r="B597" s="215"/>
      <c r="C597" s="196" t="s">
        <v>877</v>
      </c>
      <c r="D597" s="215"/>
      <c r="E597" s="197" t="s">
        <v>878</v>
      </c>
      <c r="F597" s="198">
        <v>0</v>
      </c>
      <c r="G597" s="198">
        <f t="shared" ref="G597:I598" si="87">G598</f>
        <v>69729.377299999993</v>
      </c>
      <c r="H597" s="198">
        <f t="shared" si="87"/>
        <v>5255.6439499999997</v>
      </c>
      <c r="I597" s="198">
        <f t="shared" si="87"/>
        <v>5255.6439499999997</v>
      </c>
      <c r="J597" s="199">
        <f t="shared" si="86"/>
        <v>7.5372018989763729</v>
      </c>
      <c r="K597" s="199">
        <f t="shared" ref="K597:K640" si="88">SUM(I597/H597*100)</f>
        <v>100</v>
      </c>
    </row>
    <row r="598" spans="1:11">
      <c r="A598" s="200"/>
      <c r="B598" s="200"/>
      <c r="C598" s="260" t="s">
        <v>879</v>
      </c>
      <c r="D598" s="342"/>
      <c r="E598" s="354" t="s">
        <v>880</v>
      </c>
      <c r="F598" s="212">
        <f>F599</f>
        <v>0</v>
      </c>
      <c r="G598" s="212">
        <f t="shared" si="87"/>
        <v>69729.377299999993</v>
      </c>
      <c r="H598" s="212">
        <f t="shared" si="87"/>
        <v>5255.6439499999997</v>
      </c>
      <c r="I598" s="212">
        <f t="shared" si="87"/>
        <v>5255.6439499999997</v>
      </c>
      <c r="J598" s="213">
        <f t="shared" si="86"/>
        <v>7.5372018989763729</v>
      </c>
      <c r="K598" s="213">
        <f t="shared" si="88"/>
        <v>100</v>
      </c>
    </row>
    <row r="599" spans="1:11" ht="27">
      <c r="A599" s="200"/>
      <c r="B599" s="200"/>
      <c r="C599" s="342"/>
      <c r="D599" s="201" t="s">
        <v>443</v>
      </c>
      <c r="E599" s="202" t="s">
        <v>444</v>
      </c>
      <c r="F599" s="212">
        <f>F601+F602+F600</f>
        <v>0</v>
      </c>
      <c r="G599" s="212">
        <f>G601+G602+G600</f>
        <v>69729.377299999993</v>
      </c>
      <c r="H599" s="212">
        <f>H601+H602+H600</f>
        <v>5255.6439499999997</v>
      </c>
      <c r="I599" s="212">
        <f>I601+I602+I600</f>
        <v>5255.6439499999997</v>
      </c>
      <c r="J599" s="213">
        <f t="shared" si="86"/>
        <v>7.5372018989763729</v>
      </c>
      <c r="K599" s="213">
        <f t="shared" si="88"/>
        <v>100</v>
      </c>
    </row>
    <row r="600" spans="1:11">
      <c r="A600" s="200"/>
      <c r="B600" s="200"/>
      <c r="C600" s="342"/>
      <c r="D600" s="201"/>
      <c r="E600" s="202" t="s">
        <v>874</v>
      </c>
      <c r="F600" s="212">
        <v>0</v>
      </c>
      <c r="G600" s="212">
        <v>48355.3</v>
      </c>
      <c r="H600" s="212">
        <v>3644.6365900000001</v>
      </c>
      <c r="I600" s="212">
        <v>3644.6365900000001</v>
      </c>
      <c r="J600" s="213">
        <f t="shared" si="86"/>
        <v>7.5372018992747423</v>
      </c>
      <c r="K600" s="213">
        <f t="shared" si="88"/>
        <v>100</v>
      </c>
    </row>
    <row r="601" spans="1:11">
      <c r="A601" s="200"/>
      <c r="B601" s="200"/>
      <c r="C601" s="342"/>
      <c r="D601" s="201"/>
      <c r="E601" s="202" t="s">
        <v>573</v>
      </c>
      <c r="F601" s="212">
        <v>0</v>
      </c>
      <c r="G601" s="212">
        <v>16118.43334</v>
      </c>
      <c r="H601" s="212">
        <v>1214.87886</v>
      </c>
      <c r="I601" s="212">
        <v>1214.87886</v>
      </c>
      <c r="J601" s="213">
        <f t="shared" si="86"/>
        <v>7.537201875477062</v>
      </c>
      <c r="K601" s="213">
        <f t="shared" si="88"/>
        <v>100</v>
      </c>
    </row>
    <row r="602" spans="1:11">
      <c r="A602" s="200"/>
      <c r="B602" s="200"/>
      <c r="C602" s="342"/>
      <c r="D602" s="201"/>
      <c r="E602" s="202" t="s">
        <v>718</v>
      </c>
      <c r="F602" s="212">
        <v>0</v>
      </c>
      <c r="G602" s="212">
        <f>5119.13372+136.51024</f>
        <v>5255.6439599999994</v>
      </c>
      <c r="H602" s="212">
        <v>396.12849999999997</v>
      </c>
      <c r="I602" s="212">
        <v>396.12849999999997</v>
      </c>
      <c r="J602" s="213">
        <f t="shared" si="86"/>
        <v>7.5372019683007609</v>
      </c>
      <c r="K602" s="213">
        <f t="shared" si="88"/>
        <v>100</v>
      </c>
    </row>
    <row r="603" spans="1:11">
      <c r="A603" s="281"/>
      <c r="B603" s="178" t="s">
        <v>881</v>
      </c>
      <c r="C603" s="179"/>
      <c r="D603" s="178"/>
      <c r="E603" s="233" t="s">
        <v>882</v>
      </c>
      <c r="F603" s="208">
        <f t="shared" ref="F603:I606" si="89">F604</f>
        <v>34668.400000000001</v>
      </c>
      <c r="G603" s="208">
        <f t="shared" si="89"/>
        <v>34668.4015</v>
      </c>
      <c r="H603" s="208">
        <f t="shared" si="89"/>
        <v>17334.326000000001</v>
      </c>
      <c r="I603" s="208">
        <f t="shared" si="89"/>
        <v>17334.326000000001</v>
      </c>
      <c r="J603" s="209">
        <f t="shared" si="86"/>
        <v>50.000361279997293</v>
      </c>
      <c r="K603" s="209">
        <f t="shared" si="88"/>
        <v>100</v>
      </c>
    </row>
    <row r="604" spans="1:11" ht="26.4">
      <c r="A604" s="281"/>
      <c r="B604" s="178"/>
      <c r="C604" s="179" t="s">
        <v>344</v>
      </c>
      <c r="D604" s="177"/>
      <c r="E604" s="233" t="s">
        <v>345</v>
      </c>
      <c r="F604" s="208">
        <f t="shared" si="89"/>
        <v>34668.400000000001</v>
      </c>
      <c r="G604" s="208">
        <f t="shared" si="89"/>
        <v>34668.4015</v>
      </c>
      <c r="H604" s="208">
        <f t="shared" si="89"/>
        <v>17334.326000000001</v>
      </c>
      <c r="I604" s="208">
        <f t="shared" si="89"/>
        <v>17334.326000000001</v>
      </c>
      <c r="J604" s="209">
        <f t="shared" si="86"/>
        <v>50.000361279997293</v>
      </c>
      <c r="K604" s="209">
        <f t="shared" si="88"/>
        <v>100</v>
      </c>
    </row>
    <row r="605" spans="1:11" ht="26.4">
      <c r="A605" s="186"/>
      <c r="B605" s="187"/>
      <c r="C605" s="188" t="s">
        <v>753</v>
      </c>
      <c r="D605" s="187"/>
      <c r="E605" s="189" t="s">
        <v>754</v>
      </c>
      <c r="F605" s="190">
        <f t="shared" si="89"/>
        <v>34668.400000000001</v>
      </c>
      <c r="G605" s="190">
        <f t="shared" si="89"/>
        <v>34668.4015</v>
      </c>
      <c r="H605" s="190">
        <f t="shared" si="89"/>
        <v>17334.326000000001</v>
      </c>
      <c r="I605" s="190">
        <f t="shared" si="89"/>
        <v>17334.326000000001</v>
      </c>
      <c r="J605" s="191">
        <f t="shared" si="86"/>
        <v>50.000361279997293</v>
      </c>
      <c r="K605" s="191">
        <f t="shared" si="88"/>
        <v>100</v>
      </c>
    </row>
    <row r="606" spans="1:11">
      <c r="A606" s="192"/>
      <c r="B606" s="192"/>
      <c r="C606" s="192" t="s">
        <v>883</v>
      </c>
      <c r="D606" s="192"/>
      <c r="E606" s="214" t="s">
        <v>884</v>
      </c>
      <c r="F606" s="194">
        <f t="shared" si="89"/>
        <v>34668.400000000001</v>
      </c>
      <c r="G606" s="194">
        <f t="shared" si="89"/>
        <v>34668.4015</v>
      </c>
      <c r="H606" s="194">
        <f t="shared" si="89"/>
        <v>17334.326000000001</v>
      </c>
      <c r="I606" s="194">
        <f t="shared" si="89"/>
        <v>17334.326000000001</v>
      </c>
      <c r="J606" s="195">
        <f t="shared" si="86"/>
        <v>50.000361279997293</v>
      </c>
      <c r="K606" s="195">
        <f t="shared" si="88"/>
        <v>100</v>
      </c>
    </row>
    <row r="607" spans="1:11" ht="27">
      <c r="A607" s="196"/>
      <c r="B607" s="196"/>
      <c r="C607" s="196" t="s">
        <v>885</v>
      </c>
      <c r="D607" s="215"/>
      <c r="E607" s="197" t="s">
        <v>886</v>
      </c>
      <c r="F607" s="198">
        <f>F608+F610</f>
        <v>34668.400000000001</v>
      </c>
      <c r="G607" s="198">
        <f>G608+G610</f>
        <v>34668.4015</v>
      </c>
      <c r="H607" s="198">
        <f>H608+H610</f>
        <v>17334.326000000001</v>
      </c>
      <c r="I607" s="198">
        <f>I608+I610</f>
        <v>17334.326000000001</v>
      </c>
      <c r="J607" s="199">
        <f t="shared" si="86"/>
        <v>50.000361279997293</v>
      </c>
      <c r="K607" s="199">
        <f t="shared" si="88"/>
        <v>100</v>
      </c>
    </row>
    <row r="608" spans="1:11" ht="30" customHeight="1">
      <c r="A608" s="200"/>
      <c r="B608" s="200"/>
      <c r="C608" s="201" t="s">
        <v>887</v>
      </c>
      <c r="D608" s="206"/>
      <c r="E608" s="202" t="s">
        <v>888</v>
      </c>
      <c r="F608" s="203">
        <f>F609</f>
        <v>21343</v>
      </c>
      <c r="G608" s="203">
        <f>G609</f>
        <v>21343.001499999998</v>
      </c>
      <c r="H608" s="203">
        <f>H609</f>
        <v>10671.608</v>
      </c>
      <c r="I608" s="203">
        <f>I609</f>
        <v>10671.608</v>
      </c>
      <c r="J608" s="204">
        <f t="shared" si="86"/>
        <v>50.000502506641354</v>
      </c>
      <c r="K608" s="204">
        <f t="shared" si="88"/>
        <v>100</v>
      </c>
    </row>
    <row r="609" spans="1:11" ht="27">
      <c r="A609" s="200"/>
      <c r="B609" s="200"/>
      <c r="C609" s="201"/>
      <c r="D609" s="201" t="s">
        <v>443</v>
      </c>
      <c r="E609" s="202" t="s">
        <v>444</v>
      </c>
      <c r="F609" s="203">
        <v>21343</v>
      </c>
      <c r="G609" s="203">
        <v>21343.001499999998</v>
      </c>
      <c r="H609" s="203">
        <v>10671.608</v>
      </c>
      <c r="I609" s="203">
        <v>10671.608</v>
      </c>
      <c r="J609" s="204">
        <f t="shared" si="86"/>
        <v>50.000502506641354</v>
      </c>
      <c r="K609" s="204">
        <f t="shared" si="88"/>
        <v>100</v>
      </c>
    </row>
    <row r="610" spans="1:11" ht="27" customHeight="1">
      <c r="A610" s="200"/>
      <c r="B610" s="200"/>
      <c r="C610" s="201" t="s">
        <v>889</v>
      </c>
      <c r="D610" s="206"/>
      <c r="E610" s="202" t="s">
        <v>890</v>
      </c>
      <c r="F610" s="203">
        <f>F611</f>
        <v>13325.4</v>
      </c>
      <c r="G610" s="203">
        <f>G611</f>
        <v>13325.4</v>
      </c>
      <c r="H610" s="203">
        <f>H611</f>
        <v>6662.7179999999998</v>
      </c>
      <c r="I610" s="203">
        <f>I611</f>
        <v>6662.7179999999998</v>
      </c>
      <c r="J610" s="204">
        <f t="shared" si="86"/>
        <v>50.000135080372822</v>
      </c>
      <c r="K610" s="204">
        <f t="shared" si="88"/>
        <v>100</v>
      </c>
    </row>
    <row r="611" spans="1:11" ht="27">
      <c r="A611" s="200"/>
      <c r="B611" s="200"/>
      <c r="C611" s="201"/>
      <c r="D611" s="201" t="s">
        <v>443</v>
      </c>
      <c r="E611" s="202" t="s">
        <v>444</v>
      </c>
      <c r="F611" s="203">
        <v>13325.4</v>
      </c>
      <c r="G611" s="203">
        <v>13325.4</v>
      </c>
      <c r="H611" s="203">
        <v>6662.7179999999998</v>
      </c>
      <c r="I611" s="203">
        <v>6662.7179999999998</v>
      </c>
      <c r="J611" s="204">
        <f t="shared" si="86"/>
        <v>50.000135080372822</v>
      </c>
      <c r="K611" s="204">
        <f t="shared" si="88"/>
        <v>100</v>
      </c>
    </row>
    <row r="612" spans="1:11">
      <c r="A612" s="281"/>
      <c r="B612" s="178" t="s">
        <v>891</v>
      </c>
      <c r="C612" s="179"/>
      <c r="D612" s="178"/>
      <c r="E612" s="233" t="s">
        <v>892</v>
      </c>
      <c r="F612" s="208">
        <f>F613</f>
        <v>14464</v>
      </c>
      <c r="G612" s="208">
        <f>G613</f>
        <v>14456.099999999999</v>
      </c>
      <c r="H612" s="208">
        <f>H613</f>
        <v>6912.3185299999996</v>
      </c>
      <c r="I612" s="208">
        <f>I613</f>
        <v>6812.0664299999989</v>
      </c>
      <c r="J612" s="209">
        <f t="shared" si="86"/>
        <v>47.122435719177368</v>
      </c>
      <c r="K612" s="209">
        <f t="shared" si="88"/>
        <v>98.549660297555747</v>
      </c>
    </row>
    <row r="613" spans="1:11" ht="26.4">
      <c r="A613" s="281"/>
      <c r="B613" s="178"/>
      <c r="C613" s="179" t="s">
        <v>344</v>
      </c>
      <c r="D613" s="178"/>
      <c r="E613" s="233" t="s">
        <v>345</v>
      </c>
      <c r="F613" s="208">
        <f>F614+F621</f>
        <v>14464</v>
      </c>
      <c r="G613" s="208">
        <f>G614+G621</f>
        <v>14456.099999999999</v>
      </c>
      <c r="H613" s="208">
        <f>H614+H621</f>
        <v>6912.3185299999996</v>
      </c>
      <c r="I613" s="208">
        <f>I614+I621</f>
        <v>6812.0664299999989</v>
      </c>
      <c r="J613" s="209">
        <f t="shared" si="86"/>
        <v>47.122435719177368</v>
      </c>
      <c r="K613" s="209">
        <f t="shared" si="88"/>
        <v>98.549660297555747</v>
      </c>
    </row>
    <row r="614" spans="1:11" ht="26.4">
      <c r="A614" s="186"/>
      <c r="B614" s="187"/>
      <c r="C614" s="188" t="s">
        <v>346</v>
      </c>
      <c r="D614" s="187"/>
      <c r="E614" s="189" t="s">
        <v>347</v>
      </c>
      <c r="F614" s="190">
        <f t="shared" ref="F614:I616" si="90">F615</f>
        <v>7108.8</v>
      </c>
      <c r="G614" s="190">
        <f t="shared" si="90"/>
        <v>7108.8</v>
      </c>
      <c r="H614" s="190">
        <f t="shared" si="90"/>
        <v>2953.1306</v>
      </c>
      <c r="I614" s="190">
        <f t="shared" si="90"/>
        <v>2852.8784999999998</v>
      </c>
      <c r="J614" s="191">
        <f t="shared" si="86"/>
        <v>40.131646691424713</v>
      </c>
      <c r="K614" s="191">
        <f t="shared" si="88"/>
        <v>96.605226331676619</v>
      </c>
    </row>
    <row r="615" spans="1:11" ht="27">
      <c r="A615" s="192"/>
      <c r="B615" s="192"/>
      <c r="C615" s="192" t="s">
        <v>348</v>
      </c>
      <c r="D615" s="192"/>
      <c r="E615" s="193" t="s">
        <v>349</v>
      </c>
      <c r="F615" s="194">
        <f t="shared" si="90"/>
        <v>7108.8</v>
      </c>
      <c r="G615" s="194">
        <f t="shared" si="90"/>
        <v>7108.8</v>
      </c>
      <c r="H615" s="194">
        <f t="shared" si="90"/>
        <v>2953.1306</v>
      </c>
      <c r="I615" s="194">
        <f t="shared" si="90"/>
        <v>2852.8784999999998</v>
      </c>
      <c r="J615" s="195">
        <f t="shared" si="86"/>
        <v>40.131646691424713</v>
      </c>
      <c r="K615" s="195">
        <f t="shared" si="88"/>
        <v>96.605226331676619</v>
      </c>
    </row>
    <row r="616" spans="1:11" ht="40.200000000000003">
      <c r="A616" s="196"/>
      <c r="B616" s="196"/>
      <c r="C616" s="196" t="s">
        <v>350</v>
      </c>
      <c r="D616" s="196"/>
      <c r="E616" s="197" t="s">
        <v>351</v>
      </c>
      <c r="F616" s="198">
        <f t="shared" si="90"/>
        <v>7108.8</v>
      </c>
      <c r="G616" s="198">
        <f t="shared" si="90"/>
        <v>7108.8</v>
      </c>
      <c r="H616" s="198">
        <f t="shared" si="90"/>
        <v>2953.1306</v>
      </c>
      <c r="I616" s="198">
        <f t="shared" si="90"/>
        <v>2852.8784999999998</v>
      </c>
      <c r="J616" s="199">
        <f t="shared" si="86"/>
        <v>40.131646691424713</v>
      </c>
      <c r="K616" s="199">
        <f t="shared" si="88"/>
        <v>96.605226331676619</v>
      </c>
    </row>
    <row r="617" spans="1:11" ht="26.4">
      <c r="A617" s="200"/>
      <c r="B617" s="200"/>
      <c r="C617" s="201" t="s">
        <v>358</v>
      </c>
      <c r="D617" s="201"/>
      <c r="E617" s="211" t="s">
        <v>359</v>
      </c>
      <c r="F617" s="203">
        <f>F618+F619</f>
        <v>7108.8</v>
      </c>
      <c r="G617" s="203">
        <f>G618+G619+G620</f>
        <v>7108.8</v>
      </c>
      <c r="H617" s="203">
        <f>H618+H619+H620</f>
        <v>2953.1306</v>
      </c>
      <c r="I617" s="203">
        <f>I618+I619+I620</f>
        <v>2852.8784999999998</v>
      </c>
      <c r="J617" s="204">
        <f t="shared" si="86"/>
        <v>40.131646691424713</v>
      </c>
      <c r="K617" s="204">
        <f t="shared" si="88"/>
        <v>96.605226331676619</v>
      </c>
    </row>
    <row r="618" spans="1:11" ht="40.200000000000003">
      <c r="A618" s="200"/>
      <c r="B618" s="200"/>
      <c r="C618" s="201"/>
      <c r="D618" s="201" t="s">
        <v>354</v>
      </c>
      <c r="E618" s="202" t="s">
        <v>355</v>
      </c>
      <c r="F618" s="203">
        <f>6634.1+264.3</f>
        <v>6898.4000000000005</v>
      </c>
      <c r="G618" s="203">
        <v>6897.2694000000001</v>
      </c>
      <c r="H618" s="203">
        <v>2900</v>
      </c>
      <c r="I618" s="203">
        <v>2801.84618</v>
      </c>
      <c r="J618" s="204">
        <f t="shared" si="86"/>
        <v>40.62254230637997</v>
      </c>
      <c r="K618" s="204">
        <f t="shared" si="88"/>
        <v>96.615385517241378</v>
      </c>
    </row>
    <row r="619" spans="1:11" ht="27">
      <c r="A619" s="200"/>
      <c r="B619" s="200"/>
      <c r="C619" s="201"/>
      <c r="D619" s="201" t="s">
        <v>360</v>
      </c>
      <c r="E619" s="202" t="s">
        <v>361</v>
      </c>
      <c r="F619" s="203">
        <v>210.4</v>
      </c>
      <c r="G619" s="203">
        <v>198.4</v>
      </c>
      <c r="H619" s="203">
        <v>40</v>
      </c>
      <c r="I619" s="203">
        <v>37.901719999999997</v>
      </c>
      <c r="J619" s="204">
        <f t="shared" si="86"/>
        <v>19.10368951612903</v>
      </c>
      <c r="K619" s="204">
        <f t="shared" si="88"/>
        <v>94.754299999999986</v>
      </c>
    </row>
    <row r="620" spans="1:11">
      <c r="A620" s="200"/>
      <c r="B620" s="200"/>
      <c r="C620" s="201"/>
      <c r="D620" s="201" t="s">
        <v>362</v>
      </c>
      <c r="E620" s="202" t="s">
        <v>363</v>
      </c>
      <c r="F620" s="203"/>
      <c r="G620" s="203">
        <v>13.130599999999999</v>
      </c>
      <c r="H620" s="203">
        <v>13.130599999999999</v>
      </c>
      <c r="I620" s="203">
        <v>13.130599999999999</v>
      </c>
      <c r="J620" s="204">
        <f t="shared" si="86"/>
        <v>100</v>
      </c>
      <c r="K620" s="204">
        <f t="shared" si="88"/>
        <v>100</v>
      </c>
    </row>
    <row r="621" spans="1:11" ht="26.4">
      <c r="A621" s="186"/>
      <c r="B621" s="187"/>
      <c r="C621" s="188" t="s">
        <v>753</v>
      </c>
      <c r="D621" s="187"/>
      <c r="E621" s="189" t="s">
        <v>754</v>
      </c>
      <c r="F621" s="190">
        <f>F622+F645+F651+F634</f>
        <v>7355.2000000000007</v>
      </c>
      <c r="G621" s="190">
        <f>G622+G645+G651+G634</f>
        <v>7347.2999999999993</v>
      </c>
      <c r="H621" s="190">
        <f>H622+H645+H651+H634</f>
        <v>3959.1879299999996</v>
      </c>
      <c r="I621" s="190">
        <f>I622+I645+I651+I634</f>
        <v>3959.1879299999996</v>
      </c>
      <c r="J621" s="191">
        <f t="shared" si="86"/>
        <v>53.886297415377079</v>
      </c>
      <c r="K621" s="191">
        <f t="shared" si="88"/>
        <v>100</v>
      </c>
    </row>
    <row r="622" spans="1:11">
      <c r="A622" s="192"/>
      <c r="B622" s="192"/>
      <c r="C622" s="192" t="s">
        <v>883</v>
      </c>
      <c r="D622" s="192"/>
      <c r="E622" s="193" t="s">
        <v>884</v>
      </c>
      <c r="F622" s="194">
        <f>F623</f>
        <v>741.09999999999991</v>
      </c>
      <c r="G622" s="194">
        <f>G623</f>
        <v>741.09999999999991</v>
      </c>
      <c r="H622" s="194">
        <f>H623</f>
        <v>421.85</v>
      </c>
      <c r="I622" s="194">
        <f>I623</f>
        <v>421.85</v>
      </c>
      <c r="J622" s="195">
        <f t="shared" si="86"/>
        <v>56.922142760761041</v>
      </c>
      <c r="K622" s="195">
        <f t="shared" si="88"/>
        <v>100</v>
      </c>
    </row>
    <row r="623" spans="1:11" ht="27">
      <c r="A623" s="196"/>
      <c r="B623" s="196"/>
      <c r="C623" s="196" t="s">
        <v>885</v>
      </c>
      <c r="D623" s="196"/>
      <c r="E623" s="197" t="s">
        <v>886</v>
      </c>
      <c r="F623" s="198">
        <f>F624+F626+F628+F630+F632</f>
        <v>741.09999999999991</v>
      </c>
      <c r="G623" s="198">
        <f>G624+G626+G628+G630+G632</f>
        <v>741.09999999999991</v>
      </c>
      <c r="H623" s="198">
        <f>H624+H626+H628+H630+H632</f>
        <v>421.85</v>
      </c>
      <c r="I623" s="198">
        <f>I624+I626+I628+I630+I632</f>
        <v>421.85</v>
      </c>
      <c r="J623" s="199">
        <f t="shared" si="86"/>
        <v>56.922142760761041</v>
      </c>
      <c r="K623" s="199">
        <f t="shared" si="88"/>
        <v>100</v>
      </c>
    </row>
    <row r="624" spans="1:11">
      <c r="A624" s="200"/>
      <c r="B624" s="200"/>
      <c r="C624" s="201" t="s">
        <v>893</v>
      </c>
      <c r="D624" s="201"/>
      <c r="E624" s="202" t="s">
        <v>894</v>
      </c>
      <c r="F624" s="203">
        <f>F625</f>
        <v>290.5</v>
      </c>
      <c r="G624" s="203">
        <f>G625</f>
        <v>290.5</v>
      </c>
      <c r="H624" s="203">
        <f>H625</f>
        <v>133.30000000000001</v>
      </c>
      <c r="I624" s="203">
        <f>I625</f>
        <v>133.30000000000001</v>
      </c>
      <c r="J624" s="204">
        <f t="shared" ref="J624:J655" si="91">I624/G624*100</f>
        <v>45.886402753872638</v>
      </c>
      <c r="K624" s="204">
        <f t="shared" si="88"/>
        <v>100</v>
      </c>
    </row>
    <row r="625" spans="1:11" ht="27">
      <c r="A625" s="200"/>
      <c r="B625" s="200"/>
      <c r="C625" s="201"/>
      <c r="D625" s="201" t="s">
        <v>443</v>
      </c>
      <c r="E625" s="202" t="s">
        <v>444</v>
      </c>
      <c r="F625" s="203">
        <v>290.5</v>
      </c>
      <c r="G625" s="203">
        <v>290.5</v>
      </c>
      <c r="H625" s="203">
        <v>133.30000000000001</v>
      </c>
      <c r="I625" s="203">
        <v>133.30000000000001</v>
      </c>
      <c r="J625" s="204">
        <f t="shared" si="91"/>
        <v>45.886402753872638</v>
      </c>
      <c r="K625" s="204">
        <f t="shared" si="88"/>
        <v>100</v>
      </c>
    </row>
    <row r="626" spans="1:11">
      <c r="A626" s="200"/>
      <c r="B626" s="200"/>
      <c r="C626" s="201" t="s">
        <v>895</v>
      </c>
      <c r="D626" s="201"/>
      <c r="E626" s="202" t="s">
        <v>896</v>
      </c>
      <c r="F626" s="203">
        <f>F627</f>
        <v>120.3</v>
      </c>
      <c r="G626" s="203">
        <f>G627</f>
        <v>120.3</v>
      </c>
      <c r="H626" s="203">
        <f>H627</f>
        <v>60.15</v>
      </c>
      <c r="I626" s="203">
        <f>I627</f>
        <v>60.15</v>
      </c>
      <c r="J626" s="204">
        <f t="shared" si="91"/>
        <v>50</v>
      </c>
      <c r="K626" s="204">
        <f t="shared" si="88"/>
        <v>100</v>
      </c>
    </row>
    <row r="627" spans="1:11" ht="27">
      <c r="A627" s="200"/>
      <c r="B627" s="200"/>
      <c r="C627" s="201"/>
      <c r="D627" s="201" t="s">
        <v>443</v>
      </c>
      <c r="E627" s="202" t="s">
        <v>444</v>
      </c>
      <c r="F627" s="203">
        <v>120.3</v>
      </c>
      <c r="G627" s="203">
        <v>120.3</v>
      </c>
      <c r="H627" s="203">
        <v>60.15</v>
      </c>
      <c r="I627" s="203">
        <v>60.15</v>
      </c>
      <c r="J627" s="204">
        <f t="shared" si="91"/>
        <v>50</v>
      </c>
      <c r="K627" s="204">
        <f t="shared" si="88"/>
        <v>100</v>
      </c>
    </row>
    <row r="628" spans="1:11">
      <c r="A628" s="200"/>
      <c r="B628" s="200"/>
      <c r="C628" s="201" t="s">
        <v>897</v>
      </c>
      <c r="D628" s="201"/>
      <c r="E628" s="202" t="s">
        <v>898</v>
      </c>
      <c r="F628" s="203">
        <f>F629</f>
        <v>70.2</v>
      </c>
      <c r="G628" s="203">
        <f>G629</f>
        <v>70.2</v>
      </c>
      <c r="H628" s="203">
        <f>H629</f>
        <v>21.05</v>
      </c>
      <c r="I628" s="203">
        <f>I629</f>
        <v>21.05</v>
      </c>
      <c r="J628" s="204">
        <f t="shared" si="91"/>
        <v>29.985754985754987</v>
      </c>
      <c r="K628" s="204">
        <f t="shared" si="88"/>
        <v>100</v>
      </c>
    </row>
    <row r="629" spans="1:11" ht="27">
      <c r="A629" s="200"/>
      <c r="B629" s="200"/>
      <c r="C629" s="201"/>
      <c r="D629" s="201" t="s">
        <v>443</v>
      </c>
      <c r="E629" s="202" t="s">
        <v>444</v>
      </c>
      <c r="F629" s="203">
        <v>70.2</v>
      </c>
      <c r="G629" s="203">
        <v>70.2</v>
      </c>
      <c r="H629" s="203">
        <v>21.05</v>
      </c>
      <c r="I629" s="203">
        <v>21.05</v>
      </c>
      <c r="J629" s="204">
        <f t="shared" si="91"/>
        <v>29.985754985754987</v>
      </c>
      <c r="K629" s="204">
        <f t="shared" si="88"/>
        <v>100</v>
      </c>
    </row>
    <row r="630" spans="1:11" ht="27" customHeight="1">
      <c r="A630" s="200"/>
      <c r="B630" s="200"/>
      <c r="C630" s="201" t="s">
        <v>899</v>
      </c>
      <c r="D630" s="201"/>
      <c r="E630" s="202" t="s">
        <v>900</v>
      </c>
      <c r="F630" s="203">
        <f>F631</f>
        <v>85.9</v>
      </c>
      <c r="G630" s="203">
        <f>G631</f>
        <v>85.9</v>
      </c>
      <c r="H630" s="203">
        <f>H631</f>
        <v>73.599999999999994</v>
      </c>
      <c r="I630" s="203">
        <f>I631</f>
        <v>73.599999999999994</v>
      </c>
      <c r="J630" s="204">
        <f t="shared" si="91"/>
        <v>85.681024447031419</v>
      </c>
      <c r="K630" s="204">
        <f t="shared" si="88"/>
        <v>100</v>
      </c>
    </row>
    <row r="631" spans="1:11" ht="27">
      <c r="A631" s="200"/>
      <c r="B631" s="200"/>
      <c r="C631" s="201"/>
      <c r="D631" s="201" t="s">
        <v>443</v>
      </c>
      <c r="E631" s="202" t="s">
        <v>444</v>
      </c>
      <c r="F631" s="203">
        <v>85.9</v>
      </c>
      <c r="G631" s="203">
        <v>85.9</v>
      </c>
      <c r="H631" s="203">
        <v>73.599999999999994</v>
      </c>
      <c r="I631" s="203">
        <v>73.599999999999994</v>
      </c>
      <c r="J631" s="204">
        <f t="shared" si="91"/>
        <v>85.681024447031419</v>
      </c>
      <c r="K631" s="204">
        <f t="shared" si="88"/>
        <v>100</v>
      </c>
    </row>
    <row r="632" spans="1:11" ht="14.25" customHeight="1">
      <c r="A632" s="200"/>
      <c r="B632" s="200"/>
      <c r="C632" s="201" t="s">
        <v>901</v>
      </c>
      <c r="D632" s="201"/>
      <c r="E632" s="202" t="s">
        <v>902</v>
      </c>
      <c r="F632" s="203">
        <f>F633</f>
        <v>174.2</v>
      </c>
      <c r="G632" s="203">
        <f>G633</f>
        <v>174.2</v>
      </c>
      <c r="H632" s="203">
        <f>H633</f>
        <v>133.75</v>
      </c>
      <c r="I632" s="203">
        <f>I633</f>
        <v>133.75</v>
      </c>
      <c r="J632" s="204">
        <f t="shared" si="91"/>
        <v>76.779563719862239</v>
      </c>
      <c r="K632" s="204">
        <f t="shared" si="88"/>
        <v>100</v>
      </c>
    </row>
    <row r="633" spans="1:11" ht="27">
      <c r="A633" s="200"/>
      <c r="B633" s="200"/>
      <c r="C633" s="201"/>
      <c r="D633" s="201" t="s">
        <v>443</v>
      </c>
      <c r="E633" s="202" t="s">
        <v>444</v>
      </c>
      <c r="F633" s="203">
        <v>174.2</v>
      </c>
      <c r="G633" s="203">
        <v>174.2</v>
      </c>
      <c r="H633" s="203">
        <v>133.75</v>
      </c>
      <c r="I633" s="203">
        <v>133.75</v>
      </c>
      <c r="J633" s="204">
        <f t="shared" si="91"/>
        <v>76.779563719862239</v>
      </c>
      <c r="K633" s="204">
        <f t="shared" si="88"/>
        <v>100</v>
      </c>
    </row>
    <row r="634" spans="1:11">
      <c r="A634" s="192"/>
      <c r="B634" s="192"/>
      <c r="C634" s="192" t="s">
        <v>903</v>
      </c>
      <c r="D634" s="192"/>
      <c r="E634" s="193" t="s">
        <v>904</v>
      </c>
      <c r="F634" s="194">
        <f>F635</f>
        <v>6282.6</v>
      </c>
      <c r="G634" s="194">
        <f>G635</f>
        <v>6274.6999999999989</v>
      </c>
      <c r="H634" s="194">
        <f>H635</f>
        <v>3386.0379299999995</v>
      </c>
      <c r="I634" s="194">
        <f>I635</f>
        <v>3386.0379299999995</v>
      </c>
      <c r="J634" s="195">
        <f t="shared" si="91"/>
        <v>53.963343745517712</v>
      </c>
      <c r="K634" s="195">
        <f t="shared" si="88"/>
        <v>100</v>
      </c>
    </row>
    <row r="635" spans="1:11" ht="26.25" customHeight="1">
      <c r="A635" s="196"/>
      <c r="B635" s="196"/>
      <c r="C635" s="196" t="s">
        <v>905</v>
      </c>
      <c r="D635" s="196"/>
      <c r="E635" s="197" t="s">
        <v>906</v>
      </c>
      <c r="F635" s="198">
        <f>F640+F636+F638</f>
        <v>6282.6</v>
      </c>
      <c r="G635" s="198">
        <f>G640+G636+G638</f>
        <v>6274.6999999999989</v>
      </c>
      <c r="H635" s="198">
        <f>H640+H636+H638</f>
        <v>3386.0379299999995</v>
      </c>
      <c r="I635" s="198">
        <f>I640+I636+I638</f>
        <v>3386.0379299999995</v>
      </c>
      <c r="J635" s="199">
        <f t="shared" si="91"/>
        <v>53.963343745517712</v>
      </c>
      <c r="K635" s="199">
        <f t="shared" si="88"/>
        <v>100</v>
      </c>
    </row>
    <row r="636" spans="1:11" ht="25.5" customHeight="1">
      <c r="A636" s="200"/>
      <c r="B636" s="200"/>
      <c r="C636" s="201" t="s">
        <v>907</v>
      </c>
      <c r="D636" s="201"/>
      <c r="E636" s="355" t="s">
        <v>908</v>
      </c>
      <c r="F636" s="203">
        <f>F637</f>
        <v>115.7</v>
      </c>
      <c r="G636" s="203">
        <f>G637</f>
        <v>115.7</v>
      </c>
      <c r="H636" s="203">
        <f>H637</f>
        <v>48.296599999999998</v>
      </c>
      <c r="I636" s="203">
        <f>I637</f>
        <v>48.296599999999998</v>
      </c>
      <c r="J636" s="204">
        <f t="shared" si="91"/>
        <v>41.742955920484007</v>
      </c>
      <c r="K636" s="204">
        <f t="shared" si="88"/>
        <v>100</v>
      </c>
    </row>
    <row r="637" spans="1:11" ht="27">
      <c r="A637" s="200"/>
      <c r="B637" s="200"/>
      <c r="C637" s="201"/>
      <c r="D637" s="201" t="s">
        <v>443</v>
      </c>
      <c r="E637" s="202" t="s">
        <v>444</v>
      </c>
      <c r="F637" s="203">
        <v>115.7</v>
      </c>
      <c r="G637" s="203">
        <v>115.7</v>
      </c>
      <c r="H637" s="203">
        <v>48.296599999999998</v>
      </c>
      <c r="I637" s="203">
        <v>48.296599999999998</v>
      </c>
      <c r="J637" s="204">
        <f t="shared" si="91"/>
        <v>41.742955920484007</v>
      </c>
      <c r="K637" s="204">
        <f t="shared" si="88"/>
        <v>100</v>
      </c>
    </row>
    <row r="638" spans="1:11" ht="27">
      <c r="A638" s="200"/>
      <c r="B638" s="200"/>
      <c r="C638" s="201" t="s">
        <v>909</v>
      </c>
      <c r="D638" s="201"/>
      <c r="E638" s="202" t="s">
        <v>910</v>
      </c>
      <c r="F638" s="203">
        <f>F639</f>
        <v>1560.8</v>
      </c>
      <c r="G638" s="203">
        <f>G639</f>
        <v>1552.9</v>
      </c>
      <c r="H638" s="203">
        <f>H639</f>
        <v>1547.4741799999999</v>
      </c>
      <c r="I638" s="203">
        <f>I639</f>
        <v>1547.4741799999999</v>
      </c>
      <c r="J638" s="204">
        <f t="shared" si="91"/>
        <v>99.650600811385132</v>
      </c>
      <c r="K638" s="204">
        <f t="shared" si="88"/>
        <v>100</v>
      </c>
    </row>
    <row r="639" spans="1:11" ht="27">
      <c r="A639" s="200"/>
      <c r="B639" s="200"/>
      <c r="C639" s="201"/>
      <c r="D639" s="201" t="s">
        <v>443</v>
      </c>
      <c r="E639" s="202" t="s">
        <v>444</v>
      </c>
      <c r="F639" s="203">
        <v>1560.8</v>
      </c>
      <c r="G639" s="203">
        <v>1552.9</v>
      </c>
      <c r="H639" s="203">
        <v>1547.4741799999999</v>
      </c>
      <c r="I639" s="203">
        <v>1547.4741799999999</v>
      </c>
      <c r="J639" s="204">
        <f t="shared" si="91"/>
        <v>99.650600811385132</v>
      </c>
      <c r="K639" s="204">
        <f t="shared" si="88"/>
        <v>100</v>
      </c>
    </row>
    <row r="640" spans="1:11" ht="27.75" customHeight="1">
      <c r="A640" s="200"/>
      <c r="B640" s="200"/>
      <c r="C640" s="201" t="s">
        <v>911</v>
      </c>
      <c r="D640" s="201"/>
      <c r="E640" s="202" t="s">
        <v>912</v>
      </c>
      <c r="F640" s="203">
        <f>F643</f>
        <v>4606.1000000000004</v>
      </c>
      <c r="G640" s="203">
        <f>G643+G642+G641+G644</f>
        <v>4606.0999999999995</v>
      </c>
      <c r="H640" s="203">
        <f>H643</f>
        <v>1790.2671499999999</v>
      </c>
      <c r="I640" s="203">
        <f>I643</f>
        <v>1790.2671499999999</v>
      </c>
      <c r="J640" s="204">
        <f t="shared" si="91"/>
        <v>38.867309654588482</v>
      </c>
      <c r="K640" s="204">
        <f t="shared" si="88"/>
        <v>100</v>
      </c>
    </row>
    <row r="641" spans="1:11" ht="27.75" customHeight="1">
      <c r="A641" s="200"/>
      <c r="B641" s="200"/>
      <c r="C641" s="201"/>
      <c r="D641" s="201" t="s">
        <v>360</v>
      </c>
      <c r="E641" s="202" t="s">
        <v>361</v>
      </c>
      <c r="F641" s="203">
        <v>0</v>
      </c>
      <c r="G641" s="203">
        <v>2544.36897</v>
      </c>
      <c r="H641" s="203">
        <v>0</v>
      </c>
      <c r="I641" s="203"/>
      <c r="J641" s="204">
        <f t="shared" si="91"/>
        <v>0</v>
      </c>
      <c r="K641" s="204"/>
    </row>
    <row r="642" spans="1:11">
      <c r="A642" s="200"/>
      <c r="B642" s="200"/>
      <c r="C642" s="201"/>
      <c r="D642" s="201" t="s">
        <v>362</v>
      </c>
      <c r="E642" s="202" t="s">
        <v>363</v>
      </c>
      <c r="F642" s="203">
        <v>0</v>
      </c>
      <c r="G642" s="203">
        <v>115.35054</v>
      </c>
      <c r="H642" s="203">
        <v>0</v>
      </c>
      <c r="I642" s="203">
        <v>0</v>
      </c>
      <c r="J642" s="204">
        <f t="shared" si="91"/>
        <v>0</v>
      </c>
      <c r="K642" s="204"/>
    </row>
    <row r="643" spans="1:11" ht="27">
      <c r="A643" s="200"/>
      <c r="B643" s="200"/>
      <c r="C643" s="201"/>
      <c r="D643" s="201" t="s">
        <v>443</v>
      </c>
      <c r="E643" s="202" t="s">
        <v>444</v>
      </c>
      <c r="F643" s="203">
        <v>4606.1000000000004</v>
      </c>
      <c r="G643" s="203">
        <v>1809.7612099999999</v>
      </c>
      <c r="H643" s="203">
        <v>1790.2671499999999</v>
      </c>
      <c r="I643" s="203">
        <v>1790.2671499999999</v>
      </c>
      <c r="J643" s="204">
        <f t="shared" si="91"/>
        <v>98.922838002478798</v>
      </c>
      <c r="K643" s="204">
        <f>SUM(I643/H643*100)</f>
        <v>100</v>
      </c>
    </row>
    <row r="644" spans="1:11">
      <c r="A644" s="200"/>
      <c r="B644" s="200"/>
      <c r="C644" s="201"/>
      <c r="D644" s="201" t="s">
        <v>364</v>
      </c>
      <c r="E644" s="202" t="s">
        <v>365</v>
      </c>
      <c r="F644" s="203">
        <v>0</v>
      </c>
      <c r="G644" s="203">
        <v>136.61928</v>
      </c>
      <c r="H644" s="203">
        <v>0</v>
      </c>
      <c r="I644" s="203">
        <v>0</v>
      </c>
      <c r="J644" s="204">
        <f t="shared" si="91"/>
        <v>0</v>
      </c>
      <c r="K644" s="204"/>
    </row>
    <row r="645" spans="1:11">
      <c r="A645" s="192"/>
      <c r="B645" s="192"/>
      <c r="C645" s="192" t="s">
        <v>826</v>
      </c>
      <c r="D645" s="192"/>
      <c r="E645" s="214" t="s">
        <v>827</v>
      </c>
      <c r="F645" s="194">
        <f>F646</f>
        <v>278.2</v>
      </c>
      <c r="G645" s="194">
        <f>G646</f>
        <v>278.2</v>
      </c>
      <c r="H645" s="194">
        <f>H646</f>
        <v>98</v>
      </c>
      <c r="I645" s="194">
        <f>I646</f>
        <v>98</v>
      </c>
      <c r="J645" s="195">
        <f t="shared" si="91"/>
        <v>35.226455787203456</v>
      </c>
      <c r="K645" s="195">
        <f t="shared" ref="K645:K672" si="92">SUM(I645/H645*100)</f>
        <v>100</v>
      </c>
    </row>
    <row r="646" spans="1:11" ht="27">
      <c r="A646" s="196"/>
      <c r="B646" s="196"/>
      <c r="C646" s="196" t="s">
        <v>913</v>
      </c>
      <c r="D646" s="196"/>
      <c r="E646" s="197" t="s">
        <v>914</v>
      </c>
      <c r="F646" s="198">
        <f>F649+F647</f>
        <v>278.2</v>
      </c>
      <c r="G646" s="198">
        <f>G649+G647</f>
        <v>278.2</v>
      </c>
      <c r="H646" s="198">
        <f>H649+H647</f>
        <v>98</v>
      </c>
      <c r="I646" s="198">
        <f>I649+I647</f>
        <v>98</v>
      </c>
      <c r="J646" s="199">
        <f t="shared" si="91"/>
        <v>35.226455787203456</v>
      </c>
      <c r="K646" s="199">
        <f t="shared" si="92"/>
        <v>100</v>
      </c>
    </row>
    <row r="647" spans="1:11">
      <c r="A647" s="348"/>
      <c r="B647" s="348"/>
      <c r="C647" s="348" t="s">
        <v>915</v>
      </c>
      <c r="D647" s="348"/>
      <c r="E647" s="349" t="s">
        <v>916</v>
      </c>
      <c r="F647" s="203">
        <f>F648</f>
        <v>175</v>
      </c>
      <c r="G647" s="203">
        <f>G648</f>
        <v>175</v>
      </c>
      <c r="H647" s="203">
        <f>H648</f>
        <v>60</v>
      </c>
      <c r="I647" s="203">
        <f>I648</f>
        <v>60</v>
      </c>
      <c r="J647" s="204">
        <f t="shared" si="91"/>
        <v>34.285714285714285</v>
      </c>
      <c r="K647" s="204">
        <f t="shared" si="92"/>
        <v>100</v>
      </c>
    </row>
    <row r="648" spans="1:11" ht="27">
      <c r="A648" s="348"/>
      <c r="B648" s="348"/>
      <c r="C648" s="348"/>
      <c r="D648" s="348" t="s">
        <v>443</v>
      </c>
      <c r="E648" s="349" t="s">
        <v>444</v>
      </c>
      <c r="F648" s="203">
        <v>175</v>
      </c>
      <c r="G648" s="203">
        <v>175</v>
      </c>
      <c r="H648" s="203">
        <v>60</v>
      </c>
      <c r="I648" s="203">
        <v>60</v>
      </c>
      <c r="J648" s="204">
        <f t="shared" si="91"/>
        <v>34.285714285714285</v>
      </c>
      <c r="K648" s="204">
        <f t="shared" si="92"/>
        <v>100</v>
      </c>
    </row>
    <row r="649" spans="1:11" ht="27">
      <c r="A649" s="201"/>
      <c r="B649" s="201"/>
      <c r="C649" s="201" t="s">
        <v>917</v>
      </c>
      <c r="D649" s="201"/>
      <c r="E649" s="202" t="s">
        <v>918</v>
      </c>
      <c r="F649" s="203">
        <f>F650</f>
        <v>103.2</v>
      </c>
      <c r="G649" s="203">
        <f>G650</f>
        <v>103.2</v>
      </c>
      <c r="H649" s="203">
        <f>H650</f>
        <v>38</v>
      </c>
      <c r="I649" s="203">
        <f>I650</f>
        <v>38</v>
      </c>
      <c r="J649" s="204">
        <f t="shared" si="91"/>
        <v>36.821705426356587</v>
      </c>
      <c r="K649" s="204">
        <f t="shared" si="92"/>
        <v>100</v>
      </c>
    </row>
    <row r="650" spans="1:11" ht="27">
      <c r="A650" s="201"/>
      <c r="B650" s="201"/>
      <c r="C650" s="201"/>
      <c r="D650" s="348" t="s">
        <v>443</v>
      </c>
      <c r="E650" s="349" t="s">
        <v>444</v>
      </c>
      <c r="F650" s="203">
        <v>103.2</v>
      </c>
      <c r="G650" s="203">
        <v>103.2</v>
      </c>
      <c r="H650" s="203">
        <v>38</v>
      </c>
      <c r="I650" s="203">
        <v>38</v>
      </c>
      <c r="J650" s="204">
        <f t="shared" si="91"/>
        <v>36.821705426356587</v>
      </c>
      <c r="K650" s="204">
        <f t="shared" si="92"/>
        <v>100</v>
      </c>
    </row>
    <row r="651" spans="1:11" ht="27">
      <c r="A651" s="192"/>
      <c r="B651" s="192"/>
      <c r="C651" s="192" t="s">
        <v>919</v>
      </c>
      <c r="D651" s="192"/>
      <c r="E651" s="214" t="s">
        <v>920</v>
      </c>
      <c r="F651" s="194">
        <f t="shared" ref="F651:I653" si="93">F652</f>
        <v>53.3</v>
      </c>
      <c r="G651" s="194">
        <f t="shared" si="93"/>
        <v>53.3</v>
      </c>
      <c r="H651" s="194">
        <f t="shared" si="93"/>
        <v>53.3</v>
      </c>
      <c r="I651" s="194">
        <f t="shared" si="93"/>
        <v>53.3</v>
      </c>
      <c r="J651" s="195">
        <f t="shared" si="91"/>
        <v>100</v>
      </c>
      <c r="K651" s="195">
        <f t="shared" si="92"/>
        <v>100</v>
      </c>
    </row>
    <row r="652" spans="1:11">
      <c r="A652" s="196"/>
      <c r="B652" s="196"/>
      <c r="C652" s="196" t="s">
        <v>921</v>
      </c>
      <c r="D652" s="196"/>
      <c r="E652" s="197" t="s">
        <v>922</v>
      </c>
      <c r="F652" s="198">
        <f t="shared" si="93"/>
        <v>53.3</v>
      </c>
      <c r="G652" s="198">
        <f t="shared" si="93"/>
        <v>53.3</v>
      </c>
      <c r="H652" s="198">
        <f t="shared" si="93"/>
        <v>53.3</v>
      </c>
      <c r="I652" s="198">
        <f t="shared" si="93"/>
        <v>53.3</v>
      </c>
      <c r="J652" s="199">
        <f t="shared" si="91"/>
        <v>100</v>
      </c>
      <c r="K652" s="199">
        <f t="shared" si="92"/>
        <v>100</v>
      </c>
    </row>
    <row r="653" spans="1:11" ht="27">
      <c r="A653" s="200"/>
      <c r="B653" s="200"/>
      <c r="C653" s="201" t="s">
        <v>923</v>
      </c>
      <c r="D653" s="201"/>
      <c r="E653" s="202" t="s">
        <v>924</v>
      </c>
      <c r="F653" s="203">
        <f t="shared" si="93"/>
        <v>53.3</v>
      </c>
      <c r="G653" s="203">
        <f t="shared" si="93"/>
        <v>53.3</v>
      </c>
      <c r="H653" s="203">
        <f t="shared" si="93"/>
        <v>53.3</v>
      </c>
      <c r="I653" s="203">
        <f t="shared" si="93"/>
        <v>53.3</v>
      </c>
      <c r="J653" s="204">
        <f t="shared" si="91"/>
        <v>100</v>
      </c>
      <c r="K653" s="204">
        <f t="shared" si="92"/>
        <v>100</v>
      </c>
    </row>
    <row r="654" spans="1:11" ht="27">
      <c r="A654" s="200"/>
      <c r="B654" s="200"/>
      <c r="C654" s="201"/>
      <c r="D654" s="201" t="s">
        <v>443</v>
      </c>
      <c r="E654" s="202" t="s">
        <v>444</v>
      </c>
      <c r="F654" s="203">
        <v>53.3</v>
      </c>
      <c r="G654" s="203">
        <v>53.3</v>
      </c>
      <c r="H654" s="203">
        <v>53.3</v>
      </c>
      <c r="I654" s="203">
        <v>53.3</v>
      </c>
      <c r="J654" s="204">
        <f t="shared" si="91"/>
        <v>100</v>
      </c>
      <c r="K654" s="204">
        <f t="shared" si="92"/>
        <v>100</v>
      </c>
    </row>
    <row r="655" spans="1:11">
      <c r="A655" s="200"/>
      <c r="B655" s="178">
        <v>1000</v>
      </c>
      <c r="C655" s="179"/>
      <c r="D655" s="177"/>
      <c r="E655" s="180" t="s">
        <v>793</v>
      </c>
      <c r="F655" s="208">
        <f>F656+F679</f>
        <v>29695.971000000001</v>
      </c>
      <c r="G655" s="208">
        <f>G656+G679</f>
        <v>30016.170999999998</v>
      </c>
      <c r="H655" s="208">
        <f>H656+H679</f>
        <v>15371.01283</v>
      </c>
      <c r="I655" s="208">
        <f>I656+I679</f>
        <v>15371.01283</v>
      </c>
      <c r="J655" s="209">
        <f t="shared" si="91"/>
        <v>51.209106018219316</v>
      </c>
      <c r="K655" s="209">
        <f t="shared" si="92"/>
        <v>100</v>
      </c>
    </row>
    <row r="656" spans="1:11">
      <c r="A656" s="200"/>
      <c r="B656" s="178">
        <v>1003</v>
      </c>
      <c r="C656" s="179"/>
      <c r="D656" s="177"/>
      <c r="E656" s="180" t="s">
        <v>799</v>
      </c>
      <c r="F656" s="208">
        <f t="shared" ref="F656:I657" si="94">F657</f>
        <v>25121.671000000002</v>
      </c>
      <c r="G656" s="208">
        <f t="shared" si="94"/>
        <v>25441.870999999999</v>
      </c>
      <c r="H656" s="208">
        <f t="shared" si="94"/>
        <v>13009.01283</v>
      </c>
      <c r="I656" s="208">
        <f t="shared" si="94"/>
        <v>13009.01283</v>
      </c>
      <c r="J656" s="209">
        <f t="shared" ref="J656:J687" si="95">I656/G656*100</f>
        <v>51.132296166425803</v>
      </c>
      <c r="K656" s="209">
        <f t="shared" si="92"/>
        <v>100</v>
      </c>
    </row>
    <row r="657" spans="1:11" ht="26.4">
      <c r="A657" s="200"/>
      <c r="B657" s="178"/>
      <c r="C657" s="179" t="s">
        <v>344</v>
      </c>
      <c r="D657" s="177"/>
      <c r="E657" s="233" t="s">
        <v>345</v>
      </c>
      <c r="F657" s="208">
        <f t="shared" si="94"/>
        <v>25121.671000000002</v>
      </c>
      <c r="G657" s="208">
        <f t="shared" si="94"/>
        <v>25441.870999999999</v>
      </c>
      <c r="H657" s="208">
        <f t="shared" si="94"/>
        <v>13009.01283</v>
      </c>
      <c r="I657" s="208">
        <f t="shared" si="94"/>
        <v>13009.01283</v>
      </c>
      <c r="J657" s="209">
        <f t="shared" si="95"/>
        <v>51.132296166425803</v>
      </c>
      <c r="K657" s="209">
        <f t="shared" si="92"/>
        <v>100</v>
      </c>
    </row>
    <row r="658" spans="1:11" ht="26.4">
      <c r="A658" s="188"/>
      <c r="B658" s="188"/>
      <c r="C658" s="188" t="s">
        <v>753</v>
      </c>
      <c r="D658" s="187"/>
      <c r="E658" s="189" t="s">
        <v>754</v>
      </c>
      <c r="F658" s="190">
        <f>F659+F663+F671</f>
        <v>25121.671000000002</v>
      </c>
      <c r="G658" s="190">
        <f>G659+G663+G671</f>
        <v>25441.870999999999</v>
      </c>
      <c r="H658" s="190">
        <f>H659+H663+H671</f>
        <v>13009.01283</v>
      </c>
      <c r="I658" s="190">
        <f>I659+I663+I671</f>
        <v>13009.01283</v>
      </c>
      <c r="J658" s="191">
        <f t="shared" si="95"/>
        <v>51.132296166425803</v>
      </c>
      <c r="K658" s="191">
        <f t="shared" si="92"/>
        <v>100</v>
      </c>
    </row>
    <row r="659" spans="1:11">
      <c r="A659" s="192"/>
      <c r="B659" s="192"/>
      <c r="C659" s="192" t="s">
        <v>814</v>
      </c>
      <c r="D659" s="192"/>
      <c r="E659" s="214" t="s">
        <v>815</v>
      </c>
      <c r="F659" s="194">
        <f t="shared" ref="F659:I661" si="96">F660</f>
        <v>138.19999999999999</v>
      </c>
      <c r="G659" s="194">
        <f t="shared" si="96"/>
        <v>168.047</v>
      </c>
      <c r="H659" s="194">
        <f t="shared" si="96"/>
        <v>82.5</v>
      </c>
      <c r="I659" s="194">
        <f t="shared" si="96"/>
        <v>82.5</v>
      </c>
      <c r="J659" s="195">
        <f t="shared" si="95"/>
        <v>49.093408391699946</v>
      </c>
      <c r="K659" s="195">
        <f t="shared" si="92"/>
        <v>100</v>
      </c>
    </row>
    <row r="660" spans="1:11" ht="27">
      <c r="A660" s="196"/>
      <c r="B660" s="196"/>
      <c r="C660" s="196" t="s">
        <v>816</v>
      </c>
      <c r="D660" s="196"/>
      <c r="E660" s="197" t="s">
        <v>817</v>
      </c>
      <c r="F660" s="198">
        <f t="shared" si="96"/>
        <v>138.19999999999999</v>
      </c>
      <c r="G660" s="198">
        <f t="shared" si="96"/>
        <v>168.047</v>
      </c>
      <c r="H660" s="198">
        <f t="shared" si="96"/>
        <v>82.5</v>
      </c>
      <c r="I660" s="198">
        <f t="shared" si="96"/>
        <v>82.5</v>
      </c>
      <c r="J660" s="199">
        <f t="shared" si="95"/>
        <v>49.093408391699946</v>
      </c>
      <c r="K660" s="199">
        <f t="shared" si="92"/>
        <v>100</v>
      </c>
    </row>
    <row r="661" spans="1:11" ht="27">
      <c r="A661" s="200"/>
      <c r="B661" s="200"/>
      <c r="C661" s="232" t="s">
        <v>925</v>
      </c>
      <c r="D661" s="201"/>
      <c r="E661" s="202" t="s">
        <v>926</v>
      </c>
      <c r="F661" s="203">
        <f t="shared" si="96"/>
        <v>138.19999999999999</v>
      </c>
      <c r="G661" s="203">
        <f t="shared" si="96"/>
        <v>168.047</v>
      </c>
      <c r="H661" s="203">
        <f t="shared" si="96"/>
        <v>82.5</v>
      </c>
      <c r="I661" s="203">
        <f t="shared" si="96"/>
        <v>82.5</v>
      </c>
      <c r="J661" s="204">
        <f t="shared" si="95"/>
        <v>49.093408391699946</v>
      </c>
      <c r="K661" s="204">
        <f t="shared" si="92"/>
        <v>100</v>
      </c>
    </row>
    <row r="662" spans="1:11" ht="27">
      <c r="A662" s="200"/>
      <c r="B662" s="200"/>
      <c r="C662" s="232"/>
      <c r="D662" s="201" t="s">
        <v>443</v>
      </c>
      <c r="E662" s="202" t="s">
        <v>444</v>
      </c>
      <c r="F662" s="203">
        <v>138.19999999999999</v>
      </c>
      <c r="G662" s="203">
        <v>168.047</v>
      </c>
      <c r="H662" s="203">
        <v>82.5</v>
      </c>
      <c r="I662" s="203">
        <v>82.5</v>
      </c>
      <c r="J662" s="204">
        <f t="shared" si="95"/>
        <v>49.093408391699946</v>
      </c>
      <c r="K662" s="204">
        <f t="shared" si="92"/>
        <v>100</v>
      </c>
    </row>
    <row r="663" spans="1:11">
      <c r="A663" s="192"/>
      <c r="B663" s="192"/>
      <c r="C663" s="192" t="s">
        <v>755</v>
      </c>
      <c r="D663" s="192"/>
      <c r="E663" s="214" t="s">
        <v>756</v>
      </c>
      <c r="F663" s="194">
        <f>F664</f>
        <v>9490.7000000000007</v>
      </c>
      <c r="G663" s="194">
        <f>G664</f>
        <v>9781.0529999999999</v>
      </c>
      <c r="H663" s="194">
        <f>H664</f>
        <v>4621.2533899999999</v>
      </c>
      <c r="I663" s="194">
        <f>I664</f>
        <v>4621.2533899999999</v>
      </c>
      <c r="J663" s="195">
        <f t="shared" si="95"/>
        <v>47.246992629525678</v>
      </c>
      <c r="K663" s="195">
        <f t="shared" si="92"/>
        <v>100</v>
      </c>
    </row>
    <row r="664" spans="1:11" ht="40.200000000000003">
      <c r="A664" s="196"/>
      <c r="B664" s="196"/>
      <c r="C664" s="196" t="s">
        <v>840</v>
      </c>
      <c r="D664" s="196"/>
      <c r="E664" s="197" t="s">
        <v>841</v>
      </c>
      <c r="F664" s="198">
        <f>F665+F667+F669</f>
        <v>9490.7000000000007</v>
      </c>
      <c r="G664" s="198">
        <f>G665+G667+G669</f>
        <v>9781.0529999999999</v>
      </c>
      <c r="H664" s="198">
        <f>H665+H667+H669</f>
        <v>4621.2533899999999</v>
      </c>
      <c r="I664" s="198">
        <f>I665+I667+I669</f>
        <v>4621.2533899999999</v>
      </c>
      <c r="J664" s="199">
        <f t="shared" si="95"/>
        <v>47.246992629525678</v>
      </c>
      <c r="K664" s="199">
        <f t="shared" si="92"/>
        <v>100</v>
      </c>
    </row>
    <row r="665" spans="1:11" ht="26.4">
      <c r="A665" s="200"/>
      <c r="B665" s="200"/>
      <c r="C665" s="356" t="s">
        <v>927</v>
      </c>
      <c r="D665" s="201"/>
      <c r="E665" s="211" t="s">
        <v>928</v>
      </c>
      <c r="F665" s="203">
        <f>F666</f>
        <v>3726.4</v>
      </c>
      <c r="G665" s="203">
        <f>G666</f>
        <v>3878.8</v>
      </c>
      <c r="H665" s="203">
        <f>H666</f>
        <v>2087.5590000000002</v>
      </c>
      <c r="I665" s="203">
        <f>I666</f>
        <v>2087.5590000000002</v>
      </c>
      <c r="J665" s="204">
        <f t="shared" si="95"/>
        <v>53.819712282149126</v>
      </c>
      <c r="K665" s="204">
        <f t="shared" si="92"/>
        <v>100</v>
      </c>
    </row>
    <row r="666" spans="1:11" ht="27">
      <c r="A666" s="200"/>
      <c r="B666" s="200"/>
      <c r="C666" s="356"/>
      <c r="D666" s="201" t="s">
        <v>443</v>
      </c>
      <c r="E666" s="202" t="s">
        <v>444</v>
      </c>
      <c r="F666" s="203">
        <v>3726.4</v>
      </c>
      <c r="G666" s="203">
        <v>3878.8</v>
      </c>
      <c r="H666" s="203">
        <v>2087.5590000000002</v>
      </c>
      <c r="I666" s="203">
        <v>2087.5590000000002</v>
      </c>
      <c r="J666" s="204">
        <f t="shared" si="95"/>
        <v>53.819712282149126</v>
      </c>
      <c r="K666" s="204">
        <f t="shared" si="92"/>
        <v>100</v>
      </c>
    </row>
    <row r="667" spans="1:11" ht="16.5" customHeight="1">
      <c r="A667" s="200"/>
      <c r="B667" s="200"/>
      <c r="C667" s="356" t="s">
        <v>929</v>
      </c>
      <c r="D667" s="201"/>
      <c r="E667" s="202" t="s">
        <v>930</v>
      </c>
      <c r="F667" s="203">
        <f>F668</f>
        <v>4104.8</v>
      </c>
      <c r="G667" s="203">
        <f>G668</f>
        <v>4272.6000000000004</v>
      </c>
      <c r="H667" s="203">
        <f>H668</f>
        <v>1513.241</v>
      </c>
      <c r="I667" s="203">
        <f>I668</f>
        <v>1513.241</v>
      </c>
      <c r="J667" s="204">
        <f t="shared" si="95"/>
        <v>35.417333707812574</v>
      </c>
      <c r="K667" s="204">
        <f t="shared" si="92"/>
        <v>100</v>
      </c>
    </row>
    <row r="668" spans="1:11" ht="27">
      <c r="A668" s="200"/>
      <c r="B668" s="200"/>
      <c r="C668" s="356"/>
      <c r="D668" s="201" t="s">
        <v>443</v>
      </c>
      <c r="E668" s="202" t="s">
        <v>444</v>
      </c>
      <c r="F668" s="203">
        <v>4104.8</v>
      </c>
      <c r="G668" s="203">
        <v>4272.6000000000004</v>
      </c>
      <c r="H668" s="203">
        <v>1513.241</v>
      </c>
      <c r="I668" s="203">
        <v>1513.241</v>
      </c>
      <c r="J668" s="204">
        <f t="shared" si="95"/>
        <v>35.417333707812574</v>
      </c>
      <c r="K668" s="204">
        <f t="shared" si="92"/>
        <v>100</v>
      </c>
    </row>
    <row r="669" spans="1:11" ht="27">
      <c r="A669" s="200"/>
      <c r="B669" s="200"/>
      <c r="C669" s="201" t="s">
        <v>931</v>
      </c>
      <c r="D669" s="201"/>
      <c r="E669" s="202" t="s">
        <v>932</v>
      </c>
      <c r="F669" s="203">
        <f>F670</f>
        <v>1659.5</v>
      </c>
      <c r="G669" s="203">
        <f>G670</f>
        <v>1629.653</v>
      </c>
      <c r="H669" s="203">
        <f>H670</f>
        <v>1020.45339</v>
      </c>
      <c r="I669" s="203">
        <f>I670</f>
        <v>1020.45339</v>
      </c>
      <c r="J669" s="204">
        <f t="shared" si="95"/>
        <v>62.617832753353021</v>
      </c>
      <c r="K669" s="204">
        <f t="shared" si="92"/>
        <v>100</v>
      </c>
    </row>
    <row r="670" spans="1:11" ht="27">
      <c r="A670" s="200"/>
      <c r="B670" s="200"/>
      <c r="C670" s="201"/>
      <c r="D670" s="201" t="s">
        <v>443</v>
      </c>
      <c r="E670" s="202" t="s">
        <v>444</v>
      </c>
      <c r="F670" s="203">
        <f>1519.4+140.1</f>
        <v>1659.5</v>
      </c>
      <c r="G670" s="203">
        <v>1629.653</v>
      </c>
      <c r="H670" s="203">
        <v>1020.45339</v>
      </c>
      <c r="I670" s="203">
        <v>1020.45339</v>
      </c>
      <c r="J670" s="204">
        <f t="shared" si="95"/>
        <v>62.617832753353021</v>
      </c>
      <c r="K670" s="204">
        <f t="shared" si="92"/>
        <v>100</v>
      </c>
    </row>
    <row r="671" spans="1:11">
      <c r="A671" s="192"/>
      <c r="B671" s="192"/>
      <c r="C671" s="192" t="s">
        <v>826</v>
      </c>
      <c r="D671" s="192"/>
      <c r="E671" s="214" t="s">
        <v>827</v>
      </c>
      <c r="F671" s="194">
        <f>F672</f>
        <v>15492.771000000001</v>
      </c>
      <c r="G671" s="194">
        <f>G672</f>
        <v>15492.771000000001</v>
      </c>
      <c r="H671" s="194">
        <f>H672</f>
        <v>8305.2594399999998</v>
      </c>
      <c r="I671" s="194">
        <f>I672</f>
        <v>8305.2594399999998</v>
      </c>
      <c r="J671" s="195">
        <f t="shared" si="95"/>
        <v>53.607320730423233</v>
      </c>
      <c r="K671" s="195">
        <f t="shared" si="92"/>
        <v>100</v>
      </c>
    </row>
    <row r="672" spans="1:11" ht="27">
      <c r="A672" s="196"/>
      <c r="B672" s="196"/>
      <c r="C672" s="196" t="s">
        <v>828</v>
      </c>
      <c r="D672" s="196"/>
      <c r="E672" s="197" t="s">
        <v>829</v>
      </c>
      <c r="F672" s="198">
        <f>F673+F676</f>
        <v>15492.771000000001</v>
      </c>
      <c r="G672" s="198">
        <f>G673+G676</f>
        <v>15492.771000000001</v>
      </c>
      <c r="H672" s="198">
        <f>H673+H676</f>
        <v>8305.2594399999998</v>
      </c>
      <c r="I672" s="198">
        <f>I673+I676</f>
        <v>8305.2594399999998</v>
      </c>
      <c r="J672" s="199">
        <f t="shared" si="95"/>
        <v>53.607320730423233</v>
      </c>
      <c r="K672" s="199">
        <f t="shared" si="92"/>
        <v>100</v>
      </c>
    </row>
    <row r="673" spans="1:11" ht="27">
      <c r="A673" s="200"/>
      <c r="B673" s="200"/>
      <c r="C673" s="201" t="s">
        <v>830</v>
      </c>
      <c r="D673" s="201"/>
      <c r="E673" s="202" t="s">
        <v>831</v>
      </c>
      <c r="F673" s="203">
        <f>SUM(F674)</f>
        <v>913.5</v>
      </c>
      <c r="G673" s="203">
        <f>G675</f>
        <v>913.5</v>
      </c>
      <c r="H673" s="203">
        <f>SUM(H674)</f>
        <v>0</v>
      </c>
      <c r="I673" s="203">
        <f>SUM(I674)</f>
        <v>0</v>
      </c>
      <c r="J673" s="204">
        <f t="shared" si="95"/>
        <v>0</v>
      </c>
      <c r="K673" s="204"/>
    </row>
    <row r="674" spans="1:11">
      <c r="A674" s="200"/>
      <c r="B674" s="200"/>
      <c r="C674" s="201"/>
      <c r="D674" s="201" t="s">
        <v>362</v>
      </c>
      <c r="E674" s="202" t="s">
        <v>363</v>
      </c>
      <c r="F674" s="203">
        <v>913.5</v>
      </c>
      <c r="G674" s="203">
        <v>0</v>
      </c>
      <c r="H674" s="203">
        <v>0</v>
      </c>
      <c r="I674" s="203">
        <v>0</v>
      </c>
      <c r="J674" s="204"/>
      <c r="K674" s="204"/>
    </row>
    <row r="675" spans="1:11" ht="27">
      <c r="A675" s="200"/>
      <c r="B675" s="200"/>
      <c r="C675" s="201"/>
      <c r="D675" s="201" t="s">
        <v>443</v>
      </c>
      <c r="E675" s="202" t="s">
        <v>444</v>
      </c>
      <c r="F675" s="203">
        <v>0</v>
      </c>
      <c r="G675" s="203">
        <v>913.5</v>
      </c>
      <c r="H675" s="203">
        <v>0</v>
      </c>
      <c r="I675" s="203">
        <v>0</v>
      </c>
      <c r="J675" s="204">
        <f t="shared" ref="J675:J706" si="97">I675/G675*100</f>
        <v>0</v>
      </c>
      <c r="K675" s="204"/>
    </row>
    <row r="676" spans="1:11" ht="36.75" customHeight="1">
      <c r="A676" s="200"/>
      <c r="B676" s="200"/>
      <c r="C676" s="201" t="s">
        <v>933</v>
      </c>
      <c r="D676" s="201"/>
      <c r="E676" s="202" t="s">
        <v>934</v>
      </c>
      <c r="F676" s="203">
        <f>F677+F678</f>
        <v>14579.271000000001</v>
      </c>
      <c r="G676" s="203">
        <f>G677+G678</f>
        <v>14579.271000000001</v>
      </c>
      <c r="H676" s="203">
        <f>H677+H678</f>
        <v>8305.2594399999998</v>
      </c>
      <c r="I676" s="203">
        <f>I677+I678</f>
        <v>8305.2594399999998</v>
      </c>
      <c r="J676" s="204">
        <f t="shared" si="97"/>
        <v>56.966218955666569</v>
      </c>
      <c r="K676" s="204">
        <f t="shared" ref="K676:K698" si="98">SUM(I676/H676*100)</f>
        <v>100</v>
      </c>
    </row>
    <row r="677" spans="1:11">
      <c r="A677" s="200"/>
      <c r="B677" s="200"/>
      <c r="C677" s="201"/>
      <c r="D677" s="201" t="s">
        <v>362</v>
      </c>
      <c r="E677" s="202" t="s">
        <v>363</v>
      </c>
      <c r="F677" s="203">
        <v>6854.4</v>
      </c>
      <c r="G677" s="203">
        <v>6854.4</v>
      </c>
      <c r="H677" s="203">
        <v>3745.3884400000002</v>
      </c>
      <c r="I677" s="203">
        <v>3745.3884400000002</v>
      </c>
      <c r="J677" s="204">
        <f t="shared" si="97"/>
        <v>54.642104925303457</v>
      </c>
      <c r="K677" s="204">
        <f t="shared" si="98"/>
        <v>100</v>
      </c>
    </row>
    <row r="678" spans="1:11" ht="27">
      <c r="A678" s="200"/>
      <c r="B678" s="200"/>
      <c r="C678" s="201"/>
      <c r="D678" s="201" t="s">
        <v>443</v>
      </c>
      <c r="E678" s="202" t="s">
        <v>444</v>
      </c>
      <c r="F678" s="203">
        <v>7724.8710000000001</v>
      </c>
      <c r="G678" s="203">
        <v>7724.8710000000001</v>
      </c>
      <c r="H678" s="203">
        <v>4559.8710000000001</v>
      </c>
      <c r="I678" s="203">
        <v>4559.8710000000001</v>
      </c>
      <c r="J678" s="204">
        <f t="shared" si="97"/>
        <v>59.028442028352323</v>
      </c>
      <c r="K678" s="204">
        <f t="shared" si="98"/>
        <v>100</v>
      </c>
    </row>
    <row r="679" spans="1:11">
      <c r="A679" s="177"/>
      <c r="B679" s="178">
        <v>1004</v>
      </c>
      <c r="C679" s="179"/>
      <c r="D679" s="177"/>
      <c r="E679" s="180" t="s">
        <v>800</v>
      </c>
      <c r="F679" s="208">
        <f t="shared" ref="F679:I684" si="99">F680</f>
        <v>4574.3</v>
      </c>
      <c r="G679" s="208">
        <f t="shared" si="99"/>
        <v>4574.3</v>
      </c>
      <c r="H679" s="208">
        <f t="shared" si="99"/>
        <v>2362</v>
      </c>
      <c r="I679" s="208">
        <f t="shared" si="99"/>
        <v>2362</v>
      </c>
      <c r="J679" s="209">
        <f t="shared" si="97"/>
        <v>51.636315939050782</v>
      </c>
      <c r="K679" s="209">
        <f t="shared" si="98"/>
        <v>100</v>
      </c>
    </row>
    <row r="680" spans="1:11">
      <c r="A680" s="177"/>
      <c r="B680" s="178"/>
      <c r="C680" s="179" t="s">
        <v>344</v>
      </c>
      <c r="D680" s="178"/>
      <c r="E680" s="301" t="s">
        <v>475</v>
      </c>
      <c r="F680" s="208">
        <f t="shared" si="99"/>
        <v>4574.3</v>
      </c>
      <c r="G680" s="208">
        <f t="shared" si="99"/>
        <v>4574.3</v>
      </c>
      <c r="H680" s="208">
        <f t="shared" si="99"/>
        <v>2362</v>
      </c>
      <c r="I680" s="208">
        <f t="shared" si="99"/>
        <v>2362</v>
      </c>
      <c r="J680" s="209">
        <f t="shared" si="97"/>
        <v>51.636315939050782</v>
      </c>
      <c r="K680" s="209">
        <f t="shared" si="98"/>
        <v>100</v>
      </c>
    </row>
    <row r="681" spans="1:11" ht="26.4">
      <c r="A681" s="186"/>
      <c r="B681" s="187"/>
      <c r="C681" s="188" t="s">
        <v>753</v>
      </c>
      <c r="D681" s="187"/>
      <c r="E681" s="189" t="s">
        <v>754</v>
      </c>
      <c r="F681" s="190">
        <f t="shared" si="99"/>
        <v>4574.3</v>
      </c>
      <c r="G681" s="190">
        <f t="shared" si="99"/>
        <v>4574.3</v>
      </c>
      <c r="H681" s="190">
        <f t="shared" si="99"/>
        <v>2362</v>
      </c>
      <c r="I681" s="190">
        <f t="shared" si="99"/>
        <v>2362</v>
      </c>
      <c r="J681" s="191">
        <f t="shared" si="97"/>
        <v>51.636315939050782</v>
      </c>
      <c r="K681" s="191">
        <f t="shared" si="98"/>
        <v>100</v>
      </c>
    </row>
    <row r="682" spans="1:11">
      <c r="A682" s="237"/>
      <c r="B682" s="238"/>
      <c r="C682" s="239" t="s">
        <v>814</v>
      </c>
      <c r="D682" s="238"/>
      <c r="E682" s="240" t="s">
        <v>815</v>
      </c>
      <c r="F682" s="241">
        <f t="shared" si="99"/>
        <v>4574.3</v>
      </c>
      <c r="G682" s="241">
        <f t="shared" si="99"/>
        <v>4574.3</v>
      </c>
      <c r="H682" s="241">
        <f t="shared" si="99"/>
        <v>2362</v>
      </c>
      <c r="I682" s="241">
        <f t="shared" si="99"/>
        <v>2362</v>
      </c>
      <c r="J682" s="242">
        <f t="shared" si="97"/>
        <v>51.636315939050782</v>
      </c>
      <c r="K682" s="242">
        <f t="shared" si="98"/>
        <v>100</v>
      </c>
    </row>
    <row r="683" spans="1:11" ht="40.200000000000003">
      <c r="A683" s="196"/>
      <c r="B683" s="196"/>
      <c r="C683" s="196" t="s">
        <v>816</v>
      </c>
      <c r="D683" s="196"/>
      <c r="E683" s="197" t="s">
        <v>833</v>
      </c>
      <c r="F683" s="198">
        <f t="shared" si="99"/>
        <v>4574.3</v>
      </c>
      <c r="G683" s="198">
        <f t="shared" si="99"/>
        <v>4574.3</v>
      </c>
      <c r="H683" s="198">
        <f t="shared" si="99"/>
        <v>2362</v>
      </c>
      <c r="I683" s="198">
        <f t="shared" si="99"/>
        <v>2362</v>
      </c>
      <c r="J683" s="199">
        <f t="shared" si="97"/>
        <v>51.636315939050782</v>
      </c>
      <c r="K683" s="199">
        <f t="shared" si="98"/>
        <v>100</v>
      </c>
    </row>
    <row r="684" spans="1:11" ht="40.200000000000003">
      <c r="A684" s="200"/>
      <c r="B684" s="200"/>
      <c r="C684" s="201" t="s">
        <v>935</v>
      </c>
      <c r="D684" s="201"/>
      <c r="E684" s="202" t="s">
        <v>936</v>
      </c>
      <c r="F684" s="203">
        <f t="shared" si="99"/>
        <v>4574.3</v>
      </c>
      <c r="G684" s="203">
        <f t="shared" si="99"/>
        <v>4574.3</v>
      </c>
      <c r="H684" s="203">
        <f t="shared" si="99"/>
        <v>2362</v>
      </c>
      <c r="I684" s="203">
        <f t="shared" si="99"/>
        <v>2362</v>
      </c>
      <c r="J684" s="204">
        <f t="shared" si="97"/>
        <v>51.636315939050782</v>
      </c>
      <c r="K684" s="204">
        <f t="shared" si="98"/>
        <v>100</v>
      </c>
    </row>
    <row r="685" spans="1:11" ht="27">
      <c r="A685" s="200"/>
      <c r="B685" s="200"/>
      <c r="C685" s="201"/>
      <c r="D685" s="201" t="s">
        <v>443</v>
      </c>
      <c r="E685" s="202" t="s">
        <v>444</v>
      </c>
      <c r="F685" s="203">
        <v>4574.3</v>
      </c>
      <c r="G685" s="203">
        <v>4574.3</v>
      </c>
      <c r="H685" s="203">
        <v>2362</v>
      </c>
      <c r="I685" s="203">
        <v>2362</v>
      </c>
      <c r="J685" s="204">
        <f t="shared" si="97"/>
        <v>51.636315939050782</v>
      </c>
      <c r="K685" s="204">
        <f t="shared" si="98"/>
        <v>100</v>
      </c>
    </row>
    <row r="686" spans="1:11">
      <c r="A686" s="281"/>
      <c r="B686" s="178">
        <v>1100</v>
      </c>
      <c r="C686" s="179"/>
      <c r="D686" s="177"/>
      <c r="E686" s="180" t="s">
        <v>937</v>
      </c>
      <c r="F686" s="208">
        <f t="shared" ref="F686:I688" si="100">F687</f>
        <v>2261.3541</v>
      </c>
      <c r="G686" s="208">
        <f t="shared" si="100"/>
        <v>6761.3541000000005</v>
      </c>
      <c r="H686" s="208">
        <f t="shared" si="100"/>
        <v>2102.3541</v>
      </c>
      <c r="I686" s="208">
        <f t="shared" si="100"/>
        <v>2102.3541</v>
      </c>
      <c r="J686" s="209">
        <f t="shared" si="97"/>
        <v>31.093684325747706</v>
      </c>
      <c r="K686" s="209">
        <f t="shared" si="98"/>
        <v>100</v>
      </c>
    </row>
    <row r="687" spans="1:11">
      <c r="A687" s="281"/>
      <c r="B687" s="178" t="s">
        <v>938</v>
      </c>
      <c r="C687" s="179"/>
      <c r="D687" s="178"/>
      <c r="E687" s="233" t="s">
        <v>939</v>
      </c>
      <c r="F687" s="208">
        <f t="shared" si="100"/>
        <v>2261.3541</v>
      </c>
      <c r="G687" s="208">
        <f t="shared" si="100"/>
        <v>6761.3541000000005</v>
      </c>
      <c r="H687" s="208">
        <f t="shared" si="100"/>
        <v>2102.3541</v>
      </c>
      <c r="I687" s="208">
        <f t="shared" si="100"/>
        <v>2102.3541</v>
      </c>
      <c r="J687" s="209">
        <f t="shared" si="97"/>
        <v>31.093684325747706</v>
      </c>
      <c r="K687" s="209">
        <f t="shared" si="98"/>
        <v>100</v>
      </c>
    </row>
    <row r="688" spans="1:11" ht="26.4">
      <c r="A688" s="281"/>
      <c r="B688" s="178"/>
      <c r="C688" s="179" t="s">
        <v>344</v>
      </c>
      <c r="D688" s="178"/>
      <c r="E688" s="233" t="s">
        <v>345</v>
      </c>
      <c r="F688" s="208">
        <f t="shared" si="100"/>
        <v>2261.3541</v>
      </c>
      <c r="G688" s="208">
        <f t="shared" si="100"/>
        <v>6761.3541000000005</v>
      </c>
      <c r="H688" s="208">
        <f t="shared" si="100"/>
        <v>2102.3541</v>
      </c>
      <c r="I688" s="208">
        <f t="shared" si="100"/>
        <v>2102.3541</v>
      </c>
      <c r="J688" s="209">
        <f t="shared" si="97"/>
        <v>31.093684325747706</v>
      </c>
      <c r="K688" s="209">
        <f t="shared" si="98"/>
        <v>100</v>
      </c>
    </row>
    <row r="689" spans="1:11" ht="26.4">
      <c r="A689" s="186"/>
      <c r="B689" s="187"/>
      <c r="C689" s="188" t="s">
        <v>940</v>
      </c>
      <c r="D689" s="187"/>
      <c r="E689" s="189" t="s">
        <v>941</v>
      </c>
      <c r="F689" s="190">
        <f>F690+F699</f>
        <v>2261.3541</v>
      </c>
      <c r="G689" s="190">
        <f>G690+G699</f>
        <v>6761.3541000000005</v>
      </c>
      <c r="H689" s="190">
        <f>H690+H699</f>
        <v>2102.3541</v>
      </c>
      <c r="I689" s="190">
        <f>I690+I699</f>
        <v>2102.3541</v>
      </c>
      <c r="J689" s="191">
        <f t="shared" si="97"/>
        <v>31.093684325747706</v>
      </c>
      <c r="K689" s="191">
        <f t="shared" si="98"/>
        <v>100</v>
      </c>
    </row>
    <row r="690" spans="1:11" ht="40.200000000000003">
      <c r="A690" s="196"/>
      <c r="B690" s="196"/>
      <c r="C690" s="196" t="s">
        <v>942</v>
      </c>
      <c r="D690" s="196"/>
      <c r="E690" s="197" t="s">
        <v>943</v>
      </c>
      <c r="F690" s="198">
        <f>F691+F693++F697</f>
        <v>2261.3541</v>
      </c>
      <c r="G690" s="198">
        <f>G691+G693++G697</f>
        <v>2761.3541</v>
      </c>
      <c r="H690" s="198">
        <f>H691+H693++H697</f>
        <v>2102.3541</v>
      </c>
      <c r="I690" s="198">
        <f>I691+I693++I697</f>
        <v>2102.3541</v>
      </c>
      <c r="J690" s="199">
        <f t="shared" si="97"/>
        <v>76.134897005784225</v>
      </c>
      <c r="K690" s="199">
        <f t="shared" si="98"/>
        <v>100</v>
      </c>
    </row>
    <row r="691" spans="1:11" ht="53.4">
      <c r="A691" s="200"/>
      <c r="B691" s="200"/>
      <c r="C691" s="201" t="s">
        <v>944</v>
      </c>
      <c r="D691" s="201"/>
      <c r="E691" s="202" t="s">
        <v>945</v>
      </c>
      <c r="F691" s="203">
        <f>F692</f>
        <v>1601.6</v>
      </c>
      <c r="G691" s="203">
        <f>G692</f>
        <v>1601.6</v>
      </c>
      <c r="H691" s="203">
        <f>H692</f>
        <v>942.6</v>
      </c>
      <c r="I691" s="203">
        <f>I692</f>
        <v>942.6</v>
      </c>
      <c r="J691" s="204">
        <f t="shared" si="97"/>
        <v>58.853646353646361</v>
      </c>
      <c r="K691" s="204">
        <f t="shared" si="98"/>
        <v>100</v>
      </c>
    </row>
    <row r="692" spans="1:11" ht="27">
      <c r="A692" s="200"/>
      <c r="B692" s="200"/>
      <c r="C692" s="201"/>
      <c r="D692" s="201" t="s">
        <v>443</v>
      </c>
      <c r="E692" s="202" t="s">
        <v>444</v>
      </c>
      <c r="F692" s="203">
        <f>1558+43.6</f>
        <v>1601.6</v>
      </c>
      <c r="G692" s="203">
        <f>1558+43.6</f>
        <v>1601.6</v>
      </c>
      <c r="H692" s="203">
        <v>942.6</v>
      </c>
      <c r="I692" s="203">
        <v>942.6</v>
      </c>
      <c r="J692" s="204">
        <f t="shared" si="97"/>
        <v>58.853646353646361</v>
      </c>
      <c r="K692" s="204">
        <f t="shared" si="98"/>
        <v>100</v>
      </c>
    </row>
    <row r="693" spans="1:11">
      <c r="A693" s="200"/>
      <c r="B693" s="200"/>
      <c r="C693" s="201" t="s">
        <v>946</v>
      </c>
      <c r="D693" s="201"/>
      <c r="E693" s="202" t="s">
        <v>947</v>
      </c>
      <c r="F693" s="203">
        <f>F694</f>
        <v>299.2</v>
      </c>
      <c r="G693" s="203">
        <f>G694</f>
        <v>799.2</v>
      </c>
      <c r="H693" s="203">
        <f>H694</f>
        <v>799.2</v>
      </c>
      <c r="I693" s="203">
        <f>I694</f>
        <v>799.2</v>
      </c>
      <c r="J693" s="204">
        <f t="shared" si="97"/>
        <v>100</v>
      </c>
      <c r="K693" s="204">
        <f t="shared" si="98"/>
        <v>100</v>
      </c>
    </row>
    <row r="694" spans="1:11" ht="27">
      <c r="A694" s="200"/>
      <c r="B694" s="200"/>
      <c r="C694" s="201"/>
      <c r="D694" s="201" t="s">
        <v>443</v>
      </c>
      <c r="E694" s="202" t="s">
        <v>444</v>
      </c>
      <c r="F694" s="203">
        <f>F696</f>
        <v>299.2</v>
      </c>
      <c r="G694" s="203">
        <f>G696+G695</f>
        <v>799.2</v>
      </c>
      <c r="H694" s="203">
        <f>H696+H695</f>
        <v>799.2</v>
      </c>
      <c r="I694" s="203">
        <f>I696+I695</f>
        <v>799.2</v>
      </c>
      <c r="J694" s="204">
        <f t="shared" si="97"/>
        <v>100</v>
      </c>
      <c r="K694" s="204">
        <f t="shared" si="98"/>
        <v>100</v>
      </c>
    </row>
    <row r="695" spans="1:11">
      <c r="A695" s="200"/>
      <c r="B695" s="200"/>
      <c r="C695" s="201"/>
      <c r="D695" s="201"/>
      <c r="E695" s="202" t="s">
        <v>503</v>
      </c>
      <c r="F695" s="203">
        <v>0</v>
      </c>
      <c r="G695" s="203">
        <v>500</v>
      </c>
      <c r="H695" s="203">
        <v>500</v>
      </c>
      <c r="I695" s="203">
        <v>500</v>
      </c>
      <c r="J695" s="204">
        <f t="shared" si="97"/>
        <v>100</v>
      </c>
      <c r="K695" s="204">
        <f t="shared" si="98"/>
        <v>100</v>
      </c>
    </row>
    <row r="696" spans="1:11">
      <c r="A696" s="200"/>
      <c r="B696" s="200"/>
      <c r="C696" s="201"/>
      <c r="D696" s="201"/>
      <c r="E696" s="211" t="s">
        <v>429</v>
      </c>
      <c r="F696" s="203">
        <v>299.2</v>
      </c>
      <c r="G696" s="203">
        <v>299.2</v>
      </c>
      <c r="H696" s="203">
        <v>299.2</v>
      </c>
      <c r="I696" s="203">
        <v>299.2</v>
      </c>
      <c r="J696" s="204">
        <f t="shared" si="97"/>
        <v>100</v>
      </c>
      <c r="K696" s="204">
        <f t="shared" si="98"/>
        <v>100</v>
      </c>
    </row>
    <row r="697" spans="1:11">
      <c r="A697" s="200"/>
      <c r="B697" s="200"/>
      <c r="C697" s="201" t="s">
        <v>948</v>
      </c>
      <c r="D697" s="201"/>
      <c r="E697" s="211" t="s">
        <v>949</v>
      </c>
      <c r="F697" s="203">
        <f>F698</f>
        <v>360.55410000000001</v>
      </c>
      <c r="G697" s="203">
        <f>G698</f>
        <v>360.55410000000001</v>
      </c>
      <c r="H697" s="203">
        <f>H698</f>
        <v>360.55410000000001</v>
      </c>
      <c r="I697" s="203">
        <f>I698</f>
        <v>360.55410000000001</v>
      </c>
      <c r="J697" s="204">
        <f t="shared" si="97"/>
        <v>100</v>
      </c>
      <c r="K697" s="204">
        <f t="shared" si="98"/>
        <v>100</v>
      </c>
    </row>
    <row r="698" spans="1:11" ht="27">
      <c r="A698" s="200"/>
      <c r="B698" s="200"/>
      <c r="C698" s="201"/>
      <c r="D698" s="201" t="s">
        <v>443</v>
      </c>
      <c r="E698" s="202" t="s">
        <v>444</v>
      </c>
      <c r="F698" s="203">
        <v>360.55410000000001</v>
      </c>
      <c r="G698" s="203">
        <v>360.55410000000001</v>
      </c>
      <c r="H698" s="203">
        <v>360.55410000000001</v>
      </c>
      <c r="I698" s="203">
        <v>360.55410000000001</v>
      </c>
      <c r="J698" s="204">
        <f t="shared" si="97"/>
        <v>100</v>
      </c>
      <c r="K698" s="204">
        <f t="shared" si="98"/>
        <v>100</v>
      </c>
    </row>
    <row r="699" spans="1:11" ht="40.200000000000003">
      <c r="A699" s="196"/>
      <c r="B699" s="196"/>
      <c r="C699" s="196" t="s">
        <v>950</v>
      </c>
      <c r="D699" s="196"/>
      <c r="E699" s="197" t="s">
        <v>951</v>
      </c>
      <c r="F699" s="198">
        <f>F700</f>
        <v>0</v>
      </c>
      <c r="G699" s="198">
        <f>G700</f>
        <v>4000</v>
      </c>
      <c r="H699" s="198">
        <f>H700</f>
        <v>0</v>
      </c>
      <c r="I699" s="198">
        <f>I700</f>
        <v>0</v>
      </c>
      <c r="J699" s="199">
        <f t="shared" si="97"/>
        <v>0</v>
      </c>
      <c r="K699" s="199"/>
    </row>
    <row r="700" spans="1:11" ht="40.200000000000003">
      <c r="A700" s="200"/>
      <c r="B700" s="200"/>
      <c r="C700" s="201" t="s">
        <v>952</v>
      </c>
      <c r="D700" s="201"/>
      <c r="E700" s="202" t="s">
        <v>953</v>
      </c>
      <c r="F700" s="203">
        <f>F701</f>
        <v>0</v>
      </c>
      <c r="G700" s="203">
        <f>G701</f>
        <v>4000</v>
      </c>
      <c r="H700" s="203">
        <v>0</v>
      </c>
      <c r="I700" s="203">
        <v>0</v>
      </c>
      <c r="J700" s="204">
        <f t="shared" si="97"/>
        <v>0</v>
      </c>
      <c r="K700" s="204"/>
    </row>
    <row r="701" spans="1:11" ht="27">
      <c r="A701" s="200"/>
      <c r="B701" s="200"/>
      <c r="C701" s="201"/>
      <c r="D701" s="201" t="s">
        <v>443</v>
      </c>
      <c r="E701" s="202" t="s">
        <v>444</v>
      </c>
      <c r="F701" s="203">
        <f>F702+F703</f>
        <v>0</v>
      </c>
      <c r="G701" s="203">
        <f>G702+G703</f>
        <v>4000</v>
      </c>
      <c r="H701" s="203">
        <v>0</v>
      </c>
      <c r="I701" s="203">
        <v>0</v>
      </c>
      <c r="J701" s="204">
        <f t="shared" si="97"/>
        <v>0</v>
      </c>
      <c r="K701" s="204"/>
    </row>
    <row r="702" spans="1:11">
      <c r="A702" s="200"/>
      <c r="B702" s="200"/>
      <c r="C702" s="201"/>
      <c r="D702" s="201"/>
      <c r="E702" s="202" t="s">
        <v>503</v>
      </c>
      <c r="F702" s="212">
        <v>0</v>
      </c>
      <c r="G702" s="212">
        <v>3000</v>
      </c>
      <c r="H702" s="212">
        <v>0</v>
      </c>
      <c r="I702" s="212">
        <v>0</v>
      </c>
      <c r="J702" s="213">
        <f t="shared" si="97"/>
        <v>0</v>
      </c>
      <c r="K702" s="213"/>
    </row>
    <row r="703" spans="1:11">
      <c r="A703" s="200"/>
      <c r="B703" s="200"/>
      <c r="C703" s="201"/>
      <c r="D703" s="201"/>
      <c r="E703" s="202" t="s">
        <v>504</v>
      </c>
      <c r="F703" s="203">
        <v>0</v>
      </c>
      <c r="G703" s="203">
        <v>1000</v>
      </c>
      <c r="H703" s="203">
        <v>0</v>
      </c>
      <c r="I703" s="203">
        <v>0</v>
      </c>
      <c r="J703" s="204">
        <f t="shared" si="97"/>
        <v>0</v>
      </c>
      <c r="K703" s="204"/>
    </row>
    <row r="704" spans="1:11" ht="26.4">
      <c r="A704" s="173">
        <v>621</v>
      </c>
      <c r="B704" s="344"/>
      <c r="C704" s="345"/>
      <c r="D704" s="173"/>
      <c r="E704" s="174" t="s">
        <v>954</v>
      </c>
      <c r="F704" s="175">
        <f>F713+F739+F790+F799+F806</f>
        <v>104515.55789</v>
      </c>
      <c r="G704" s="175">
        <f>G713+G739+G790+G799+G806+G705</f>
        <v>106050.38158</v>
      </c>
      <c r="H704" s="175">
        <f>H713+H739+H790+H799+H806</f>
        <v>51714.5</v>
      </c>
      <c r="I704" s="175">
        <f>I713+I739+I790+I799+I806</f>
        <v>51608.585250000004</v>
      </c>
      <c r="J704" s="176">
        <f t="shared" si="97"/>
        <v>48.664214575285271</v>
      </c>
      <c r="K704" s="176">
        <f>SUM(I704/H704*100)</f>
        <v>99.795193321022154</v>
      </c>
    </row>
    <row r="705" spans="1:11">
      <c r="A705" s="177"/>
      <c r="B705" s="178" t="s">
        <v>639</v>
      </c>
      <c r="C705" s="179"/>
      <c r="D705" s="177"/>
      <c r="E705" s="180" t="s">
        <v>640</v>
      </c>
      <c r="F705" s="208">
        <v>0</v>
      </c>
      <c r="G705" s="208">
        <f t="shared" ref="G705:I711" si="101">G706</f>
        <v>424.74709000000001</v>
      </c>
      <c r="H705" s="208">
        <f t="shared" si="101"/>
        <v>0</v>
      </c>
      <c r="I705" s="208">
        <f t="shared" si="101"/>
        <v>0</v>
      </c>
      <c r="J705" s="209">
        <f t="shared" si="97"/>
        <v>0</v>
      </c>
      <c r="K705" s="209"/>
    </row>
    <row r="706" spans="1:11">
      <c r="A706" s="177"/>
      <c r="B706" s="178" t="s">
        <v>652</v>
      </c>
      <c r="C706" s="179"/>
      <c r="D706" s="177"/>
      <c r="E706" s="180" t="s">
        <v>653</v>
      </c>
      <c r="F706" s="208">
        <v>0</v>
      </c>
      <c r="G706" s="208">
        <f t="shared" si="101"/>
        <v>424.74709000000001</v>
      </c>
      <c r="H706" s="208">
        <f t="shared" si="101"/>
        <v>0</v>
      </c>
      <c r="I706" s="208">
        <f t="shared" si="101"/>
        <v>0</v>
      </c>
      <c r="J706" s="209">
        <f t="shared" si="97"/>
        <v>0</v>
      </c>
      <c r="K706" s="209"/>
    </row>
    <row r="707" spans="1:11" ht="26.4">
      <c r="A707" s="177"/>
      <c r="B707" s="232"/>
      <c r="C707" s="179" t="s">
        <v>344</v>
      </c>
      <c r="D707" s="177"/>
      <c r="E707" s="233" t="s">
        <v>345</v>
      </c>
      <c r="F707" s="208">
        <v>0</v>
      </c>
      <c r="G707" s="208">
        <f t="shared" si="101"/>
        <v>424.74709000000001</v>
      </c>
      <c r="H707" s="208">
        <f t="shared" si="101"/>
        <v>0</v>
      </c>
      <c r="I707" s="208">
        <f t="shared" si="101"/>
        <v>0</v>
      </c>
      <c r="J707" s="209">
        <f t="shared" ref="J707:J738" si="102">I707/G707*100</f>
        <v>0</v>
      </c>
      <c r="K707" s="209"/>
    </row>
    <row r="708" spans="1:11" ht="26.4">
      <c r="A708" s="186"/>
      <c r="B708" s="187"/>
      <c r="C708" s="188" t="s">
        <v>537</v>
      </c>
      <c r="D708" s="187"/>
      <c r="E708" s="189" t="s">
        <v>538</v>
      </c>
      <c r="F708" s="190">
        <v>0</v>
      </c>
      <c r="G708" s="190">
        <f t="shared" si="101"/>
        <v>424.74709000000001</v>
      </c>
      <c r="H708" s="190">
        <f t="shared" si="101"/>
        <v>0</v>
      </c>
      <c r="I708" s="190">
        <f t="shared" si="101"/>
        <v>0</v>
      </c>
      <c r="J708" s="191">
        <f t="shared" si="102"/>
        <v>0</v>
      </c>
      <c r="K708" s="191"/>
    </row>
    <row r="709" spans="1:11" ht="27">
      <c r="A709" s="192"/>
      <c r="B709" s="192"/>
      <c r="C709" s="192" t="s">
        <v>658</v>
      </c>
      <c r="D709" s="192"/>
      <c r="E709" s="271" t="s">
        <v>659</v>
      </c>
      <c r="F709" s="194">
        <v>0</v>
      </c>
      <c r="G709" s="194">
        <f t="shared" si="101"/>
        <v>424.74709000000001</v>
      </c>
      <c r="H709" s="194">
        <f t="shared" si="101"/>
        <v>0</v>
      </c>
      <c r="I709" s="194">
        <f t="shared" si="101"/>
        <v>0</v>
      </c>
      <c r="J709" s="195">
        <f t="shared" si="102"/>
        <v>0</v>
      </c>
      <c r="K709" s="195"/>
    </row>
    <row r="710" spans="1:11" ht="40.5" customHeight="1">
      <c r="A710" s="196"/>
      <c r="B710" s="196"/>
      <c r="C710" s="196" t="s">
        <v>660</v>
      </c>
      <c r="D710" s="196"/>
      <c r="E710" s="262" t="s">
        <v>661</v>
      </c>
      <c r="F710" s="198">
        <v>0</v>
      </c>
      <c r="G710" s="198">
        <f t="shared" si="101"/>
        <v>424.74709000000001</v>
      </c>
      <c r="H710" s="198">
        <f t="shared" si="101"/>
        <v>0</v>
      </c>
      <c r="I710" s="198">
        <f t="shared" si="101"/>
        <v>0</v>
      </c>
      <c r="J710" s="199">
        <f t="shared" si="102"/>
        <v>0</v>
      </c>
      <c r="K710" s="199"/>
    </row>
    <row r="711" spans="1:11">
      <c r="A711" s="201"/>
      <c r="B711" s="201"/>
      <c r="C711" s="201" t="s">
        <v>674</v>
      </c>
      <c r="D711" s="282"/>
      <c r="E711" s="272" t="s">
        <v>675</v>
      </c>
      <c r="F711" s="203">
        <v>0</v>
      </c>
      <c r="G711" s="203">
        <f t="shared" si="101"/>
        <v>424.74709000000001</v>
      </c>
      <c r="H711" s="203">
        <f t="shared" si="101"/>
        <v>0</v>
      </c>
      <c r="I711" s="203">
        <f t="shared" si="101"/>
        <v>0</v>
      </c>
      <c r="J711" s="204">
        <f t="shared" si="102"/>
        <v>0</v>
      </c>
      <c r="K711" s="204"/>
    </row>
    <row r="712" spans="1:11" ht="27">
      <c r="A712" s="201"/>
      <c r="B712" s="201"/>
      <c r="C712" s="201"/>
      <c r="D712" s="201" t="s">
        <v>443</v>
      </c>
      <c r="E712" s="202" t="s">
        <v>361</v>
      </c>
      <c r="F712" s="203">
        <v>0</v>
      </c>
      <c r="G712" s="203">
        <v>424.74709000000001</v>
      </c>
      <c r="H712" s="203">
        <v>0</v>
      </c>
      <c r="I712" s="203">
        <v>0</v>
      </c>
      <c r="J712" s="204">
        <f t="shared" si="102"/>
        <v>0</v>
      </c>
      <c r="K712" s="204"/>
    </row>
    <row r="713" spans="1:11">
      <c r="A713" s="357"/>
      <c r="B713" s="178" t="s">
        <v>749</v>
      </c>
      <c r="C713" s="179"/>
      <c r="D713" s="177"/>
      <c r="E713" s="180" t="s">
        <v>750</v>
      </c>
      <c r="F713" s="208">
        <f>F714+F721+F732</f>
        <v>22864.199999999997</v>
      </c>
      <c r="G713" s="208">
        <f>G714+G721+G732</f>
        <v>22872.1</v>
      </c>
      <c r="H713" s="208">
        <f>H714+H721+H732</f>
        <v>12058.3</v>
      </c>
      <c r="I713" s="208">
        <f>I714+I721+I732</f>
        <v>12058.3</v>
      </c>
      <c r="J713" s="209">
        <f t="shared" si="102"/>
        <v>52.720563481271945</v>
      </c>
      <c r="K713" s="209">
        <f t="shared" ref="K713:K727" si="103">SUM(I713/H713*100)</f>
        <v>100</v>
      </c>
    </row>
    <row r="714" spans="1:11">
      <c r="A714" s="357"/>
      <c r="B714" s="178" t="s">
        <v>881</v>
      </c>
      <c r="C714" s="179"/>
      <c r="D714" s="177"/>
      <c r="E714" s="180" t="s">
        <v>882</v>
      </c>
      <c r="F714" s="208">
        <f t="shared" ref="F714:I719" si="104">F715</f>
        <v>22356.6</v>
      </c>
      <c r="G714" s="208">
        <f t="shared" si="104"/>
        <v>22356.6</v>
      </c>
      <c r="H714" s="208">
        <f t="shared" si="104"/>
        <v>11778.3</v>
      </c>
      <c r="I714" s="208">
        <f t="shared" si="104"/>
        <v>11778.3</v>
      </c>
      <c r="J714" s="209">
        <f t="shared" si="102"/>
        <v>52.683771235339904</v>
      </c>
      <c r="K714" s="209">
        <f t="shared" si="103"/>
        <v>100</v>
      </c>
    </row>
    <row r="715" spans="1:11" ht="26.4">
      <c r="A715" s="357"/>
      <c r="B715" s="178"/>
      <c r="C715" s="179" t="s">
        <v>344</v>
      </c>
      <c r="D715" s="178"/>
      <c r="E715" s="233" t="s">
        <v>345</v>
      </c>
      <c r="F715" s="208">
        <f t="shared" si="104"/>
        <v>22356.6</v>
      </c>
      <c r="G715" s="208">
        <f t="shared" si="104"/>
        <v>22356.6</v>
      </c>
      <c r="H715" s="208">
        <f t="shared" si="104"/>
        <v>11778.3</v>
      </c>
      <c r="I715" s="208">
        <f t="shared" si="104"/>
        <v>11778.3</v>
      </c>
      <c r="J715" s="209">
        <f t="shared" si="102"/>
        <v>52.683771235339904</v>
      </c>
      <c r="K715" s="209">
        <f t="shared" si="103"/>
        <v>100</v>
      </c>
    </row>
    <row r="716" spans="1:11" ht="26.4">
      <c r="A716" s="186"/>
      <c r="B716" s="187"/>
      <c r="C716" s="188" t="s">
        <v>786</v>
      </c>
      <c r="D716" s="187"/>
      <c r="E716" s="189" t="s">
        <v>787</v>
      </c>
      <c r="F716" s="190">
        <f t="shared" si="104"/>
        <v>22356.6</v>
      </c>
      <c r="G716" s="190">
        <f t="shared" si="104"/>
        <v>22356.6</v>
      </c>
      <c r="H716" s="190">
        <f t="shared" si="104"/>
        <v>11778.3</v>
      </c>
      <c r="I716" s="190">
        <f t="shared" si="104"/>
        <v>11778.3</v>
      </c>
      <c r="J716" s="191">
        <f t="shared" si="102"/>
        <v>52.683771235339904</v>
      </c>
      <c r="K716" s="191">
        <f t="shared" si="103"/>
        <v>100</v>
      </c>
    </row>
    <row r="717" spans="1:11" ht="27">
      <c r="A717" s="192"/>
      <c r="B717" s="192"/>
      <c r="C717" s="192" t="s">
        <v>788</v>
      </c>
      <c r="D717" s="192"/>
      <c r="E717" s="214" t="s">
        <v>773</v>
      </c>
      <c r="F717" s="194">
        <f t="shared" si="104"/>
        <v>22356.6</v>
      </c>
      <c r="G717" s="194">
        <f t="shared" si="104"/>
        <v>22356.6</v>
      </c>
      <c r="H717" s="194">
        <f t="shared" si="104"/>
        <v>11778.3</v>
      </c>
      <c r="I717" s="194">
        <f t="shared" si="104"/>
        <v>11778.3</v>
      </c>
      <c r="J717" s="195">
        <f t="shared" si="102"/>
        <v>52.683771235339904</v>
      </c>
      <c r="K717" s="195">
        <f t="shared" si="103"/>
        <v>100</v>
      </c>
    </row>
    <row r="718" spans="1:11" ht="27">
      <c r="A718" s="196"/>
      <c r="B718" s="196"/>
      <c r="C718" s="196" t="s">
        <v>955</v>
      </c>
      <c r="D718" s="196"/>
      <c r="E718" s="197" t="s">
        <v>956</v>
      </c>
      <c r="F718" s="198">
        <f t="shared" si="104"/>
        <v>22356.6</v>
      </c>
      <c r="G718" s="198">
        <f t="shared" si="104"/>
        <v>22356.6</v>
      </c>
      <c r="H718" s="198">
        <f t="shared" si="104"/>
        <v>11778.3</v>
      </c>
      <c r="I718" s="198">
        <f t="shared" si="104"/>
        <v>11778.3</v>
      </c>
      <c r="J718" s="199">
        <f t="shared" si="102"/>
        <v>52.683771235339904</v>
      </c>
      <c r="K718" s="199">
        <f t="shared" si="103"/>
        <v>100</v>
      </c>
    </row>
    <row r="719" spans="1:11">
      <c r="A719" s="200"/>
      <c r="B719" s="200"/>
      <c r="C719" s="201" t="s">
        <v>957</v>
      </c>
      <c r="D719" s="201"/>
      <c r="E719" s="216" t="s">
        <v>958</v>
      </c>
      <c r="F719" s="203">
        <f t="shared" si="104"/>
        <v>22356.6</v>
      </c>
      <c r="G719" s="203">
        <f t="shared" si="104"/>
        <v>22356.6</v>
      </c>
      <c r="H719" s="203">
        <f t="shared" si="104"/>
        <v>11778.3</v>
      </c>
      <c r="I719" s="203">
        <f t="shared" si="104"/>
        <v>11778.3</v>
      </c>
      <c r="J719" s="204">
        <f t="shared" si="102"/>
        <v>52.683771235339904</v>
      </c>
      <c r="K719" s="204">
        <f t="shared" si="103"/>
        <v>100</v>
      </c>
    </row>
    <row r="720" spans="1:11" ht="27">
      <c r="A720" s="200"/>
      <c r="B720" s="200"/>
      <c r="C720" s="201"/>
      <c r="D720" s="201" t="s">
        <v>443</v>
      </c>
      <c r="E720" s="202" t="s">
        <v>444</v>
      </c>
      <c r="F720" s="203">
        <v>22356.6</v>
      </c>
      <c r="G720" s="203">
        <v>22356.6</v>
      </c>
      <c r="H720" s="203">
        <v>11778.3</v>
      </c>
      <c r="I720" s="203">
        <v>11778.3</v>
      </c>
      <c r="J720" s="204">
        <f t="shared" si="102"/>
        <v>52.683771235339904</v>
      </c>
      <c r="K720" s="204">
        <f t="shared" si="103"/>
        <v>100</v>
      </c>
    </row>
    <row r="721" spans="1:11">
      <c r="A721" s="358"/>
      <c r="B721" s="178" t="s">
        <v>959</v>
      </c>
      <c r="C721" s="179"/>
      <c r="D721" s="178"/>
      <c r="E721" s="180" t="s">
        <v>960</v>
      </c>
      <c r="F721" s="208">
        <f t="shared" ref="F721:I724" si="105">F722</f>
        <v>365.5</v>
      </c>
      <c r="G721" s="208">
        <f t="shared" si="105"/>
        <v>365.5</v>
      </c>
      <c r="H721" s="208">
        <f t="shared" si="105"/>
        <v>130</v>
      </c>
      <c r="I721" s="208">
        <f t="shared" si="105"/>
        <v>130</v>
      </c>
      <c r="J721" s="209">
        <f t="shared" si="102"/>
        <v>35.567715458276332</v>
      </c>
      <c r="K721" s="209">
        <f t="shared" si="103"/>
        <v>100</v>
      </c>
    </row>
    <row r="722" spans="1:11" ht="26.4">
      <c r="A722" s="358"/>
      <c r="B722" s="178"/>
      <c r="C722" s="179" t="s">
        <v>344</v>
      </c>
      <c r="D722" s="178"/>
      <c r="E722" s="233" t="s">
        <v>345</v>
      </c>
      <c r="F722" s="208">
        <f t="shared" si="105"/>
        <v>365.5</v>
      </c>
      <c r="G722" s="208">
        <f t="shared" si="105"/>
        <v>365.5</v>
      </c>
      <c r="H722" s="208">
        <f t="shared" si="105"/>
        <v>130</v>
      </c>
      <c r="I722" s="208">
        <f t="shared" si="105"/>
        <v>130</v>
      </c>
      <c r="J722" s="209">
        <f t="shared" si="102"/>
        <v>35.567715458276332</v>
      </c>
      <c r="K722" s="209">
        <f t="shared" si="103"/>
        <v>100</v>
      </c>
    </row>
    <row r="723" spans="1:11" ht="26.4">
      <c r="A723" s="186"/>
      <c r="B723" s="187"/>
      <c r="C723" s="188" t="s">
        <v>786</v>
      </c>
      <c r="D723" s="187"/>
      <c r="E723" s="189" t="s">
        <v>787</v>
      </c>
      <c r="F723" s="190">
        <f t="shared" si="105"/>
        <v>365.5</v>
      </c>
      <c r="G723" s="190">
        <f t="shared" si="105"/>
        <v>365.5</v>
      </c>
      <c r="H723" s="190">
        <f t="shared" si="105"/>
        <v>130</v>
      </c>
      <c r="I723" s="190">
        <f t="shared" si="105"/>
        <v>130</v>
      </c>
      <c r="J723" s="191">
        <f t="shared" si="102"/>
        <v>35.567715458276332</v>
      </c>
      <c r="K723" s="191">
        <f t="shared" si="103"/>
        <v>100</v>
      </c>
    </row>
    <row r="724" spans="1:11">
      <c r="A724" s="192"/>
      <c r="B724" s="192"/>
      <c r="C724" s="192" t="s">
        <v>961</v>
      </c>
      <c r="D724" s="192"/>
      <c r="E724" s="214" t="s">
        <v>962</v>
      </c>
      <c r="F724" s="194">
        <f t="shared" si="105"/>
        <v>365.5</v>
      </c>
      <c r="G724" s="194">
        <f t="shared" si="105"/>
        <v>365.5</v>
      </c>
      <c r="H724" s="194">
        <f t="shared" si="105"/>
        <v>130</v>
      </c>
      <c r="I724" s="194">
        <f t="shared" si="105"/>
        <v>130</v>
      </c>
      <c r="J724" s="195">
        <f t="shared" si="102"/>
        <v>35.567715458276332</v>
      </c>
      <c r="K724" s="195">
        <f t="shared" si="103"/>
        <v>100</v>
      </c>
    </row>
    <row r="725" spans="1:11" ht="27">
      <c r="A725" s="196"/>
      <c r="B725" s="196"/>
      <c r="C725" s="196" t="s">
        <v>963</v>
      </c>
      <c r="D725" s="196"/>
      <c r="E725" s="197" t="s">
        <v>964</v>
      </c>
      <c r="F725" s="198">
        <f>F726+F728</f>
        <v>365.5</v>
      </c>
      <c r="G725" s="198">
        <f>G726+G728</f>
        <v>365.5</v>
      </c>
      <c r="H725" s="198">
        <f>H726+H728</f>
        <v>130</v>
      </c>
      <c r="I725" s="198">
        <f>I726+I728</f>
        <v>130</v>
      </c>
      <c r="J725" s="199">
        <f t="shared" si="102"/>
        <v>35.567715458276332</v>
      </c>
      <c r="K725" s="199">
        <f t="shared" si="103"/>
        <v>100</v>
      </c>
    </row>
    <row r="726" spans="1:11" ht="79.8">
      <c r="A726" s="200"/>
      <c r="B726" s="200"/>
      <c r="C726" s="201" t="s">
        <v>965</v>
      </c>
      <c r="D726" s="201"/>
      <c r="E726" s="202" t="s">
        <v>966</v>
      </c>
      <c r="F726" s="203">
        <f>F727</f>
        <v>298.5</v>
      </c>
      <c r="G726" s="203">
        <f>G727</f>
        <v>298.5</v>
      </c>
      <c r="H726" s="203">
        <f>H727</f>
        <v>130</v>
      </c>
      <c r="I726" s="203">
        <f>I727</f>
        <v>130</v>
      </c>
      <c r="J726" s="204">
        <f t="shared" si="102"/>
        <v>43.551088777219434</v>
      </c>
      <c r="K726" s="204">
        <f t="shared" si="103"/>
        <v>100</v>
      </c>
    </row>
    <row r="727" spans="1:11" ht="27">
      <c r="A727" s="200"/>
      <c r="B727" s="200"/>
      <c r="C727" s="201"/>
      <c r="D727" s="201" t="s">
        <v>443</v>
      </c>
      <c r="E727" s="202" t="s">
        <v>444</v>
      </c>
      <c r="F727" s="203">
        <v>298.5</v>
      </c>
      <c r="G727" s="203">
        <v>298.5</v>
      </c>
      <c r="H727" s="203">
        <v>130</v>
      </c>
      <c r="I727" s="203">
        <v>130</v>
      </c>
      <c r="J727" s="204">
        <f t="shared" si="102"/>
        <v>43.551088777219434</v>
      </c>
      <c r="K727" s="204">
        <f t="shared" si="103"/>
        <v>100</v>
      </c>
    </row>
    <row r="728" spans="1:11">
      <c r="A728" s="200"/>
      <c r="B728" s="200"/>
      <c r="C728" s="232" t="s">
        <v>967</v>
      </c>
      <c r="D728" s="232"/>
      <c r="E728" s="211" t="s">
        <v>968</v>
      </c>
      <c r="F728" s="203">
        <f>F729</f>
        <v>67</v>
      </c>
      <c r="G728" s="203">
        <f>G729</f>
        <v>67</v>
      </c>
      <c r="H728" s="203">
        <f>H729</f>
        <v>0</v>
      </c>
      <c r="I728" s="203">
        <f>I729</f>
        <v>0</v>
      </c>
      <c r="J728" s="204">
        <f t="shared" si="102"/>
        <v>0</v>
      </c>
      <c r="K728" s="204"/>
    </row>
    <row r="729" spans="1:11" ht="27">
      <c r="A729" s="200"/>
      <c r="B729" s="200"/>
      <c r="C729" s="232"/>
      <c r="D729" s="201" t="s">
        <v>443</v>
      </c>
      <c r="E729" s="202" t="s">
        <v>444</v>
      </c>
      <c r="F729" s="203">
        <f>F731</f>
        <v>67</v>
      </c>
      <c r="G729" s="203">
        <f>G731</f>
        <v>67</v>
      </c>
      <c r="H729" s="203">
        <v>0</v>
      </c>
      <c r="I729" s="203">
        <v>0</v>
      </c>
      <c r="J729" s="204">
        <f t="shared" si="102"/>
        <v>0</v>
      </c>
      <c r="K729" s="204"/>
    </row>
    <row r="730" spans="1:11">
      <c r="A730" s="200"/>
      <c r="B730" s="200"/>
      <c r="C730" s="201"/>
      <c r="D730" s="201"/>
      <c r="E730" s="211" t="s">
        <v>428</v>
      </c>
      <c r="F730" s="203">
        <v>0</v>
      </c>
      <c r="G730" s="203">
        <v>0</v>
      </c>
      <c r="H730" s="203">
        <v>0</v>
      </c>
      <c r="I730" s="203">
        <v>0</v>
      </c>
      <c r="J730" s="204"/>
      <c r="K730" s="204"/>
    </row>
    <row r="731" spans="1:11">
      <c r="A731" s="200"/>
      <c r="B731" s="200"/>
      <c r="C731" s="201"/>
      <c r="D731" s="201"/>
      <c r="E731" s="211" t="s">
        <v>429</v>
      </c>
      <c r="F731" s="203">
        <v>67</v>
      </c>
      <c r="G731" s="203">
        <v>67</v>
      </c>
      <c r="H731" s="203">
        <v>0</v>
      </c>
      <c r="I731" s="203">
        <v>0</v>
      </c>
      <c r="J731" s="204">
        <f t="shared" ref="J731:J762" si="106">I731/G731*100</f>
        <v>0</v>
      </c>
      <c r="K731" s="204"/>
    </row>
    <row r="732" spans="1:11">
      <c r="A732" s="358"/>
      <c r="B732" s="178" t="s">
        <v>891</v>
      </c>
      <c r="C732" s="179"/>
      <c r="D732" s="178"/>
      <c r="E732" s="233" t="s">
        <v>892</v>
      </c>
      <c r="F732" s="208">
        <f t="shared" ref="F732:I737" si="107">F733</f>
        <v>142.1</v>
      </c>
      <c r="G732" s="208">
        <f t="shared" si="107"/>
        <v>150</v>
      </c>
      <c r="H732" s="208">
        <f t="shared" si="107"/>
        <v>150</v>
      </c>
      <c r="I732" s="208">
        <f t="shared" si="107"/>
        <v>150</v>
      </c>
      <c r="J732" s="209">
        <f t="shared" si="106"/>
        <v>100</v>
      </c>
      <c r="K732" s="209">
        <f t="shared" ref="K732:K754" si="108">SUM(I732/H732*100)</f>
        <v>100</v>
      </c>
    </row>
    <row r="733" spans="1:11" ht="26.4">
      <c r="A733" s="358"/>
      <c r="B733" s="178"/>
      <c r="C733" s="179" t="s">
        <v>344</v>
      </c>
      <c r="D733" s="178"/>
      <c r="E733" s="233" t="s">
        <v>345</v>
      </c>
      <c r="F733" s="208">
        <f t="shared" si="107"/>
        <v>142.1</v>
      </c>
      <c r="G733" s="208">
        <f t="shared" si="107"/>
        <v>150</v>
      </c>
      <c r="H733" s="208">
        <f t="shared" si="107"/>
        <v>150</v>
      </c>
      <c r="I733" s="208">
        <f t="shared" si="107"/>
        <v>150</v>
      </c>
      <c r="J733" s="209">
        <f t="shared" si="106"/>
        <v>100</v>
      </c>
      <c r="K733" s="209">
        <f t="shared" si="108"/>
        <v>100</v>
      </c>
    </row>
    <row r="734" spans="1:11" ht="26.4">
      <c r="A734" s="186"/>
      <c r="B734" s="187"/>
      <c r="C734" s="188" t="s">
        <v>753</v>
      </c>
      <c r="D734" s="187"/>
      <c r="E734" s="189" t="s">
        <v>754</v>
      </c>
      <c r="F734" s="190">
        <f t="shared" si="107"/>
        <v>142.1</v>
      </c>
      <c r="G734" s="190">
        <f t="shared" si="107"/>
        <v>150</v>
      </c>
      <c r="H734" s="190">
        <f t="shared" si="107"/>
        <v>150</v>
      </c>
      <c r="I734" s="190">
        <f t="shared" si="107"/>
        <v>150</v>
      </c>
      <c r="J734" s="191">
        <f t="shared" si="106"/>
        <v>100</v>
      </c>
      <c r="K734" s="191">
        <f t="shared" si="108"/>
        <v>100</v>
      </c>
    </row>
    <row r="735" spans="1:11">
      <c r="A735" s="192"/>
      <c r="B735" s="192"/>
      <c r="C735" s="192" t="s">
        <v>903</v>
      </c>
      <c r="D735" s="192"/>
      <c r="E735" s="193" t="s">
        <v>904</v>
      </c>
      <c r="F735" s="194">
        <f t="shared" si="107"/>
        <v>142.1</v>
      </c>
      <c r="G735" s="194">
        <f t="shared" si="107"/>
        <v>150</v>
      </c>
      <c r="H735" s="194">
        <f t="shared" si="107"/>
        <v>150</v>
      </c>
      <c r="I735" s="194">
        <f t="shared" si="107"/>
        <v>150</v>
      </c>
      <c r="J735" s="195">
        <f t="shared" si="106"/>
        <v>100</v>
      </c>
      <c r="K735" s="195">
        <f t="shared" si="108"/>
        <v>100</v>
      </c>
    </row>
    <row r="736" spans="1:11" ht="27" customHeight="1">
      <c r="A736" s="196"/>
      <c r="B736" s="196"/>
      <c r="C736" s="196" t="s">
        <v>905</v>
      </c>
      <c r="D736" s="196"/>
      <c r="E736" s="197" t="s">
        <v>906</v>
      </c>
      <c r="F736" s="198">
        <f t="shared" si="107"/>
        <v>142.1</v>
      </c>
      <c r="G736" s="198">
        <f t="shared" si="107"/>
        <v>150</v>
      </c>
      <c r="H736" s="198">
        <f t="shared" si="107"/>
        <v>150</v>
      </c>
      <c r="I736" s="198">
        <f t="shared" si="107"/>
        <v>150</v>
      </c>
      <c r="J736" s="199">
        <f t="shared" si="106"/>
        <v>100</v>
      </c>
      <c r="K736" s="199">
        <f t="shared" si="108"/>
        <v>100</v>
      </c>
    </row>
    <row r="737" spans="1:11" ht="27">
      <c r="A737" s="200"/>
      <c r="B737" s="200"/>
      <c r="C737" s="201" t="s">
        <v>909</v>
      </c>
      <c r="D737" s="201"/>
      <c r="E737" s="202" t="s">
        <v>910</v>
      </c>
      <c r="F737" s="203">
        <f t="shared" si="107"/>
        <v>142.1</v>
      </c>
      <c r="G737" s="203">
        <f t="shared" si="107"/>
        <v>150</v>
      </c>
      <c r="H737" s="203">
        <f t="shared" si="107"/>
        <v>150</v>
      </c>
      <c r="I737" s="203">
        <f t="shared" si="107"/>
        <v>150</v>
      </c>
      <c r="J737" s="204">
        <f t="shared" si="106"/>
        <v>100</v>
      </c>
      <c r="K737" s="204">
        <f t="shared" si="108"/>
        <v>100</v>
      </c>
    </row>
    <row r="738" spans="1:11" ht="27">
      <c r="A738" s="200"/>
      <c r="B738" s="200"/>
      <c r="C738" s="201"/>
      <c r="D738" s="201" t="s">
        <v>443</v>
      </c>
      <c r="E738" s="202" t="s">
        <v>444</v>
      </c>
      <c r="F738" s="203">
        <v>142.1</v>
      </c>
      <c r="G738" s="203">
        <v>150</v>
      </c>
      <c r="H738" s="203">
        <v>150</v>
      </c>
      <c r="I738" s="203">
        <v>150</v>
      </c>
      <c r="J738" s="204">
        <f t="shared" si="106"/>
        <v>100</v>
      </c>
      <c r="K738" s="204">
        <f t="shared" si="108"/>
        <v>100</v>
      </c>
    </row>
    <row r="739" spans="1:11">
      <c r="A739" s="177"/>
      <c r="B739" s="178" t="s">
        <v>766</v>
      </c>
      <c r="C739" s="179"/>
      <c r="D739" s="177"/>
      <c r="E739" s="180" t="s">
        <v>767</v>
      </c>
      <c r="F739" s="208">
        <f>F740+F770</f>
        <v>80151.257889999993</v>
      </c>
      <c r="G739" s="208">
        <f>G740+G770</f>
        <v>81253.43449</v>
      </c>
      <c r="H739" s="208">
        <f>H740+H770</f>
        <v>38929.9</v>
      </c>
      <c r="I739" s="208">
        <f>I740+I770</f>
        <v>38823.985249999998</v>
      </c>
      <c r="J739" s="209">
        <f t="shared" si="106"/>
        <v>47.781346713138795</v>
      </c>
      <c r="K739" s="209">
        <f t="shared" si="108"/>
        <v>99.727934698008454</v>
      </c>
    </row>
    <row r="740" spans="1:11">
      <c r="A740" s="281"/>
      <c r="B740" s="178" t="s">
        <v>768</v>
      </c>
      <c r="C740" s="179"/>
      <c r="D740" s="177"/>
      <c r="E740" s="180" t="s">
        <v>769</v>
      </c>
      <c r="F740" s="208">
        <f t="shared" ref="F740:I742" si="109">F741</f>
        <v>74295.357889999999</v>
      </c>
      <c r="G740" s="208">
        <f t="shared" si="109"/>
        <v>75397.534490000005</v>
      </c>
      <c r="H740" s="208">
        <f t="shared" si="109"/>
        <v>35597.599999999999</v>
      </c>
      <c r="I740" s="208">
        <f t="shared" si="109"/>
        <v>35597.599999999999</v>
      </c>
      <c r="J740" s="209">
        <f t="shared" si="106"/>
        <v>47.213214915828999</v>
      </c>
      <c r="K740" s="209">
        <f t="shared" si="108"/>
        <v>100</v>
      </c>
    </row>
    <row r="741" spans="1:11" ht="26.4">
      <c r="A741" s="281"/>
      <c r="B741" s="178"/>
      <c r="C741" s="179" t="s">
        <v>344</v>
      </c>
      <c r="D741" s="178"/>
      <c r="E741" s="233" t="s">
        <v>345</v>
      </c>
      <c r="F741" s="208">
        <f t="shared" si="109"/>
        <v>74295.357889999999</v>
      </c>
      <c r="G741" s="208">
        <f t="shared" si="109"/>
        <v>75397.534490000005</v>
      </c>
      <c r="H741" s="208">
        <f t="shared" si="109"/>
        <v>35597.599999999999</v>
      </c>
      <c r="I741" s="208">
        <f t="shared" si="109"/>
        <v>35597.599999999999</v>
      </c>
      <c r="J741" s="209">
        <f t="shared" si="106"/>
        <v>47.213214915828999</v>
      </c>
      <c r="K741" s="209">
        <f t="shared" si="108"/>
        <v>100</v>
      </c>
    </row>
    <row r="742" spans="1:11" ht="26.4">
      <c r="A742" s="186"/>
      <c r="B742" s="187"/>
      <c r="C742" s="188" t="s">
        <v>786</v>
      </c>
      <c r="D742" s="187"/>
      <c r="E742" s="189" t="s">
        <v>787</v>
      </c>
      <c r="F742" s="190">
        <f t="shared" si="109"/>
        <v>74295.357889999999</v>
      </c>
      <c r="G742" s="190">
        <f t="shared" si="109"/>
        <v>75397.534490000005</v>
      </c>
      <c r="H742" s="190">
        <f t="shared" si="109"/>
        <v>35597.599999999999</v>
      </c>
      <c r="I742" s="190">
        <f t="shared" si="109"/>
        <v>35597.599999999999</v>
      </c>
      <c r="J742" s="191">
        <f t="shared" si="106"/>
        <v>47.213214915828999</v>
      </c>
      <c r="K742" s="191">
        <f t="shared" si="108"/>
        <v>100</v>
      </c>
    </row>
    <row r="743" spans="1:11" ht="27">
      <c r="A743" s="192"/>
      <c r="B743" s="192"/>
      <c r="C743" s="192" t="s">
        <v>788</v>
      </c>
      <c r="D743" s="192"/>
      <c r="E743" s="214" t="s">
        <v>773</v>
      </c>
      <c r="F743" s="194">
        <f>F744+F747+F752+F755+F763</f>
        <v>74295.357889999999</v>
      </c>
      <c r="G743" s="194">
        <f>G744+G747+G752+G755+G763</f>
        <v>75397.534490000005</v>
      </c>
      <c r="H743" s="194">
        <f>H744+H747+H752+H755+H763</f>
        <v>35597.599999999999</v>
      </c>
      <c r="I743" s="194">
        <f>I744+I747+I752+I755+I763</f>
        <v>35597.599999999999</v>
      </c>
      <c r="J743" s="195">
        <f t="shared" si="106"/>
        <v>47.213214915828999</v>
      </c>
      <c r="K743" s="195">
        <f t="shared" si="108"/>
        <v>100</v>
      </c>
    </row>
    <row r="744" spans="1:11" ht="40.200000000000003">
      <c r="A744" s="196"/>
      <c r="B744" s="196"/>
      <c r="C744" s="196" t="s">
        <v>969</v>
      </c>
      <c r="D744" s="196"/>
      <c r="E744" s="197" t="s">
        <v>970</v>
      </c>
      <c r="F744" s="198">
        <f t="shared" ref="F744:I745" si="110">F745</f>
        <v>48475.8</v>
      </c>
      <c r="G744" s="198">
        <f t="shared" si="110"/>
        <v>48475.8</v>
      </c>
      <c r="H744" s="198">
        <f t="shared" si="110"/>
        <v>24237.9</v>
      </c>
      <c r="I744" s="198">
        <f t="shared" si="110"/>
        <v>24237.9</v>
      </c>
      <c r="J744" s="199">
        <f t="shared" si="106"/>
        <v>50</v>
      </c>
      <c r="K744" s="199">
        <f t="shared" si="108"/>
        <v>100</v>
      </c>
    </row>
    <row r="745" spans="1:11">
      <c r="A745" s="201"/>
      <c r="B745" s="201"/>
      <c r="C745" s="201" t="s">
        <v>971</v>
      </c>
      <c r="D745" s="201"/>
      <c r="E745" s="216" t="s">
        <v>972</v>
      </c>
      <c r="F745" s="203">
        <f t="shared" si="110"/>
        <v>48475.8</v>
      </c>
      <c r="G745" s="203">
        <f t="shared" si="110"/>
        <v>48475.8</v>
      </c>
      <c r="H745" s="203">
        <f t="shared" si="110"/>
        <v>24237.9</v>
      </c>
      <c r="I745" s="203">
        <f t="shared" si="110"/>
        <v>24237.9</v>
      </c>
      <c r="J745" s="204">
        <f t="shared" si="106"/>
        <v>50</v>
      </c>
      <c r="K745" s="204">
        <f t="shared" si="108"/>
        <v>100</v>
      </c>
    </row>
    <row r="746" spans="1:11" ht="27">
      <c r="A746" s="201"/>
      <c r="B746" s="201"/>
      <c r="C746" s="201"/>
      <c r="D746" s="201" t="s">
        <v>443</v>
      </c>
      <c r="E746" s="202" t="s">
        <v>444</v>
      </c>
      <c r="F746" s="203">
        <f>49854.3-1378.5</f>
        <v>48475.8</v>
      </c>
      <c r="G746" s="203">
        <f>49854.3-1378.5</f>
        <v>48475.8</v>
      </c>
      <c r="H746" s="203">
        <v>24237.9</v>
      </c>
      <c r="I746" s="203">
        <v>24237.9</v>
      </c>
      <c r="J746" s="204">
        <f t="shared" si="106"/>
        <v>50</v>
      </c>
      <c r="K746" s="204">
        <f t="shared" si="108"/>
        <v>100</v>
      </c>
    </row>
    <row r="747" spans="1:11">
      <c r="A747" s="196"/>
      <c r="B747" s="196"/>
      <c r="C747" s="196" t="s">
        <v>973</v>
      </c>
      <c r="D747" s="196"/>
      <c r="E747" s="197" t="s">
        <v>974</v>
      </c>
      <c r="F747" s="198">
        <f>F748+F750</f>
        <v>21246</v>
      </c>
      <c r="G747" s="198">
        <f>G748+G750</f>
        <v>21246</v>
      </c>
      <c r="H747" s="198">
        <f>H748+H750</f>
        <v>10623</v>
      </c>
      <c r="I747" s="198">
        <f>I748+I750</f>
        <v>10623</v>
      </c>
      <c r="J747" s="199">
        <f t="shared" si="106"/>
        <v>50</v>
      </c>
      <c r="K747" s="199">
        <f t="shared" si="108"/>
        <v>100</v>
      </c>
    </row>
    <row r="748" spans="1:11" ht="27">
      <c r="A748" s="201"/>
      <c r="B748" s="201"/>
      <c r="C748" s="201" t="s">
        <v>975</v>
      </c>
      <c r="D748" s="201"/>
      <c r="E748" s="216" t="s">
        <v>976</v>
      </c>
      <c r="F748" s="203">
        <f>F749</f>
        <v>20746</v>
      </c>
      <c r="G748" s="203">
        <f>G749</f>
        <v>20746</v>
      </c>
      <c r="H748" s="203">
        <f>H749</f>
        <v>10373</v>
      </c>
      <c r="I748" s="203">
        <f>I749</f>
        <v>10373</v>
      </c>
      <c r="J748" s="204">
        <f t="shared" si="106"/>
        <v>50</v>
      </c>
      <c r="K748" s="204">
        <f t="shared" si="108"/>
        <v>100</v>
      </c>
    </row>
    <row r="749" spans="1:11" ht="27">
      <c r="A749" s="201"/>
      <c r="B749" s="201"/>
      <c r="C749" s="201"/>
      <c r="D749" s="201" t="s">
        <v>443</v>
      </c>
      <c r="E749" s="202" t="s">
        <v>444</v>
      </c>
      <c r="F749" s="203">
        <v>20746</v>
      </c>
      <c r="G749" s="203">
        <v>20746</v>
      </c>
      <c r="H749" s="203">
        <v>10373</v>
      </c>
      <c r="I749" s="203">
        <v>10373</v>
      </c>
      <c r="J749" s="204">
        <f t="shared" si="106"/>
        <v>50</v>
      </c>
      <c r="K749" s="204">
        <f t="shared" si="108"/>
        <v>100</v>
      </c>
    </row>
    <row r="750" spans="1:11">
      <c r="A750" s="201"/>
      <c r="B750" s="201"/>
      <c r="C750" s="201" t="s">
        <v>977</v>
      </c>
      <c r="D750" s="201"/>
      <c r="E750" s="216" t="s">
        <v>978</v>
      </c>
      <c r="F750" s="203">
        <v>500</v>
      </c>
      <c r="G750" s="203">
        <v>500</v>
      </c>
      <c r="H750" s="203">
        <f>H751</f>
        <v>250</v>
      </c>
      <c r="I750" s="203">
        <f>I751</f>
        <v>250</v>
      </c>
      <c r="J750" s="204">
        <f t="shared" si="106"/>
        <v>50</v>
      </c>
      <c r="K750" s="204">
        <f t="shared" si="108"/>
        <v>100</v>
      </c>
    </row>
    <row r="751" spans="1:11" ht="27">
      <c r="A751" s="201"/>
      <c r="B751" s="201"/>
      <c r="C751" s="201"/>
      <c r="D751" s="201" t="s">
        <v>443</v>
      </c>
      <c r="E751" s="202" t="s">
        <v>444</v>
      </c>
      <c r="F751" s="203">
        <v>500</v>
      </c>
      <c r="G751" s="203">
        <v>500</v>
      </c>
      <c r="H751" s="203">
        <v>250</v>
      </c>
      <c r="I751" s="203">
        <v>250</v>
      </c>
      <c r="J751" s="204">
        <f t="shared" si="106"/>
        <v>50</v>
      </c>
      <c r="K751" s="204">
        <f t="shared" si="108"/>
        <v>100</v>
      </c>
    </row>
    <row r="752" spans="1:11" ht="27">
      <c r="A752" s="196"/>
      <c r="B752" s="196"/>
      <c r="C752" s="196" t="s">
        <v>979</v>
      </c>
      <c r="D752" s="196"/>
      <c r="E752" s="197" t="s">
        <v>980</v>
      </c>
      <c r="F752" s="198">
        <f t="shared" ref="F752:I753" si="111">F753</f>
        <v>1473.4</v>
      </c>
      <c r="G752" s="198">
        <f t="shared" si="111"/>
        <v>1473.4</v>
      </c>
      <c r="H752" s="198">
        <f t="shared" si="111"/>
        <v>736.7</v>
      </c>
      <c r="I752" s="198">
        <f t="shared" si="111"/>
        <v>736.7</v>
      </c>
      <c r="J752" s="199">
        <f t="shared" si="106"/>
        <v>50</v>
      </c>
      <c r="K752" s="199">
        <f t="shared" si="108"/>
        <v>100</v>
      </c>
    </row>
    <row r="753" spans="1:11">
      <c r="A753" s="201"/>
      <c r="B753" s="201"/>
      <c r="C753" s="201" t="s">
        <v>981</v>
      </c>
      <c r="D753" s="201"/>
      <c r="E753" s="216" t="s">
        <v>982</v>
      </c>
      <c r="F753" s="203">
        <f t="shared" si="111"/>
        <v>1473.4</v>
      </c>
      <c r="G753" s="203">
        <f t="shared" si="111"/>
        <v>1473.4</v>
      </c>
      <c r="H753" s="203">
        <f t="shared" si="111"/>
        <v>736.7</v>
      </c>
      <c r="I753" s="203">
        <f t="shared" si="111"/>
        <v>736.7</v>
      </c>
      <c r="J753" s="204">
        <f t="shared" si="106"/>
        <v>50</v>
      </c>
      <c r="K753" s="204">
        <f t="shared" si="108"/>
        <v>100</v>
      </c>
    </row>
    <row r="754" spans="1:11" ht="27">
      <c r="A754" s="201"/>
      <c r="B754" s="201"/>
      <c r="C754" s="201"/>
      <c r="D754" s="201" t="s">
        <v>443</v>
      </c>
      <c r="E754" s="202" t="s">
        <v>444</v>
      </c>
      <c r="F754" s="203">
        <v>1473.4</v>
      </c>
      <c r="G754" s="203">
        <v>1473.4</v>
      </c>
      <c r="H754" s="203">
        <v>736.7</v>
      </c>
      <c r="I754" s="203">
        <v>736.7</v>
      </c>
      <c r="J754" s="204">
        <f t="shared" si="106"/>
        <v>50</v>
      </c>
      <c r="K754" s="204">
        <f t="shared" si="108"/>
        <v>100</v>
      </c>
    </row>
    <row r="755" spans="1:11" s="343" customFormat="1" ht="53.4">
      <c r="A755" s="196"/>
      <c r="B755" s="196"/>
      <c r="C755" s="196" t="s">
        <v>983</v>
      </c>
      <c r="D755" s="196"/>
      <c r="E755" s="359" t="s">
        <v>775</v>
      </c>
      <c r="F755" s="198">
        <f>F756+F758</f>
        <v>3100</v>
      </c>
      <c r="G755" s="198">
        <f>G756+G758</f>
        <v>4202.1765999999998</v>
      </c>
      <c r="H755" s="198">
        <f>H756+H758</f>
        <v>0</v>
      </c>
      <c r="I755" s="198">
        <f>I756+I758</f>
        <v>0</v>
      </c>
      <c r="J755" s="199">
        <f t="shared" si="106"/>
        <v>0</v>
      </c>
      <c r="K755" s="199"/>
    </row>
    <row r="756" spans="1:11" ht="53.4">
      <c r="A756" s="200"/>
      <c r="B756" s="200"/>
      <c r="C756" s="201" t="s">
        <v>984</v>
      </c>
      <c r="D756" s="201"/>
      <c r="E756" s="202" t="s">
        <v>985</v>
      </c>
      <c r="F756" s="360">
        <f>F757</f>
        <v>2600</v>
      </c>
      <c r="G756" s="360">
        <f>G757</f>
        <v>2600</v>
      </c>
      <c r="H756" s="360">
        <f>H757</f>
        <v>0</v>
      </c>
      <c r="I756" s="360">
        <f>I757</f>
        <v>0</v>
      </c>
      <c r="J756" s="361">
        <f t="shared" si="106"/>
        <v>0</v>
      </c>
      <c r="K756" s="361"/>
    </row>
    <row r="757" spans="1:11" ht="27">
      <c r="A757" s="200"/>
      <c r="B757" s="200"/>
      <c r="C757" s="206"/>
      <c r="D757" s="201" t="s">
        <v>443</v>
      </c>
      <c r="E757" s="202" t="s">
        <v>444</v>
      </c>
      <c r="F757" s="360">
        <v>2600</v>
      </c>
      <c r="G757" s="360">
        <v>2600</v>
      </c>
      <c r="H757" s="360">
        <v>0</v>
      </c>
      <c r="I757" s="360">
        <v>0</v>
      </c>
      <c r="J757" s="361">
        <f t="shared" si="106"/>
        <v>0</v>
      </c>
      <c r="K757" s="361"/>
    </row>
    <row r="758" spans="1:11" ht="40.200000000000003">
      <c r="A758" s="200"/>
      <c r="B758" s="200"/>
      <c r="C758" s="201" t="s">
        <v>986</v>
      </c>
      <c r="D758" s="201"/>
      <c r="E758" s="202" t="s">
        <v>987</v>
      </c>
      <c r="F758" s="360">
        <f>F759</f>
        <v>500</v>
      </c>
      <c r="G758" s="360">
        <f>G759</f>
        <v>1602.1765999999998</v>
      </c>
      <c r="H758" s="360">
        <f>H759</f>
        <v>0</v>
      </c>
      <c r="I758" s="360">
        <f>I759</f>
        <v>0</v>
      </c>
      <c r="J758" s="361">
        <f t="shared" si="106"/>
        <v>0</v>
      </c>
      <c r="K758" s="361"/>
    </row>
    <row r="759" spans="1:11" ht="27">
      <c r="A759" s="200"/>
      <c r="B759" s="200"/>
      <c r="C759" s="206"/>
      <c r="D759" s="201" t="s">
        <v>443</v>
      </c>
      <c r="E759" s="202" t="s">
        <v>444</v>
      </c>
      <c r="F759" s="360">
        <f>F762</f>
        <v>500</v>
      </c>
      <c r="G759" s="360">
        <f>G762+G761+G760</f>
        <v>1602.1765999999998</v>
      </c>
      <c r="H759" s="360">
        <f>H762</f>
        <v>0</v>
      </c>
      <c r="I759" s="360">
        <f>I762</f>
        <v>0</v>
      </c>
      <c r="J759" s="361">
        <f t="shared" si="106"/>
        <v>0</v>
      </c>
      <c r="K759" s="361"/>
    </row>
    <row r="760" spans="1:11">
      <c r="A760" s="200"/>
      <c r="B760" s="200"/>
      <c r="C760" s="206"/>
      <c r="D760" s="201"/>
      <c r="E760" s="202" t="s">
        <v>586</v>
      </c>
      <c r="F760" s="360">
        <v>0</v>
      </c>
      <c r="G760" s="360">
        <v>826.63244999999995</v>
      </c>
      <c r="H760" s="360">
        <v>0</v>
      </c>
      <c r="I760" s="360">
        <v>0</v>
      </c>
      <c r="J760" s="361">
        <f t="shared" si="106"/>
        <v>0</v>
      </c>
      <c r="K760" s="361"/>
    </row>
    <row r="761" spans="1:11">
      <c r="A761" s="200"/>
      <c r="B761" s="200"/>
      <c r="C761" s="206"/>
      <c r="D761" s="201"/>
      <c r="E761" s="202" t="s">
        <v>428</v>
      </c>
      <c r="F761" s="360">
        <v>0</v>
      </c>
      <c r="G761" s="360">
        <v>275.54415</v>
      </c>
      <c r="H761" s="360">
        <v>0</v>
      </c>
      <c r="I761" s="360">
        <v>0</v>
      </c>
      <c r="J761" s="361">
        <f t="shared" si="106"/>
        <v>0</v>
      </c>
      <c r="K761" s="361"/>
    </row>
    <row r="762" spans="1:11">
      <c r="A762" s="200"/>
      <c r="B762" s="200"/>
      <c r="C762" s="206"/>
      <c r="D762" s="201"/>
      <c r="E762" s="202" t="s">
        <v>429</v>
      </c>
      <c r="F762" s="360">
        <f>251.559+248.441</f>
        <v>500</v>
      </c>
      <c r="G762" s="360">
        <f>251.559+248.441</f>
        <v>500</v>
      </c>
      <c r="H762" s="360">
        <v>0</v>
      </c>
      <c r="I762" s="360">
        <v>0</v>
      </c>
      <c r="J762" s="361">
        <f t="shared" si="106"/>
        <v>0</v>
      </c>
      <c r="K762" s="361"/>
    </row>
    <row r="763" spans="1:11" ht="26.4">
      <c r="A763" s="287"/>
      <c r="B763" s="287"/>
      <c r="C763" s="244" t="s">
        <v>988</v>
      </c>
      <c r="D763" s="244"/>
      <c r="E763" s="362" t="s">
        <v>989</v>
      </c>
      <c r="F763" s="247">
        <f>F764+F767</f>
        <v>0.15789</v>
      </c>
      <c r="G763" s="247">
        <f>G764+G767</f>
        <v>0.15789</v>
      </c>
      <c r="H763" s="247">
        <f>H764+H767</f>
        <v>0</v>
      </c>
      <c r="I763" s="247">
        <f>I764+I767</f>
        <v>0</v>
      </c>
      <c r="J763" s="248">
        <f t="shared" ref="J763:J794" si="112">I763/G763*100</f>
        <v>0</v>
      </c>
      <c r="K763" s="248"/>
    </row>
    <row r="764" spans="1:11" ht="26.4">
      <c r="A764" s="200"/>
      <c r="B764" s="200"/>
      <c r="C764" s="232" t="s">
        <v>990</v>
      </c>
      <c r="D764" s="232"/>
      <c r="E764" s="301" t="s">
        <v>991</v>
      </c>
      <c r="F764" s="360">
        <f t="shared" ref="F764:I765" si="113">F765</f>
        <v>5.2630000000000003E-2</v>
      </c>
      <c r="G764" s="360">
        <f t="shared" si="113"/>
        <v>5.2630000000000003E-2</v>
      </c>
      <c r="H764" s="360">
        <f t="shared" si="113"/>
        <v>0</v>
      </c>
      <c r="I764" s="360">
        <f t="shared" si="113"/>
        <v>0</v>
      </c>
      <c r="J764" s="361">
        <f t="shared" si="112"/>
        <v>0</v>
      </c>
      <c r="K764" s="361"/>
    </row>
    <row r="765" spans="1:11" ht="26.4">
      <c r="A765" s="200"/>
      <c r="B765" s="200"/>
      <c r="C765" s="178"/>
      <c r="D765" s="232" t="s">
        <v>443</v>
      </c>
      <c r="E765" s="211" t="s">
        <v>444</v>
      </c>
      <c r="F765" s="360">
        <f t="shared" si="113"/>
        <v>5.2630000000000003E-2</v>
      </c>
      <c r="G765" s="360">
        <f t="shared" si="113"/>
        <v>5.2630000000000003E-2</v>
      </c>
      <c r="H765" s="360">
        <f t="shared" si="113"/>
        <v>0</v>
      </c>
      <c r="I765" s="360">
        <f t="shared" si="113"/>
        <v>0</v>
      </c>
      <c r="J765" s="361">
        <f t="shared" si="112"/>
        <v>0</v>
      </c>
      <c r="K765" s="361"/>
    </row>
    <row r="766" spans="1:11">
      <c r="A766" s="200"/>
      <c r="B766" s="200"/>
      <c r="C766" s="178"/>
      <c r="D766" s="232"/>
      <c r="E766" s="202" t="s">
        <v>429</v>
      </c>
      <c r="F766" s="360">
        <v>5.2630000000000003E-2</v>
      </c>
      <c r="G766" s="360">
        <v>5.2630000000000003E-2</v>
      </c>
      <c r="H766" s="360">
        <v>0</v>
      </c>
      <c r="I766" s="360">
        <v>0</v>
      </c>
      <c r="J766" s="361">
        <f t="shared" si="112"/>
        <v>0</v>
      </c>
      <c r="K766" s="361"/>
    </row>
    <row r="767" spans="1:11" ht="26.4">
      <c r="A767" s="200"/>
      <c r="B767" s="200"/>
      <c r="C767" s="232" t="s">
        <v>992</v>
      </c>
      <c r="D767" s="232"/>
      <c r="E767" s="301" t="s">
        <v>993</v>
      </c>
      <c r="F767" s="360">
        <f t="shared" ref="F767:I768" si="114">F768</f>
        <v>0.10526000000000001</v>
      </c>
      <c r="G767" s="360">
        <f t="shared" si="114"/>
        <v>0.10526000000000001</v>
      </c>
      <c r="H767" s="360">
        <f t="shared" si="114"/>
        <v>0</v>
      </c>
      <c r="I767" s="360">
        <f t="shared" si="114"/>
        <v>0</v>
      </c>
      <c r="J767" s="361">
        <f t="shared" si="112"/>
        <v>0</v>
      </c>
      <c r="K767" s="361"/>
    </row>
    <row r="768" spans="1:11" ht="26.4">
      <c r="A768" s="200"/>
      <c r="B768" s="200"/>
      <c r="C768" s="178"/>
      <c r="D768" s="232" t="s">
        <v>443</v>
      </c>
      <c r="E768" s="211" t="s">
        <v>444</v>
      </c>
      <c r="F768" s="360">
        <f t="shared" si="114"/>
        <v>0.10526000000000001</v>
      </c>
      <c r="G768" s="360">
        <f t="shared" si="114"/>
        <v>0.10526000000000001</v>
      </c>
      <c r="H768" s="360">
        <f t="shared" si="114"/>
        <v>0</v>
      </c>
      <c r="I768" s="360">
        <f t="shared" si="114"/>
        <v>0</v>
      </c>
      <c r="J768" s="361">
        <f t="shared" si="112"/>
        <v>0</v>
      </c>
      <c r="K768" s="361"/>
    </row>
    <row r="769" spans="1:11">
      <c r="A769" s="200"/>
      <c r="B769" s="200"/>
      <c r="C769" s="178"/>
      <c r="D769" s="232"/>
      <c r="E769" s="202" t="s">
        <v>429</v>
      </c>
      <c r="F769" s="360">
        <v>0.10526000000000001</v>
      </c>
      <c r="G769" s="360">
        <v>0.10526000000000001</v>
      </c>
      <c r="H769" s="360">
        <v>0</v>
      </c>
      <c r="I769" s="360">
        <v>0</v>
      </c>
      <c r="J769" s="361">
        <f t="shared" si="112"/>
        <v>0</v>
      </c>
      <c r="K769" s="361"/>
    </row>
    <row r="770" spans="1:11">
      <c r="A770" s="281"/>
      <c r="B770" s="178" t="s">
        <v>784</v>
      </c>
      <c r="C770" s="179"/>
      <c r="D770" s="177"/>
      <c r="E770" s="180" t="s">
        <v>785</v>
      </c>
      <c r="F770" s="337">
        <f>F771</f>
        <v>5855.9</v>
      </c>
      <c r="G770" s="337">
        <f>G771</f>
        <v>5855.9</v>
      </c>
      <c r="H770" s="337">
        <f>H771</f>
        <v>3332.3</v>
      </c>
      <c r="I770" s="337">
        <f>I771</f>
        <v>3226.3852500000003</v>
      </c>
      <c r="J770" s="338">
        <f t="shared" si="112"/>
        <v>55.096317389299685</v>
      </c>
      <c r="K770" s="338">
        <f t="shared" ref="K770:K798" si="115">SUM(I770/H770*100)</f>
        <v>96.821572187378095</v>
      </c>
    </row>
    <row r="771" spans="1:11" ht="26.4">
      <c r="A771" s="281"/>
      <c r="B771" s="178"/>
      <c r="C771" s="179" t="s">
        <v>344</v>
      </c>
      <c r="D771" s="177"/>
      <c r="E771" s="233" t="s">
        <v>345</v>
      </c>
      <c r="F771" s="337">
        <f>F772+F778</f>
        <v>5855.9</v>
      </c>
      <c r="G771" s="337">
        <f>G772+G778</f>
        <v>5855.9</v>
      </c>
      <c r="H771" s="337">
        <f>H772+H778</f>
        <v>3332.3</v>
      </c>
      <c r="I771" s="337">
        <f>I772+I778</f>
        <v>3226.3852500000003</v>
      </c>
      <c r="J771" s="338">
        <f t="shared" si="112"/>
        <v>55.096317389299685</v>
      </c>
      <c r="K771" s="338">
        <f t="shared" si="115"/>
        <v>96.821572187378095</v>
      </c>
    </row>
    <row r="772" spans="1:11" ht="26.4">
      <c r="A772" s="363"/>
      <c r="B772" s="187"/>
      <c r="C772" s="188" t="s">
        <v>346</v>
      </c>
      <c r="D772" s="187"/>
      <c r="E772" s="189" t="s">
        <v>347</v>
      </c>
      <c r="F772" s="190">
        <f t="shared" ref="F772:I774" si="116">F773</f>
        <v>3714.1</v>
      </c>
      <c r="G772" s="190">
        <f t="shared" si="116"/>
        <v>3714.1</v>
      </c>
      <c r="H772" s="190">
        <f t="shared" si="116"/>
        <v>1600</v>
      </c>
      <c r="I772" s="190">
        <f t="shared" si="116"/>
        <v>1494.0852500000001</v>
      </c>
      <c r="J772" s="191">
        <f t="shared" si="112"/>
        <v>40.22738348455885</v>
      </c>
      <c r="K772" s="191">
        <f t="shared" si="115"/>
        <v>93.380328125000005</v>
      </c>
    </row>
    <row r="773" spans="1:11" ht="40.200000000000003">
      <c r="A773" s="192"/>
      <c r="B773" s="192"/>
      <c r="C773" s="192" t="s">
        <v>348</v>
      </c>
      <c r="D773" s="192"/>
      <c r="E773" s="214" t="s">
        <v>994</v>
      </c>
      <c r="F773" s="194">
        <f t="shared" si="116"/>
        <v>3714.1</v>
      </c>
      <c r="G773" s="194">
        <f t="shared" si="116"/>
        <v>3714.1</v>
      </c>
      <c r="H773" s="194">
        <f t="shared" si="116"/>
        <v>1600</v>
      </c>
      <c r="I773" s="194">
        <f t="shared" si="116"/>
        <v>1494.0852500000001</v>
      </c>
      <c r="J773" s="195">
        <f t="shared" si="112"/>
        <v>40.22738348455885</v>
      </c>
      <c r="K773" s="195">
        <f t="shared" si="115"/>
        <v>93.380328125000005</v>
      </c>
    </row>
    <row r="774" spans="1:11" ht="40.200000000000003">
      <c r="A774" s="196"/>
      <c r="B774" s="196"/>
      <c r="C774" s="196" t="s">
        <v>350</v>
      </c>
      <c r="D774" s="215"/>
      <c r="E774" s="197" t="s">
        <v>351</v>
      </c>
      <c r="F774" s="198">
        <f t="shared" si="116"/>
        <v>3714.1</v>
      </c>
      <c r="G774" s="198">
        <f t="shared" si="116"/>
        <v>3714.1</v>
      </c>
      <c r="H774" s="198">
        <f t="shared" si="116"/>
        <v>1600</v>
      </c>
      <c r="I774" s="198">
        <f t="shared" si="116"/>
        <v>1494.0852500000001</v>
      </c>
      <c r="J774" s="199">
        <f t="shared" si="112"/>
        <v>40.22738348455885</v>
      </c>
      <c r="K774" s="199">
        <f t="shared" si="115"/>
        <v>93.380328125000005</v>
      </c>
    </row>
    <row r="775" spans="1:11" ht="26.4">
      <c r="A775" s="281"/>
      <c r="B775" s="232"/>
      <c r="C775" s="231" t="s">
        <v>358</v>
      </c>
      <c r="D775" s="232"/>
      <c r="E775" s="211" t="s">
        <v>359</v>
      </c>
      <c r="F775" s="360">
        <f>F776+F777</f>
        <v>3714.1</v>
      </c>
      <c r="G775" s="360">
        <f>G776+G777</f>
        <v>3714.1</v>
      </c>
      <c r="H775" s="360">
        <f>H776+H777</f>
        <v>1600</v>
      </c>
      <c r="I775" s="360">
        <f>I776+I777</f>
        <v>1494.0852500000001</v>
      </c>
      <c r="J775" s="361">
        <f t="shared" si="112"/>
        <v>40.22738348455885</v>
      </c>
      <c r="K775" s="361">
        <f t="shared" si="115"/>
        <v>93.380328125000005</v>
      </c>
    </row>
    <row r="776" spans="1:11" ht="40.200000000000003">
      <c r="A776" s="281"/>
      <c r="B776" s="232"/>
      <c r="C776" s="231"/>
      <c r="D776" s="232" t="s">
        <v>354</v>
      </c>
      <c r="E776" s="202" t="s">
        <v>355</v>
      </c>
      <c r="F776" s="360">
        <f>3455.9+139.5</f>
        <v>3595.4</v>
      </c>
      <c r="G776" s="360">
        <f>3455.9+139.5</f>
        <v>3595.4</v>
      </c>
      <c r="H776" s="360">
        <v>1500</v>
      </c>
      <c r="I776" s="360">
        <v>1402.865</v>
      </c>
      <c r="J776" s="361">
        <f t="shared" si="112"/>
        <v>39.018328975913668</v>
      </c>
      <c r="K776" s="361">
        <f t="shared" si="115"/>
        <v>93.524333333333331</v>
      </c>
    </row>
    <row r="777" spans="1:11" ht="26.4">
      <c r="A777" s="281"/>
      <c r="B777" s="232"/>
      <c r="C777" s="231"/>
      <c r="D777" s="232" t="s">
        <v>360</v>
      </c>
      <c r="E777" s="301" t="s">
        <v>361</v>
      </c>
      <c r="F777" s="203">
        <v>118.7</v>
      </c>
      <c r="G777" s="203">
        <v>118.7</v>
      </c>
      <c r="H777" s="203">
        <v>100</v>
      </c>
      <c r="I777" s="203">
        <v>91.220249999999993</v>
      </c>
      <c r="J777" s="204">
        <f t="shared" si="112"/>
        <v>76.849410278011788</v>
      </c>
      <c r="K777" s="204">
        <f t="shared" si="115"/>
        <v>91.220249999999993</v>
      </c>
    </row>
    <row r="778" spans="1:11" ht="26.4">
      <c r="A778" s="186"/>
      <c r="B778" s="187"/>
      <c r="C778" s="188" t="s">
        <v>786</v>
      </c>
      <c r="D778" s="187"/>
      <c r="E778" s="189" t="s">
        <v>787</v>
      </c>
      <c r="F778" s="190">
        <f>F779</f>
        <v>2141.8000000000002</v>
      </c>
      <c r="G778" s="190">
        <f>G779</f>
        <v>2141.8000000000002</v>
      </c>
      <c r="H778" s="190">
        <f>H779</f>
        <v>1732.3</v>
      </c>
      <c r="I778" s="190">
        <f>I779</f>
        <v>1732.3</v>
      </c>
      <c r="J778" s="191">
        <f t="shared" si="112"/>
        <v>80.880567746755062</v>
      </c>
      <c r="K778" s="191">
        <f t="shared" si="115"/>
        <v>100</v>
      </c>
    </row>
    <row r="779" spans="1:11" ht="27">
      <c r="A779" s="192"/>
      <c r="B779" s="192"/>
      <c r="C779" s="192" t="s">
        <v>788</v>
      </c>
      <c r="D779" s="192"/>
      <c r="E779" s="214" t="s">
        <v>773</v>
      </c>
      <c r="F779" s="194">
        <f>F780+F787</f>
        <v>2141.8000000000002</v>
      </c>
      <c r="G779" s="194">
        <f>G780+G787</f>
        <v>2141.8000000000002</v>
      </c>
      <c r="H779" s="194">
        <f>H780+H787</f>
        <v>1732.3</v>
      </c>
      <c r="I779" s="194">
        <f>I780+I787</f>
        <v>1732.3</v>
      </c>
      <c r="J779" s="195">
        <f t="shared" si="112"/>
        <v>80.880567746755062</v>
      </c>
      <c r="K779" s="195">
        <f t="shared" si="115"/>
        <v>100</v>
      </c>
    </row>
    <row r="780" spans="1:11" ht="27">
      <c r="A780" s="196"/>
      <c r="B780" s="196"/>
      <c r="C780" s="196" t="s">
        <v>789</v>
      </c>
      <c r="D780" s="215"/>
      <c r="E780" s="197" t="s">
        <v>790</v>
      </c>
      <c r="F780" s="198">
        <f>F781+F783+F785</f>
        <v>2091.8000000000002</v>
      </c>
      <c r="G780" s="198">
        <f>G781+G783+G785</f>
        <v>2091.8000000000002</v>
      </c>
      <c r="H780" s="198">
        <f>H781+H783+H785</f>
        <v>1682.3</v>
      </c>
      <c r="I780" s="198">
        <f>I781+I783+I785</f>
        <v>1682.3</v>
      </c>
      <c r="J780" s="199">
        <f t="shared" si="112"/>
        <v>80.423558657615445</v>
      </c>
      <c r="K780" s="199">
        <f t="shared" si="115"/>
        <v>100</v>
      </c>
    </row>
    <row r="781" spans="1:11" ht="53.4">
      <c r="A781" s="201"/>
      <c r="B781" s="201"/>
      <c r="C781" s="201" t="s">
        <v>995</v>
      </c>
      <c r="D781" s="201"/>
      <c r="E781" s="202" t="s">
        <v>996</v>
      </c>
      <c r="F781" s="203">
        <f>F782</f>
        <v>769.8</v>
      </c>
      <c r="G781" s="203">
        <f>G782</f>
        <v>769.8</v>
      </c>
      <c r="H781" s="203">
        <f>H782</f>
        <v>416.3</v>
      </c>
      <c r="I781" s="203">
        <f>I782</f>
        <v>416.3</v>
      </c>
      <c r="J781" s="204">
        <f t="shared" si="112"/>
        <v>54.078981553650308</v>
      </c>
      <c r="K781" s="204">
        <f t="shared" si="115"/>
        <v>100</v>
      </c>
    </row>
    <row r="782" spans="1:11" ht="27">
      <c r="A782" s="201"/>
      <c r="B782" s="201"/>
      <c r="C782" s="201"/>
      <c r="D782" s="201" t="s">
        <v>443</v>
      </c>
      <c r="E782" s="202" t="s">
        <v>444</v>
      </c>
      <c r="F782" s="203">
        <v>769.8</v>
      </c>
      <c r="G782" s="203">
        <v>769.8</v>
      </c>
      <c r="H782" s="203">
        <v>416.3</v>
      </c>
      <c r="I782" s="203">
        <v>416.3</v>
      </c>
      <c r="J782" s="204">
        <f t="shared" si="112"/>
        <v>54.078981553650308</v>
      </c>
      <c r="K782" s="204">
        <f t="shared" si="115"/>
        <v>100</v>
      </c>
    </row>
    <row r="783" spans="1:11" ht="53.4">
      <c r="A783" s="201"/>
      <c r="B783" s="201"/>
      <c r="C783" s="201" t="s">
        <v>997</v>
      </c>
      <c r="D783" s="201"/>
      <c r="E783" s="202" t="s">
        <v>998</v>
      </c>
      <c r="F783" s="203">
        <f>F784</f>
        <v>590</v>
      </c>
      <c r="G783" s="203">
        <f>G784</f>
        <v>590</v>
      </c>
      <c r="H783" s="203">
        <f>H784</f>
        <v>534</v>
      </c>
      <c r="I783" s="203">
        <f>I784</f>
        <v>534</v>
      </c>
      <c r="J783" s="204">
        <f t="shared" si="112"/>
        <v>90.508474576271198</v>
      </c>
      <c r="K783" s="204">
        <f t="shared" si="115"/>
        <v>100</v>
      </c>
    </row>
    <row r="784" spans="1:11" s="343" customFormat="1" ht="27">
      <c r="A784" s="201"/>
      <c r="B784" s="201"/>
      <c r="C784" s="201"/>
      <c r="D784" s="201" t="s">
        <v>443</v>
      </c>
      <c r="E784" s="202" t="s">
        <v>444</v>
      </c>
      <c r="F784" s="203">
        <v>590</v>
      </c>
      <c r="G784" s="203">
        <v>590</v>
      </c>
      <c r="H784" s="203">
        <v>534</v>
      </c>
      <c r="I784" s="203">
        <v>534</v>
      </c>
      <c r="J784" s="204">
        <f t="shared" si="112"/>
        <v>90.508474576271198</v>
      </c>
      <c r="K784" s="204">
        <f t="shared" si="115"/>
        <v>100</v>
      </c>
    </row>
    <row r="785" spans="1:11" s="343" customFormat="1">
      <c r="A785" s="201"/>
      <c r="B785" s="201"/>
      <c r="C785" s="201" t="s">
        <v>791</v>
      </c>
      <c r="D785" s="201"/>
      <c r="E785" s="202" t="s">
        <v>792</v>
      </c>
      <c r="F785" s="266">
        <f>F786</f>
        <v>732</v>
      </c>
      <c r="G785" s="266">
        <f>G786</f>
        <v>732</v>
      </c>
      <c r="H785" s="266">
        <f>H786</f>
        <v>732</v>
      </c>
      <c r="I785" s="266">
        <f>I786</f>
        <v>732</v>
      </c>
      <c r="J785" s="267">
        <f t="shared" si="112"/>
        <v>100</v>
      </c>
      <c r="K785" s="267">
        <f t="shared" si="115"/>
        <v>100</v>
      </c>
    </row>
    <row r="786" spans="1:11" s="343" customFormat="1" ht="27">
      <c r="A786" s="201"/>
      <c r="B786" s="201"/>
      <c r="C786" s="201"/>
      <c r="D786" s="201" t="s">
        <v>443</v>
      </c>
      <c r="E786" s="202" t="s">
        <v>444</v>
      </c>
      <c r="F786" s="266">
        <f>560+172</f>
        <v>732</v>
      </c>
      <c r="G786" s="266">
        <f>560+172</f>
        <v>732</v>
      </c>
      <c r="H786" s="266">
        <f>560+172</f>
        <v>732</v>
      </c>
      <c r="I786" s="266">
        <f>560+172</f>
        <v>732</v>
      </c>
      <c r="J786" s="267">
        <f t="shared" si="112"/>
        <v>100</v>
      </c>
      <c r="K786" s="267">
        <f t="shared" si="115"/>
        <v>100</v>
      </c>
    </row>
    <row r="787" spans="1:11">
      <c r="A787" s="196"/>
      <c r="B787" s="196"/>
      <c r="C787" s="196" t="s">
        <v>999</v>
      </c>
      <c r="D787" s="215"/>
      <c r="E787" s="197" t="s">
        <v>1000</v>
      </c>
      <c r="F787" s="198">
        <f t="shared" ref="F787:I788" si="117">F788</f>
        <v>50</v>
      </c>
      <c r="G787" s="198">
        <f t="shared" si="117"/>
        <v>50</v>
      </c>
      <c r="H787" s="198">
        <f t="shared" si="117"/>
        <v>50</v>
      </c>
      <c r="I787" s="198">
        <f t="shared" si="117"/>
        <v>50</v>
      </c>
      <c r="J787" s="199">
        <f t="shared" si="112"/>
        <v>100</v>
      </c>
      <c r="K787" s="199">
        <f t="shared" si="115"/>
        <v>100</v>
      </c>
    </row>
    <row r="788" spans="1:11">
      <c r="A788" s="201"/>
      <c r="B788" s="201"/>
      <c r="C788" s="201" t="s">
        <v>1001</v>
      </c>
      <c r="D788" s="201"/>
      <c r="E788" s="202" t="s">
        <v>1002</v>
      </c>
      <c r="F788" s="203">
        <f t="shared" si="117"/>
        <v>50</v>
      </c>
      <c r="G788" s="203">
        <f t="shared" si="117"/>
        <v>50</v>
      </c>
      <c r="H788" s="203">
        <f t="shared" si="117"/>
        <v>50</v>
      </c>
      <c r="I788" s="203">
        <f t="shared" si="117"/>
        <v>50</v>
      </c>
      <c r="J788" s="204">
        <f t="shared" si="112"/>
        <v>100</v>
      </c>
      <c r="K788" s="204">
        <f t="shared" si="115"/>
        <v>100</v>
      </c>
    </row>
    <row r="789" spans="1:11" ht="27">
      <c r="A789" s="201"/>
      <c r="B789" s="201"/>
      <c r="C789" s="201"/>
      <c r="D789" s="201" t="s">
        <v>443</v>
      </c>
      <c r="E789" s="202" t="s">
        <v>444</v>
      </c>
      <c r="F789" s="203">
        <v>50</v>
      </c>
      <c r="G789" s="203">
        <v>50</v>
      </c>
      <c r="H789" s="203">
        <v>50</v>
      </c>
      <c r="I789" s="203">
        <v>50</v>
      </c>
      <c r="J789" s="204">
        <f t="shared" si="112"/>
        <v>100</v>
      </c>
      <c r="K789" s="204">
        <f t="shared" si="115"/>
        <v>100</v>
      </c>
    </row>
    <row r="790" spans="1:11">
      <c r="A790" s="281"/>
      <c r="B790" s="178">
        <v>1000</v>
      </c>
      <c r="C790" s="179"/>
      <c r="D790" s="177"/>
      <c r="E790" s="180" t="s">
        <v>793</v>
      </c>
      <c r="F790" s="208">
        <f t="shared" ref="F790:I795" si="118">F791</f>
        <v>381.5</v>
      </c>
      <c r="G790" s="208">
        <f t="shared" si="118"/>
        <v>381.5</v>
      </c>
      <c r="H790" s="208">
        <f t="shared" si="118"/>
        <v>205</v>
      </c>
      <c r="I790" s="208">
        <f t="shared" si="118"/>
        <v>205</v>
      </c>
      <c r="J790" s="209">
        <f t="shared" si="112"/>
        <v>53.735255570117957</v>
      </c>
      <c r="K790" s="209">
        <f t="shared" si="115"/>
        <v>100</v>
      </c>
    </row>
    <row r="791" spans="1:11">
      <c r="A791" s="177"/>
      <c r="B791" s="178">
        <v>1003</v>
      </c>
      <c r="C791" s="179"/>
      <c r="D791" s="177"/>
      <c r="E791" s="180" t="s">
        <v>799</v>
      </c>
      <c r="F791" s="208">
        <f t="shared" si="118"/>
        <v>381.5</v>
      </c>
      <c r="G791" s="208">
        <f t="shared" si="118"/>
        <v>381.5</v>
      </c>
      <c r="H791" s="208">
        <f t="shared" si="118"/>
        <v>205</v>
      </c>
      <c r="I791" s="208">
        <f t="shared" si="118"/>
        <v>205</v>
      </c>
      <c r="J791" s="209">
        <f t="shared" si="112"/>
        <v>53.735255570117957</v>
      </c>
      <c r="K791" s="209">
        <f t="shared" si="115"/>
        <v>100</v>
      </c>
    </row>
    <row r="792" spans="1:11" ht="26.4">
      <c r="A792" s="358"/>
      <c r="B792" s="178"/>
      <c r="C792" s="179" t="s">
        <v>344</v>
      </c>
      <c r="D792" s="177"/>
      <c r="E792" s="233" t="s">
        <v>345</v>
      </c>
      <c r="F792" s="208">
        <f t="shared" si="118"/>
        <v>381.5</v>
      </c>
      <c r="G792" s="208">
        <f t="shared" si="118"/>
        <v>381.5</v>
      </c>
      <c r="H792" s="208">
        <f t="shared" si="118"/>
        <v>205</v>
      </c>
      <c r="I792" s="208">
        <f t="shared" si="118"/>
        <v>205</v>
      </c>
      <c r="J792" s="209">
        <f t="shared" si="112"/>
        <v>53.735255570117957</v>
      </c>
      <c r="K792" s="209">
        <f t="shared" si="115"/>
        <v>100</v>
      </c>
    </row>
    <row r="793" spans="1:11" ht="26.4">
      <c r="A793" s="186"/>
      <c r="B793" s="187"/>
      <c r="C793" s="188" t="s">
        <v>753</v>
      </c>
      <c r="D793" s="187"/>
      <c r="E793" s="189" t="s">
        <v>754</v>
      </c>
      <c r="F793" s="190">
        <f t="shared" si="118"/>
        <v>381.5</v>
      </c>
      <c r="G793" s="190">
        <f t="shared" si="118"/>
        <v>381.5</v>
      </c>
      <c r="H793" s="190">
        <f t="shared" si="118"/>
        <v>205</v>
      </c>
      <c r="I793" s="190">
        <f t="shared" si="118"/>
        <v>205</v>
      </c>
      <c r="J793" s="191">
        <f t="shared" si="112"/>
        <v>53.735255570117957</v>
      </c>
      <c r="K793" s="191">
        <f t="shared" si="115"/>
        <v>100</v>
      </c>
    </row>
    <row r="794" spans="1:11">
      <c r="A794" s="192"/>
      <c r="B794" s="192"/>
      <c r="C794" s="192" t="s">
        <v>826</v>
      </c>
      <c r="D794" s="192"/>
      <c r="E794" s="214" t="s">
        <v>827</v>
      </c>
      <c r="F794" s="194">
        <f t="shared" si="118"/>
        <v>381.5</v>
      </c>
      <c r="G794" s="194">
        <f t="shared" si="118"/>
        <v>381.5</v>
      </c>
      <c r="H794" s="194">
        <f t="shared" si="118"/>
        <v>205</v>
      </c>
      <c r="I794" s="194">
        <f t="shared" si="118"/>
        <v>205</v>
      </c>
      <c r="J794" s="195">
        <f t="shared" si="112"/>
        <v>53.735255570117957</v>
      </c>
      <c r="K794" s="195">
        <f t="shared" si="115"/>
        <v>100</v>
      </c>
    </row>
    <row r="795" spans="1:11" ht="27">
      <c r="A795" s="196"/>
      <c r="B795" s="196"/>
      <c r="C795" s="196" t="s">
        <v>828</v>
      </c>
      <c r="D795" s="215"/>
      <c r="E795" s="197" t="s">
        <v>829</v>
      </c>
      <c r="F795" s="198">
        <f t="shared" si="118"/>
        <v>381.5</v>
      </c>
      <c r="G795" s="198">
        <f t="shared" si="118"/>
        <v>381.5</v>
      </c>
      <c r="H795" s="198">
        <f t="shared" si="118"/>
        <v>205</v>
      </c>
      <c r="I795" s="198">
        <f t="shared" si="118"/>
        <v>205</v>
      </c>
      <c r="J795" s="199">
        <f t="shared" ref="J795:J826" si="119">I795/G795*100</f>
        <v>53.735255570117957</v>
      </c>
      <c r="K795" s="199">
        <f t="shared" si="115"/>
        <v>100</v>
      </c>
    </row>
    <row r="796" spans="1:11" ht="40.5" customHeight="1">
      <c r="A796" s="358"/>
      <c r="B796" s="232"/>
      <c r="C796" s="231" t="s">
        <v>933</v>
      </c>
      <c r="D796" s="232"/>
      <c r="E796" s="211" t="s">
        <v>1003</v>
      </c>
      <c r="F796" s="203">
        <f>SUM(F797:F798)</f>
        <v>381.5</v>
      </c>
      <c r="G796" s="203">
        <f>SUM(G797:G798)</f>
        <v>381.5</v>
      </c>
      <c r="H796" s="203">
        <f>SUM(H797:H798)</f>
        <v>205</v>
      </c>
      <c r="I796" s="203">
        <f>SUM(I797:I798)</f>
        <v>205</v>
      </c>
      <c r="J796" s="204">
        <f t="shared" si="119"/>
        <v>53.735255570117957</v>
      </c>
      <c r="K796" s="204">
        <f t="shared" si="115"/>
        <v>100</v>
      </c>
    </row>
    <row r="797" spans="1:11">
      <c r="A797" s="358"/>
      <c r="B797" s="232"/>
      <c r="C797" s="231"/>
      <c r="D797" s="232" t="s">
        <v>362</v>
      </c>
      <c r="E797" s="202" t="s">
        <v>363</v>
      </c>
      <c r="F797" s="203">
        <v>14.1</v>
      </c>
      <c r="G797" s="203">
        <v>14.1</v>
      </c>
      <c r="H797" s="203">
        <v>10</v>
      </c>
      <c r="I797" s="203">
        <v>10</v>
      </c>
      <c r="J797" s="204">
        <f t="shared" si="119"/>
        <v>70.921985815602838</v>
      </c>
      <c r="K797" s="204">
        <f t="shared" si="115"/>
        <v>100</v>
      </c>
    </row>
    <row r="798" spans="1:11" ht="26.4">
      <c r="A798" s="358"/>
      <c r="B798" s="232"/>
      <c r="C798" s="231"/>
      <c r="D798" s="232" t="s">
        <v>443</v>
      </c>
      <c r="E798" s="301" t="s">
        <v>444</v>
      </c>
      <c r="F798" s="203">
        <v>367.4</v>
      </c>
      <c r="G798" s="203">
        <v>367.4</v>
      </c>
      <c r="H798" s="203">
        <v>195</v>
      </c>
      <c r="I798" s="203">
        <v>195</v>
      </c>
      <c r="J798" s="204">
        <f t="shared" si="119"/>
        <v>53.075666848121941</v>
      </c>
      <c r="K798" s="204">
        <f t="shared" si="115"/>
        <v>100</v>
      </c>
    </row>
    <row r="799" spans="1:11">
      <c r="A799" s="358"/>
      <c r="B799" s="178">
        <v>1100</v>
      </c>
      <c r="C799" s="179"/>
      <c r="D799" s="177"/>
      <c r="E799" s="180" t="s">
        <v>937</v>
      </c>
      <c r="F799" s="208">
        <f t="shared" ref="F799:I804" si="120">F800</f>
        <v>76</v>
      </c>
      <c r="G799" s="208">
        <f t="shared" si="120"/>
        <v>76</v>
      </c>
      <c r="H799" s="208">
        <f t="shared" si="120"/>
        <v>0</v>
      </c>
      <c r="I799" s="208">
        <f t="shared" si="120"/>
        <v>0</v>
      </c>
      <c r="J799" s="209">
        <f t="shared" si="119"/>
        <v>0</v>
      </c>
      <c r="K799" s="209"/>
    </row>
    <row r="800" spans="1:11">
      <c r="A800" s="358"/>
      <c r="B800" s="178" t="s">
        <v>938</v>
      </c>
      <c r="C800" s="179"/>
      <c r="D800" s="178"/>
      <c r="E800" s="233" t="s">
        <v>939</v>
      </c>
      <c r="F800" s="208">
        <f t="shared" si="120"/>
        <v>76</v>
      </c>
      <c r="G800" s="208">
        <f t="shared" si="120"/>
        <v>76</v>
      </c>
      <c r="H800" s="208">
        <f t="shared" si="120"/>
        <v>0</v>
      </c>
      <c r="I800" s="208">
        <f t="shared" si="120"/>
        <v>0</v>
      </c>
      <c r="J800" s="209">
        <f t="shared" si="119"/>
        <v>0</v>
      </c>
      <c r="K800" s="209"/>
    </row>
    <row r="801" spans="1:11" ht="26.4">
      <c r="A801" s="358"/>
      <c r="B801" s="178"/>
      <c r="C801" s="179" t="s">
        <v>344</v>
      </c>
      <c r="D801" s="178"/>
      <c r="E801" s="233" t="s">
        <v>345</v>
      </c>
      <c r="F801" s="208">
        <f t="shared" si="120"/>
        <v>76</v>
      </c>
      <c r="G801" s="208">
        <f t="shared" si="120"/>
        <v>76</v>
      </c>
      <c r="H801" s="208">
        <f t="shared" si="120"/>
        <v>0</v>
      </c>
      <c r="I801" s="208">
        <f t="shared" si="120"/>
        <v>0</v>
      </c>
      <c r="J801" s="209">
        <f t="shared" si="119"/>
        <v>0</v>
      </c>
      <c r="K801" s="209"/>
    </row>
    <row r="802" spans="1:11" ht="26.4">
      <c r="A802" s="186"/>
      <c r="B802" s="187"/>
      <c r="C802" s="188" t="s">
        <v>940</v>
      </c>
      <c r="D802" s="187"/>
      <c r="E802" s="189" t="s">
        <v>941</v>
      </c>
      <c r="F802" s="190">
        <f t="shared" si="120"/>
        <v>76</v>
      </c>
      <c r="G802" s="190">
        <f t="shared" si="120"/>
        <v>76</v>
      </c>
      <c r="H802" s="190">
        <f t="shared" si="120"/>
        <v>0</v>
      </c>
      <c r="I802" s="190">
        <f t="shared" si="120"/>
        <v>0</v>
      </c>
      <c r="J802" s="191">
        <f t="shared" si="119"/>
        <v>0</v>
      </c>
      <c r="K802" s="191"/>
    </row>
    <row r="803" spans="1:11" ht="40.200000000000003">
      <c r="A803" s="196"/>
      <c r="B803" s="196"/>
      <c r="C803" s="196" t="s">
        <v>942</v>
      </c>
      <c r="D803" s="196"/>
      <c r="E803" s="197" t="s">
        <v>1004</v>
      </c>
      <c r="F803" s="198">
        <f t="shared" si="120"/>
        <v>76</v>
      </c>
      <c r="G803" s="198">
        <f t="shared" si="120"/>
        <v>76</v>
      </c>
      <c r="H803" s="198">
        <f t="shared" si="120"/>
        <v>0</v>
      </c>
      <c r="I803" s="198">
        <f t="shared" si="120"/>
        <v>0</v>
      </c>
      <c r="J803" s="199">
        <f t="shared" si="119"/>
        <v>0</v>
      </c>
      <c r="K803" s="199"/>
    </row>
    <row r="804" spans="1:11" ht="53.4">
      <c r="A804" s="200"/>
      <c r="B804" s="200"/>
      <c r="C804" s="201" t="s">
        <v>944</v>
      </c>
      <c r="D804" s="201"/>
      <c r="E804" s="202" t="s">
        <v>945</v>
      </c>
      <c r="F804" s="203">
        <f t="shared" si="120"/>
        <v>76</v>
      </c>
      <c r="G804" s="203">
        <f t="shared" si="120"/>
        <v>76</v>
      </c>
      <c r="H804" s="203">
        <f t="shared" si="120"/>
        <v>0</v>
      </c>
      <c r="I804" s="203">
        <f t="shared" si="120"/>
        <v>0</v>
      </c>
      <c r="J804" s="204">
        <f t="shared" si="119"/>
        <v>0</v>
      </c>
      <c r="K804" s="204"/>
    </row>
    <row r="805" spans="1:11" ht="27">
      <c r="A805" s="200"/>
      <c r="B805" s="200"/>
      <c r="C805" s="201"/>
      <c r="D805" s="201" t="s">
        <v>443</v>
      </c>
      <c r="E805" s="202" t="s">
        <v>444</v>
      </c>
      <c r="F805" s="203">
        <v>76</v>
      </c>
      <c r="G805" s="203">
        <v>76</v>
      </c>
      <c r="H805" s="203">
        <v>0</v>
      </c>
      <c r="I805" s="203">
        <v>0</v>
      </c>
      <c r="J805" s="204">
        <f t="shared" si="119"/>
        <v>0</v>
      </c>
      <c r="K805" s="204"/>
    </row>
    <row r="806" spans="1:11">
      <c r="A806" s="358"/>
      <c r="B806" s="178">
        <v>1200</v>
      </c>
      <c r="C806" s="179"/>
      <c r="D806" s="177"/>
      <c r="E806" s="180" t="s">
        <v>1005</v>
      </c>
      <c r="F806" s="208">
        <f t="shared" ref="F806:I812" si="121">F807</f>
        <v>1042.5999999999999</v>
      </c>
      <c r="G806" s="208">
        <f t="shared" si="121"/>
        <v>1042.5999999999999</v>
      </c>
      <c r="H806" s="208">
        <f t="shared" si="121"/>
        <v>521.29999999999995</v>
      </c>
      <c r="I806" s="208">
        <f t="shared" si="121"/>
        <v>521.29999999999995</v>
      </c>
      <c r="J806" s="209">
        <f t="shared" si="119"/>
        <v>50</v>
      </c>
      <c r="K806" s="209">
        <f t="shared" ref="K806:K838" si="122">SUM(I806/H806*100)</f>
        <v>100</v>
      </c>
    </row>
    <row r="807" spans="1:11">
      <c r="A807" s="177"/>
      <c r="B807" s="178">
        <v>1202</v>
      </c>
      <c r="C807" s="179"/>
      <c r="D807" s="177"/>
      <c r="E807" s="180" t="s">
        <v>1006</v>
      </c>
      <c r="F807" s="208">
        <f t="shared" si="121"/>
        <v>1042.5999999999999</v>
      </c>
      <c r="G807" s="208">
        <f t="shared" si="121"/>
        <v>1042.5999999999999</v>
      </c>
      <c r="H807" s="208">
        <f t="shared" si="121"/>
        <v>521.29999999999995</v>
      </c>
      <c r="I807" s="208">
        <f t="shared" si="121"/>
        <v>521.29999999999995</v>
      </c>
      <c r="J807" s="209">
        <f t="shared" si="119"/>
        <v>50</v>
      </c>
      <c r="K807" s="209">
        <f t="shared" si="122"/>
        <v>100</v>
      </c>
    </row>
    <row r="808" spans="1:11" ht="26.4">
      <c r="A808" s="177"/>
      <c r="B808" s="178"/>
      <c r="C808" s="179" t="s">
        <v>344</v>
      </c>
      <c r="D808" s="177"/>
      <c r="E808" s="233" t="s">
        <v>345</v>
      </c>
      <c r="F808" s="208">
        <f t="shared" si="121"/>
        <v>1042.5999999999999</v>
      </c>
      <c r="G808" s="208">
        <f t="shared" si="121"/>
        <v>1042.5999999999999</v>
      </c>
      <c r="H808" s="208">
        <f t="shared" si="121"/>
        <v>521.29999999999995</v>
      </c>
      <c r="I808" s="208">
        <f t="shared" si="121"/>
        <v>521.29999999999995</v>
      </c>
      <c r="J808" s="209">
        <f t="shared" si="119"/>
        <v>50</v>
      </c>
      <c r="K808" s="209">
        <f t="shared" si="122"/>
        <v>100</v>
      </c>
    </row>
    <row r="809" spans="1:11" ht="26.4">
      <c r="A809" s="363"/>
      <c r="B809" s="187"/>
      <c r="C809" s="188" t="s">
        <v>786</v>
      </c>
      <c r="D809" s="187"/>
      <c r="E809" s="189" t="s">
        <v>787</v>
      </c>
      <c r="F809" s="190">
        <f t="shared" si="121"/>
        <v>1042.5999999999999</v>
      </c>
      <c r="G809" s="190">
        <f t="shared" si="121"/>
        <v>1042.5999999999999</v>
      </c>
      <c r="H809" s="190">
        <f t="shared" si="121"/>
        <v>521.29999999999995</v>
      </c>
      <c r="I809" s="190">
        <f t="shared" si="121"/>
        <v>521.29999999999995</v>
      </c>
      <c r="J809" s="191">
        <f t="shared" si="119"/>
        <v>50</v>
      </c>
      <c r="K809" s="191">
        <f t="shared" si="122"/>
        <v>100</v>
      </c>
    </row>
    <row r="810" spans="1:11">
      <c r="A810" s="192"/>
      <c r="B810" s="192"/>
      <c r="C810" s="192" t="s">
        <v>1007</v>
      </c>
      <c r="D810" s="192"/>
      <c r="E810" s="214" t="s">
        <v>1008</v>
      </c>
      <c r="F810" s="194">
        <f t="shared" si="121"/>
        <v>1042.5999999999999</v>
      </c>
      <c r="G810" s="194">
        <f t="shared" si="121"/>
        <v>1042.5999999999999</v>
      </c>
      <c r="H810" s="194">
        <f t="shared" si="121"/>
        <v>521.29999999999995</v>
      </c>
      <c r="I810" s="194">
        <f t="shared" si="121"/>
        <v>521.29999999999995</v>
      </c>
      <c r="J810" s="195">
        <f t="shared" si="119"/>
        <v>50</v>
      </c>
      <c r="K810" s="195">
        <f t="shared" si="122"/>
        <v>100</v>
      </c>
    </row>
    <row r="811" spans="1:11" ht="53.4">
      <c r="A811" s="196"/>
      <c r="B811" s="196"/>
      <c r="C811" s="196" t="s">
        <v>1009</v>
      </c>
      <c r="D811" s="196"/>
      <c r="E811" s="197" t="s">
        <v>1010</v>
      </c>
      <c r="F811" s="198">
        <f t="shared" si="121"/>
        <v>1042.5999999999999</v>
      </c>
      <c r="G811" s="198">
        <f t="shared" si="121"/>
        <v>1042.5999999999999</v>
      </c>
      <c r="H811" s="198">
        <f t="shared" si="121"/>
        <v>521.29999999999995</v>
      </c>
      <c r="I811" s="198">
        <f t="shared" si="121"/>
        <v>521.29999999999995</v>
      </c>
      <c r="J811" s="199">
        <f t="shared" si="119"/>
        <v>50</v>
      </c>
      <c r="K811" s="199">
        <f t="shared" si="122"/>
        <v>100</v>
      </c>
    </row>
    <row r="812" spans="1:11">
      <c r="A812" s="200"/>
      <c r="B812" s="200"/>
      <c r="C812" s="201" t="s">
        <v>1011</v>
      </c>
      <c r="D812" s="201"/>
      <c r="E812" s="202" t="s">
        <v>1012</v>
      </c>
      <c r="F812" s="203">
        <f t="shared" si="121"/>
        <v>1042.5999999999999</v>
      </c>
      <c r="G812" s="203">
        <f t="shared" si="121"/>
        <v>1042.5999999999999</v>
      </c>
      <c r="H812" s="203">
        <f t="shared" si="121"/>
        <v>521.29999999999995</v>
      </c>
      <c r="I812" s="203">
        <f t="shared" si="121"/>
        <v>521.29999999999995</v>
      </c>
      <c r="J812" s="204">
        <f t="shared" si="119"/>
        <v>50</v>
      </c>
      <c r="K812" s="204">
        <f t="shared" si="122"/>
        <v>100</v>
      </c>
    </row>
    <row r="813" spans="1:11" ht="27">
      <c r="A813" s="200"/>
      <c r="B813" s="200"/>
      <c r="C813" s="201"/>
      <c r="D813" s="201" t="s">
        <v>443</v>
      </c>
      <c r="E813" s="202" t="s">
        <v>444</v>
      </c>
      <c r="F813" s="203">
        <v>1042.5999999999999</v>
      </c>
      <c r="G813" s="203">
        <v>1042.5999999999999</v>
      </c>
      <c r="H813" s="203">
        <v>521.29999999999995</v>
      </c>
      <c r="I813" s="203">
        <v>521.29999999999995</v>
      </c>
      <c r="J813" s="204">
        <f t="shared" si="119"/>
        <v>50</v>
      </c>
      <c r="K813" s="204">
        <f t="shared" si="122"/>
        <v>100</v>
      </c>
    </row>
    <row r="814" spans="1:11">
      <c r="A814" s="173">
        <v>636</v>
      </c>
      <c r="B814" s="344"/>
      <c r="C814" s="345"/>
      <c r="D814" s="173"/>
      <c r="E814" s="174" t="s">
        <v>1013</v>
      </c>
      <c r="F814" s="175">
        <f t="shared" ref="F814:I816" si="123">F815</f>
        <v>3493.2000000000003</v>
      </c>
      <c r="G814" s="175">
        <f t="shared" si="123"/>
        <v>3493.2000000000003</v>
      </c>
      <c r="H814" s="175">
        <f t="shared" si="123"/>
        <v>1484.4561900000001</v>
      </c>
      <c r="I814" s="175">
        <f t="shared" si="123"/>
        <v>1462.11871</v>
      </c>
      <c r="J814" s="176">
        <f t="shared" si="119"/>
        <v>41.856140787816329</v>
      </c>
      <c r="K814" s="176">
        <f t="shared" si="122"/>
        <v>98.495241547007183</v>
      </c>
    </row>
    <row r="815" spans="1:11">
      <c r="A815" s="281"/>
      <c r="B815" s="178" t="s">
        <v>340</v>
      </c>
      <c r="C815" s="179"/>
      <c r="D815" s="177"/>
      <c r="E815" s="180" t="s">
        <v>341</v>
      </c>
      <c r="F815" s="208">
        <f t="shared" si="123"/>
        <v>3493.2000000000003</v>
      </c>
      <c r="G815" s="208">
        <f t="shared" si="123"/>
        <v>3493.2000000000003</v>
      </c>
      <c r="H815" s="208">
        <f t="shared" si="123"/>
        <v>1484.4561900000001</v>
      </c>
      <c r="I815" s="208">
        <f t="shared" si="123"/>
        <v>1462.11871</v>
      </c>
      <c r="J815" s="209">
        <f t="shared" si="119"/>
        <v>41.856140787816329</v>
      </c>
      <c r="K815" s="209">
        <f t="shared" si="122"/>
        <v>98.495241547007183</v>
      </c>
    </row>
    <row r="816" spans="1:11" ht="39.6">
      <c r="A816" s="281"/>
      <c r="B816" s="178" t="s">
        <v>1014</v>
      </c>
      <c r="C816" s="179"/>
      <c r="D816" s="178"/>
      <c r="E816" s="233" t="s">
        <v>1015</v>
      </c>
      <c r="F816" s="208">
        <f t="shared" si="123"/>
        <v>3493.2000000000003</v>
      </c>
      <c r="G816" s="208">
        <f t="shared" si="123"/>
        <v>3493.2000000000003</v>
      </c>
      <c r="H816" s="208">
        <f t="shared" si="123"/>
        <v>1484.4561900000001</v>
      </c>
      <c r="I816" s="208">
        <f t="shared" si="123"/>
        <v>1462.11871</v>
      </c>
      <c r="J816" s="209">
        <f t="shared" si="119"/>
        <v>41.856140787816329</v>
      </c>
      <c r="K816" s="209">
        <f t="shared" si="122"/>
        <v>98.495241547007183</v>
      </c>
    </row>
    <row r="817" spans="1:11">
      <c r="A817" s="364"/>
      <c r="B817" s="365"/>
      <c r="C817" s="220" t="s">
        <v>388</v>
      </c>
      <c r="D817" s="221"/>
      <c r="E817" s="222" t="s">
        <v>389</v>
      </c>
      <c r="F817" s="253">
        <f>F818+F826</f>
        <v>3493.2000000000003</v>
      </c>
      <c r="G817" s="253">
        <f>G818+G826</f>
        <v>3493.2000000000003</v>
      </c>
      <c r="H817" s="253">
        <f>H818+H826</f>
        <v>1484.4561900000001</v>
      </c>
      <c r="I817" s="253">
        <f>I818+I826</f>
        <v>1462.11871</v>
      </c>
      <c r="J817" s="254">
        <f t="shared" si="119"/>
        <v>41.856140787816329</v>
      </c>
      <c r="K817" s="254">
        <f t="shared" si="122"/>
        <v>98.495241547007183</v>
      </c>
    </row>
    <row r="818" spans="1:11" s="310" customFormat="1" ht="27">
      <c r="A818" s="366"/>
      <c r="B818" s="366"/>
      <c r="C818" s="275" t="s">
        <v>1016</v>
      </c>
      <c r="D818" s="308"/>
      <c r="E818" s="256" t="s">
        <v>1017</v>
      </c>
      <c r="F818" s="257">
        <f>F819+F821+F824</f>
        <v>3343.2000000000003</v>
      </c>
      <c r="G818" s="257">
        <f>G819+G821+G824</f>
        <v>3343.2000000000003</v>
      </c>
      <c r="H818" s="257">
        <f>H819+H821+H824</f>
        <v>1415.7</v>
      </c>
      <c r="I818" s="257">
        <f>I819+I821+I824</f>
        <v>1393.3625199999999</v>
      </c>
      <c r="J818" s="258">
        <f t="shared" si="119"/>
        <v>41.677510169897097</v>
      </c>
      <c r="K818" s="258">
        <f t="shared" si="122"/>
        <v>98.422160062160046</v>
      </c>
    </row>
    <row r="819" spans="1:11" ht="27">
      <c r="A819" s="200"/>
      <c r="B819" s="200"/>
      <c r="C819" s="201" t="s">
        <v>1018</v>
      </c>
      <c r="D819" s="201"/>
      <c r="E819" s="202" t="s">
        <v>1019</v>
      </c>
      <c r="F819" s="203">
        <v>1164</v>
      </c>
      <c r="G819" s="203">
        <v>1164</v>
      </c>
      <c r="H819" s="203">
        <f>H820</f>
        <v>485</v>
      </c>
      <c r="I819" s="203">
        <f>I820</f>
        <v>485</v>
      </c>
      <c r="J819" s="204">
        <f t="shared" si="119"/>
        <v>41.666666666666671</v>
      </c>
      <c r="K819" s="204">
        <f t="shared" si="122"/>
        <v>100</v>
      </c>
    </row>
    <row r="820" spans="1:11" ht="40.200000000000003">
      <c r="A820" s="200"/>
      <c r="B820" s="200"/>
      <c r="C820" s="201"/>
      <c r="D820" s="201" t="s">
        <v>354</v>
      </c>
      <c r="E820" s="202" t="s">
        <v>355</v>
      </c>
      <c r="F820" s="212">
        <v>1164</v>
      </c>
      <c r="G820" s="212">
        <v>1164</v>
      </c>
      <c r="H820" s="212">
        <v>485</v>
      </c>
      <c r="I820" s="212">
        <v>485</v>
      </c>
      <c r="J820" s="213">
        <f t="shared" si="119"/>
        <v>41.666666666666671</v>
      </c>
      <c r="K820" s="213">
        <f t="shared" si="122"/>
        <v>100</v>
      </c>
    </row>
    <row r="821" spans="1:11" ht="27">
      <c r="A821" s="200"/>
      <c r="B821" s="200"/>
      <c r="C821" s="201" t="s">
        <v>1020</v>
      </c>
      <c r="D821" s="201"/>
      <c r="E821" s="269" t="s">
        <v>1021</v>
      </c>
      <c r="F821" s="212">
        <f>F822+F823</f>
        <v>2091.9</v>
      </c>
      <c r="G821" s="212">
        <f>G822+G823</f>
        <v>2091.9</v>
      </c>
      <c r="H821" s="212">
        <f>H822+H823</f>
        <v>843.4</v>
      </c>
      <c r="I821" s="212">
        <f>I822+I823</f>
        <v>821.06252000000006</v>
      </c>
      <c r="J821" s="213">
        <f t="shared" si="119"/>
        <v>39.249606577752282</v>
      </c>
      <c r="K821" s="213">
        <f t="shared" si="122"/>
        <v>97.351496324401239</v>
      </c>
    </row>
    <row r="822" spans="1:11" ht="40.200000000000003">
      <c r="A822" s="200"/>
      <c r="B822" s="200"/>
      <c r="C822" s="201"/>
      <c r="D822" s="201" t="s">
        <v>354</v>
      </c>
      <c r="E822" s="202" t="s">
        <v>355</v>
      </c>
      <c r="F822" s="212">
        <f>1960.1+77.4</f>
        <v>2037.5</v>
      </c>
      <c r="G822" s="212">
        <f>1960.1+77.4</f>
        <v>2037.5</v>
      </c>
      <c r="H822" s="212">
        <v>810</v>
      </c>
      <c r="I822" s="212">
        <v>800.04723000000001</v>
      </c>
      <c r="J822" s="213">
        <f t="shared" si="119"/>
        <v>39.266121717791414</v>
      </c>
      <c r="K822" s="213">
        <f t="shared" si="122"/>
        <v>98.771262962962965</v>
      </c>
    </row>
    <row r="823" spans="1:11" ht="27">
      <c r="A823" s="200"/>
      <c r="B823" s="200"/>
      <c r="C823" s="201"/>
      <c r="D823" s="201" t="s">
        <v>360</v>
      </c>
      <c r="E823" s="202" t="s">
        <v>361</v>
      </c>
      <c r="F823" s="203">
        <v>54.4</v>
      </c>
      <c r="G823" s="203">
        <v>54.4</v>
      </c>
      <c r="H823" s="203">
        <v>33.4</v>
      </c>
      <c r="I823" s="203">
        <v>21.01529</v>
      </c>
      <c r="J823" s="204">
        <f t="shared" si="119"/>
        <v>38.631047794117649</v>
      </c>
      <c r="K823" s="204">
        <f t="shared" si="122"/>
        <v>62.920029940119761</v>
      </c>
    </row>
    <row r="824" spans="1:11" ht="40.200000000000003">
      <c r="A824" s="200"/>
      <c r="B824" s="200"/>
      <c r="C824" s="201" t="s">
        <v>1022</v>
      </c>
      <c r="D824" s="201"/>
      <c r="E824" s="202" t="s">
        <v>1023</v>
      </c>
      <c r="F824" s="203">
        <f>F825</f>
        <v>87.3</v>
      </c>
      <c r="G824" s="203">
        <f>G825</f>
        <v>87.3</v>
      </c>
      <c r="H824" s="203">
        <f>H825</f>
        <v>87.3</v>
      </c>
      <c r="I824" s="203">
        <f>I825</f>
        <v>87.3</v>
      </c>
      <c r="J824" s="204">
        <f t="shared" si="119"/>
        <v>100</v>
      </c>
      <c r="K824" s="204">
        <f t="shared" si="122"/>
        <v>100</v>
      </c>
    </row>
    <row r="825" spans="1:11" ht="27">
      <c r="A825" s="200"/>
      <c r="B825" s="200"/>
      <c r="C825" s="201"/>
      <c r="D825" s="201" t="s">
        <v>360</v>
      </c>
      <c r="E825" s="202" t="s">
        <v>361</v>
      </c>
      <c r="F825" s="203">
        <v>87.3</v>
      </c>
      <c r="G825" s="203">
        <v>87.3</v>
      </c>
      <c r="H825" s="203">
        <v>87.3</v>
      </c>
      <c r="I825" s="203">
        <v>87.3</v>
      </c>
      <c r="J825" s="204">
        <f t="shared" si="119"/>
        <v>100</v>
      </c>
      <c r="K825" s="204">
        <f t="shared" si="122"/>
        <v>100</v>
      </c>
    </row>
    <row r="826" spans="1:11" ht="39.6">
      <c r="A826" s="366"/>
      <c r="B826" s="366"/>
      <c r="C826" s="275" t="s">
        <v>390</v>
      </c>
      <c r="D826" s="276"/>
      <c r="E826" s="367" t="s">
        <v>391</v>
      </c>
      <c r="F826" s="257">
        <f t="shared" ref="F826:I827" si="124">F827</f>
        <v>150</v>
      </c>
      <c r="G826" s="257">
        <f t="shared" si="124"/>
        <v>150</v>
      </c>
      <c r="H826" s="257">
        <f t="shared" si="124"/>
        <v>68.756190000000004</v>
      </c>
      <c r="I826" s="257">
        <f t="shared" si="124"/>
        <v>68.756190000000004</v>
      </c>
      <c r="J826" s="258">
        <f t="shared" si="119"/>
        <v>45.83746</v>
      </c>
      <c r="K826" s="258">
        <f t="shared" si="122"/>
        <v>100</v>
      </c>
    </row>
    <row r="827" spans="1:11" ht="27">
      <c r="A827" s="200"/>
      <c r="B827" s="200"/>
      <c r="C827" s="201" t="s">
        <v>437</v>
      </c>
      <c r="D827" s="201"/>
      <c r="E827" s="202" t="s">
        <v>438</v>
      </c>
      <c r="F827" s="203">
        <f t="shared" si="124"/>
        <v>150</v>
      </c>
      <c r="G827" s="203">
        <f t="shared" si="124"/>
        <v>150</v>
      </c>
      <c r="H827" s="203">
        <f t="shared" si="124"/>
        <v>68.756190000000004</v>
      </c>
      <c r="I827" s="203">
        <f t="shared" si="124"/>
        <v>68.756190000000004</v>
      </c>
      <c r="J827" s="204">
        <f t="shared" ref="J827:J858" si="125">I827/G827*100</f>
        <v>45.83746</v>
      </c>
      <c r="K827" s="204">
        <f t="shared" si="122"/>
        <v>100</v>
      </c>
    </row>
    <row r="828" spans="1:11" ht="27">
      <c r="A828" s="200"/>
      <c r="B828" s="200"/>
      <c r="C828" s="201"/>
      <c r="D828" s="201" t="s">
        <v>360</v>
      </c>
      <c r="E828" s="202" t="s">
        <v>361</v>
      </c>
      <c r="F828" s="203">
        <v>150</v>
      </c>
      <c r="G828" s="203">
        <v>150</v>
      </c>
      <c r="H828" s="203">
        <v>68.756190000000004</v>
      </c>
      <c r="I828" s="203">
        <v>68.756190000000004</v>
      </c>
      <c r="J828" s="204">
        <f t="shared" si="125"/>
        <v>45.83746</v>
      </c>
      <c r="K828" s="204">
        <f t="shared" si="122"/>
        <v>100</v>
      </c>
    </row>
    <row r="829" spans="1:11" ht="26.4">
      <c r="A829" s="173">
        <v>651</v>
      </c>
      <c r="B829" s="344"/>
      <c r="C829" s="345"/>
      <c r="D829" s="173"/>
      <c r="E829" s="174" t="s">
        <v>1024</v>
      </c>
      <c r="F829" s="175">
        <f>F830</f>
        <v>35381.484200000006</v>
      </c>
      <c r="G829" s="175">
        <f>G830</f>
        <v>34993.917460000004</v>
      </c>
      <c r="H829" s="175">
        <f>H830</f>
        <v>14870</v>
      </c>
      <c r="I829" s="175">
        <f>I830</f>
        <v>14706.836469999998</v>
      </c>
      <c r="J829" s="176">
        <f t="shared" si="125"/>
        <v>42.026836483256638</v>
      </c>
      <c r="K829" s="176">
        <f t="shared" si="122"/>
        <v>98.902733490248821</v>
      </c>
    </row>
    <row r="830" spans="1:11">
      <c r="A830" s="281"/>
      <c r="B830" s="178" t="s">
        <v>340</v>
      </c>
      <c r="C830" s="179"/>
      <c r="D830" s="177"/>
      <c r="E830" s="180" t="s">
        <v>341</v>
      </c>
      <c r="F830" s="208">
        <f>F831+F839+F844</f>
        <v>35381.484200000006</v>
      </c>
      <c r="G830" s="208">
        <f>G831+G839+G844</f>
        <v>34993.917460000004</v>
      </c>
      <c r="H830" s="208">
        <f>H831+H839+H844</f>
        <v>14870</v>
      </c>
      <c r="I830" s="208">
        <f>I831+I839+I844</f>
        <v>14706.836469999998</v>
      </c>
      <c r="J830" s="209">
        <f t="shared" si="125"/>
        <v>42.026836483256638</v>
      </c>
      <c r="K830" s="209">
        <f t="shared" si="122"/>
        <v>98.902733490248821</v>
      </c>
    </row>
    <row r="831" spans="1:11" ht="26.4">
      <c r="A831" s="281"/>
      <c r="B831" s="178" t="s">
        <v>1025</v>
      </c>
      <c r="C831" s="179"/>
      <c r="D831" s="177"/>
      <c r="E831" s="180" t="s">
        <v>1026</v>
      </c>
      <c r="F831" s="208">
        <f>F832</f>
        <v>8541.1</v>
      </c>
      <c r="G831" s="208">
        <f>G832</f>
        <v>8541.1</v>
      </c>
      <c r="H831" s="208">
        <f>H832</f>
        <v>3470</v>
      </c>
      <c r="I831" s="208">
        <f>I832</f>
        <v>3461.04252</v>
      </c>
      <c r="J831" s="209">
        <f t="shared" si="125"/>
        <v>40.522210488110424</v>
      </c>
      <c r="K831" s="209">
        <f t="shared" si="122"/>
        <v>99.74185936599423</v>
      </c>
    </row>
    <row r="832" spans="1:11" ht="26.4">
      <c r="A832" s="281"/>
      <c r="B832" s="178"/>
      <c r="C832" s="179" t="s">
        <v>344</v>
      </c>
      <c r="D832" s="177"/>
      <c r="E832" s="180" t="s">
        <v>345</v>
      </c>
      <c r="F832" s="208">
        <f>F834</f>
        <v>8541.1</v>
      </c>
      <c r="G832" s="208">
        <f>G834</f>
        <v>8541.1</v>
      </c>
      <c r="H832" s="208">
        <f>H834</f>
        <v>3470</v>
      </c>
      <c r="I832" s="208">
        <f>I834</f>
        <v>3461.04252</v>
      </c>
      <c r="J832" s="209">
        <f t="shared" si="125"/>
        <v>40.522210488110424</v>
      </c>
      <c r="K832" s="209">
        <f t="shared" si="122"/>
        <v>99.74185936599423</v>
      </c>
    </row>
    <row r="833" spans="1:11" ht="26.4">
      <c r="A833" s="363"/>
      <c r="B833" s="187"/>
      <c r="C833" s="188" t="s">
        <v>346</v>
      </c>
      <c r="D833" s="187"/>
      <c r="E833" s="189" t="s">
        <v>347</v>
      </c>
      <c r="F833" s="190">
        <f t="shared" ref="F833:I835" si="126">F834</f>
        <v>8541.1</v>
      </c>
      <c r="G833" s="190">
        <f t="shared" si="126"/>
        <v>8541.1</v>
      </c>
      <c r="H833" s="190">
        <f t="shared" si="126"/>
        <v>3470</v>
      </c>
      <c r="I833" s="190">
        <f t="shared" si="126"/>
        <v>3461.04252</v>
      </c>
      <c r="J833" s="191">
        <f t="shared" si="125"/>
        <v>40.522210488110424</v>
      </c>
      <c r="K833" s="191">
        <f t="shared" si="122"/>
        <v>99.74185936599423</v>
      </c>
    </row>
    <row r="834" spans="1:11" ht="27">
      <c r="A834" s="192"/>
      <c r="B834" s="192"/>
      <c r="C834" s="192" t="s">
        <v>348</v>
      </c>
      <c r="D834" s="192"/>
      <c r="E834" s="193" t="s">
        <v>349</v>
      </c>
      <c r="F834" s="194">
        <f t="shared" si="126"/>
        <v>8541.1</v>
      </c>
      <c r="G834" s="194">
        <f t="shared" si="126"/>
        <v>8541.1</v>
      </c>
      <c r="H834" s="194">
        <f t="shared" si="126"/>
        <v>3470</v>
      </c>
      <c r="I834" s="194">
        <f t="shared" si="126"/>
        <v>3461.04252</v>
      </c>
      <c r="J834" s="195">
        <f t="shared" si="125"/>
        <v>40.522210488110424</v>
      </c>
      <c r="K834" s="195">
        <f t="shared" si="122"/>
        <v>99.74185936599423</v>
      </c>
    </row>
    <row r="835" spans="1:11" ht="40.200000000000003">
      <c r="A835" s="196"/>
      <c r="B835" s="196"/>
      <c r="C835" s="196" t="s">
        <v>350</v>
      </c>
      <c r="D835" s="196"/>
      <c r="E835" s="197" t="s">
        <v>351</v>
      </c>
      <c r="F835" s="198">
        <f t="shared" si="126"/>
        <v>8541.1</v>
      </c>
      <c r="G835" s="198">
        <f t="shared" si="126"/>
        <v>8541.1</v>
      </c>
      <c r="H835" s="198">
        <f t="shared" si="126"/>
        <v>3470</v>
      </c>
      <c r="I835" s="198">
        <f t="shared" si="126"/>
        <v>3461.04252</v>
      </c>
      <c r="J835" s="199">
        <f t="shared" si="125"/>
        <v>40.522210488110424</v>
      </c>
      <c r="K835" s="199">
        <f t="shared" si="122"/>
        <v>99.74185936599423</v>
      </c>
    </row>
    <row r="836" spans="1:11" ht="26.4">
      <c r="A836" s="200"/>
      <c r="B836" s="200"/>
      <c r="C836" s="201" t="s">
        <v>358</v>
      </c>
      <c r="D836" s="201"/>
      <c r="E836" s="211" t="s">
        <v>359</v>
      </c>
      <c r="F836" s="203">
        <f>F837+F838</f>
        <v>8541.1</v>
      </c>
      <c r="G836" s="203">
        <f>G837+G838</f>
        <v>8541.1</v>
      </c>
      <c r="H836" s="203">
        <f>H837+H838</f>
        <v>3470</v>
      </c>
      <c r="I836" s="203">
        <f>I837+I838</f>
        <v>3461.04252</v>
      </c>
      <c r="J836" s="204">
        <f t="shared" si="125"/>
        <v>40.522210488110424</v>
      </c>
      <c r="K836" s="204">
        <f t="shared" si="122"/>
        <v>99.74185936599423</v>
      </c>
    </row>
    <row r="837" spans="1:11" ht="40.200000000000003">
      <c r="A837" s="200"/>
      <c r="B837" s="200"/>
      <c r="C837" s="201"/>
      <c r="D837" s="201" t="s">
        <v>354</v>
      </c>
      <c r="E837" s="202" t="s">
        <v>355</v>
      </c>
      <c r="F837" s="203">
        <f>7683.3+295.3</f>
        <v>7978.6</v>
      </c>
      <c r="G837" s="203">
        <v>7980.7</v>
      </c>
      <c r="H837" s="203">
        <v>3100</v>
      </c>
      <c r="I837" s="203">
        <v>3094.74512</v>
      </c>
      <c r="J837" s="204">
        <f t="shared" si="125"/>
        <v>38.777865600761842</v>
      </c>
      <c r="K837" s="204">
        <f t="shared" si="122"/>
        <v>99.830487741935485</v>
      </c>
    </row>
    <row r="838" spans="1:11" ht="27">
      <c r="A838" s="200"/>
      <c r="B838" s="200"/>
      <c r="C838" s="201"/>
      <c r="D838" s="201" t="s">
        <v>360</v>
      </c>
      <c r="E838" s="202" t="s">
        <v>361</v>
      </c>
      <c r="F838" s="203">
        <v>562.5</v>
      </c>
      <c r="G838" s="203">
        <v>560.4</v>
      </c>
      <c r="H838" s="203">
        <v>370</v>
      </c>
      <c r="I838" s="203">
        <v>366.29739999999998</v>
      </c>
      <c r="J838" s="204">
        <f t="shared" si="125"/>
        <v>65.363561741613125</v>
      </c>
      <c r="K838" s="204">
        <f t="shared" si="122"/>
        <v>98.999297297297289</v>
      </c>
    </row>
    <row r="839" spans="1:11">
      <c r="A839" s="200"/>
      <c r="B839" s="178" t="s">
        <v>1027</v>
      </c>
      <c r="C839" s="179"/>
      <c r="D839" s="178"/>
      <c r="E839" s="233" t="s">
        <v>1028</v>
      </c>
      <c r="F839" s="208">
        <f t="shared" ref="F839:I842" si="127">F840</f>
        <v>711.6</v>
      </c>
      <c r="G839" s="208">
        <f t="shared" si="127"/>
        <v>319.24806000000001</v>
      </c>
      <c r="H839" s="208">
        <f t="shared" si="127"/>
        <v>0</v>
      </c>
      <c r="I839" s="208">
        <f t="shared" si="127"/>
        <v>0</v>
      </c>
      <c r="J839" s="209">
        <f t="shared" si="125"/>
        <v>0</v>
      </c>
      <c r="K839" s="209"/>
    </row>
    <row r="840" spans="1:11" s="310" customFormat="1">
      <c r="A840" s="299"/>
      <c r="B840" s="299"/>
      <c r="C840" s="251" t="s">
        <v>430</v>
      </c>
      <c r="D840" s="251"/>
      <c r="E840" s="252" t="s">
        <v>431</v>
      </c>
      <c r="F840" s="253">
        <f t="shared" si="127"/>
        <v>711.6</v>
      </c>
      <c r="G840" s="253">
        <f t="shared" si="127"/>
        <v>319.24806000000001</v>
      </c>
      <c r="H840" s="253">
        <f t="shared" si="127"/>
        <v>0</v>
      </c>
      <c r="I840" s="253">
        <f t="shared" si="127"/>
        <v>0</v>
      </c>
      <c r="J840" s="254">
        <f t="shared" si="125"/>
        <v>0</v>
      </c>
      <c r="K840" s="254"/>
    </row>
    <row r="841" spans="1:11" s="310" customFormat="1" ht="40.200000000000003">
      <c r="A841" s="366"/>
      <c r="B841" s="366"/>
      <c r="C841" s="255" t="s">
        <v>390</v>
      </c>
      <c r="D841" s="255"/>
      <c r="E841" s="256" t="s">
        <v>432</v>
      </c>
      <c r="F841" s="257">
        <f t="shared" si="127"/>
        <v>711.6</v>
      </c>
      <c r="G841" s="257">
        <f t="shared" si="127"/>
        <v>319.24806000000001</v>
      </c>
      <c r="H841" s="257">
        <f t="shared" si="127"/>
        <v>0</v>
      </c>
      <c r="I841" s="257">
        <f t="shared" si="127"/>
        <v>0</v>
      </c>
      <c r="J841" s="258">
        <f t="shared" si="125"/>
        <v>0</v>
      </c>
      <c r="K841" s="258"/>
    </row>
    <row r="842" spans="1:11" ht="27">
      <c r="A842" s="200"/>
      <c r="B842" s="200"/>
      <c r="C842" s="201" t="s">
        <v>447</v>
      </c>
      <c r="D842" s="201"/>
      <c r="E842" s="202" t="s">
        <v>448</v>
      </c>
      <c r="F842" s="203">
        <f t="shared" si="127"/>
        <v>711.6</v>
      </c>
      <c r="G842" s="203">
        <f t="shared" si="127"/>
        <v>319.24806000000001</v>
      </c>
      <c r="H842" s="203">
        <f t="shared" si="127"/>
        <v>0</v>
      </c>
      <c r="I842" s="203">
        <f t="shared" si="127"/>
        <v>0</v>
      </c>
      <c r="J842" s="204">
        <f t="shared" si="125"/>
        <v>0</v>
      </c>
      <c r="K842" s="204"/>
    </row>
    <row r="843" spans="1:11">
      <c r="A843" s="200"/>
      <c r="B843" s="200"/>
      <c r="C843" s="201"/>
      <c r="D843" s="201" t="s">
        <v>364</v>
      </c>
      <c r="E843" s="202" t="s">
        <v>365</v>
      </c>
      <c r="F843" s="203">
        <v>711.6</v>
      </c>
      <c r="G843" s="203">
        <v>319.24806000000001</v>
      </c>
      <c r="H843" s="203">
        <v>0</v>
      </c>
      <c r="I843" s="203">
        <v>0</v>
      </c>
      <c r="J843" s="204">
        <f t="shared" si="125"/>
        <v>0</v>
      </c>
      <c r="K843" s="204"/>
    </row>
    <row r="844" spans="1:11">
      <c r="A844" s="177"/>
      <c r="B844" s="178" t="s">
        <v>402</v>
      </c>
      <c r="C844" s="179"/>
      <c r="D844" s="177"/>
      <c r="E844" s="180" t="s">
        <v>403</v>
      </c>
      <c r="F844" s="234">
        <f>F845+F875</f>
        <v>26128.784200000006</v>
      </c>
      <c r="G844" s="234">
        <f>G845+G875</f>
        <v>26133.569400000004</v>
      </c>
      <c r="H844" s="234">
        <f>H845+H875</f>
        <v>11400</v>
      </c>
      <c r="I844" s="234">
        <f>I845+I875</f>
        <v>11245.793949999999</v>
      </c>
      <c r="J844" s="235">
        <f t="shared" si="125"/>
        <v>43.031986093717443</v>
      </c>
      <c r="K844" s="235">
        <f t="shared" ref="K844:K849" si="128">SUM(I844/H844*100)</f>
        <v>98.647315350877179</v>
      </c>
    </row>
    <row r="845" spans="1:11">
      <c r="A845" s="251"/>
      <c r="B845" s="251"/>
      <c r="C845" s="251" t="s">
        <v>430</v>
      </c>
      <c r="D845" s="251"/>
      <c r="E845" s="252" t="s">
        <v>431</v>
      </c>
      <c r="F845" s="253">
        <f>F846</f>
        <v>26128.784200000006</v>
      </c>
      <c r="G845" s="253">
        <f>G846</f>
        <v>26133.569400000004</v>
      </c>
      <c r="H845" s="253">
        <f>H846</f>
        <v>11400</v>
      </c>
      <c r="I845" s="253">
        <f>I846</f>
        <v>11245.793949999999</v>
      </c>
      <c r="J845" s="254">
        <f t="shared" si="125"/>
        <v>43.031986093717443</v>
      </c>
      <c r="K845" s="254">
        <f t="shared" si="128"/>
        <v>98.647315350877179</v>
      </c>
    </row>
    <row r="846" spans="1:11" ht="40.200000000000003">
      <c r="A846" s="255"/>
      <c r="B846" s="255"/>
      <c r="C846" s="255" t="s">
        <v>390</v>
      </c>
      <c r="D846" s="255"/>
      <c r="E846" s="256" t="s">
        <v>432</v>
      </c>
      <c r="F846" s="257">
        <f>F847+F850+F852+F854+F856</f>
        <v>26128.784200000006</v>
      </c>
      <c r="G846" s="257">
        <f>G847+G850+G852+G854+G856</f>
        <v>26133.569400000004</v>
      </c>
      <c r="H846" s="257">
        <f>H847+H850+H852+H854+H856</f>
        <v>11400</v>
      </c>
      <c r="I846" s="257">
        <f>I847+I850+I852+I854+I856</f>
        <v>11245.793949999999</v>
      </c>
      <c r="J846" s="258">
        <f t="shared" si="125"/>
        <v>43.031986093717443</v>
      </c>
      <c r="K846" s="258">
        <f t="shared" si="128"/>
        <v>98.647315350877179</v>
      </c>
    </row>
    <row r="847" spans="1:11" ht="29.25" customHeight="1">
      <c r="A847" s="200"/>
      <c r="B847" s="200"/>
      <c r="C847" s="201" t="s">
        <v>1029</v>
      </c>
      <c r="D847" s="201"/>
      <c r="E847" s="269" t="s">
        <v>1030</v>
      </c>
      <c r="F847" s="203">
        <f>F848+F849</f>
        <v>18660</v>
      </c>
      <c r="G847" s="203">
        <f>G848+G849</f>
        <v>18660</v>
      </c>
      <c r="H847" s="203">
        <f>H848+H849</f>
        <v>8200</v>
      </c>
      <c r="I847" s="203">
        <f>I848+I849</f>
        <v>8100.0092400000003</v>
      </c>
      <c r="J847" s="204">
        <f t="shared" si="125"/>
        <v>43.408409646302253</v>
      </c>
      <c r="K847" s="204">
        <f t="shared" si="128"/>
        <v>98.780600487804875</v>
      </c>
    </row>
    <row r="848" spans="1:11" ht="40.200000000000003">
      <c r="A848" s="200"/>
      <c r="B848" s="200"/>
      <c r="C848" s="201"/>
      <c r="D848" s="201" t="s">
        <v>354</v>
      </c>
      <c r="E848" s="202" t="s">
        <v>355</v>
      </c>
      <c r="F848" s="368">
        <f>17135.8+626.7</f>
        <v>17762.5</v>
      </c>
      <c r="G848" s="368">
        <f>17135.8+626.7</f>
        <v>17762.5</v>
      </c>
      <c r="H848" s="368">
        <v>7600</v>
      </c>
      <c r="I848" s="368">
        <v>7517.4519700000001</v>
      </c>
      <c r="J848" s="172">
        <f t="shared" si="125"/>
        <v>42.322037832512315</v>
      </c>
      <c r="K848" s="172">
        <f t="shared" si="128"/>
        <v>98.913841710526313</v>
      </c>
    </row>
    <row r="849" spans="1:11" ht="27">
      <c r="A849" s="200"/>
      <c r="B849" s="200"/>
      <c r="C849" s="201"/>
      <c r="D849" s="201" t="s">
        <v>360</v>
      </c>
      <c r="E849" s="202" t="s">
        <v>361</v>
      </c>
      <c r="F849" s="203">
        <v>897.5</v>
      </c>
      <c r="G849" s="203">
        <v>897.5</v>
      </c>
      <c r="H849" s="203">
        <v>600</v>
      </c>
      <c r="I849" s="203">
        <v>582.55727000000002</v>
      </c>
      <c r="J849" s="204">
        <f t="shared" si="125"/>
        <v>64.908888022284131</v>
      </c>
      <c r="K849" s="204">
        <f t="shared" si="128"/>
        <v>97.092878333333331</v>
      </c>
    </row>
    <row r="850" spans="1:11" ht="40.200000000000003">
      <c r="A850" s="200"/>
      <c r="B850" s="200"/>
      <c r="C850" s="201" t="s">
        <v>1031</v>
      </c>
      <c r="D850" s="201"/>
      <c r="E850" s="202" t="s">
        <v>936</v>
      </c>
      <c r="F850" s="203">
        <f>F851</f>
        <v>137.19999999999999</v>
      </c>
      <c r="G850" s="203">
        <f>G851</f>
        <v>137.19999999999999</v>
      </c>
      <c r="H850" s="203">
        <f>H851</f>
        <v>0</v>
      </c>
      <c r="I850" s="203">
        <f>I851</f>
        <v>0</v>
      </c>
      <c r="J850" s="204">
        <f t="shared" si="125"/>
        <v>0</v>
      </c>
      <c r="K850" s="204"/>
    </row>
    <row r="851" spans="1:11" ht="40.200000000000003">
      <c r="A851" s="200"/>
      <c r="B851" s="200"/>
      <c r="C851" s="201"/>
      <c r="D851" s="201" t="s">
        <v>354</v>
      </c>
      <c r="E851" s="202" t="s">
        <v>355</v>
      </c>
      <c r="F851" s="203">
        <v>137.19999999999999</v>
      </c>
      <c r="G851" s="203">
        <v>137.19999999999999</v>
      </c>
      <c r="H851" s="203">
        <v>0</v>
      </c>
      <c r="I851" s="203">
        <v>0</v>
      </c>
      <c r="J851" s="204">
        <f t="shared" si="125"/>
        <v>0</v>
      </c>
      <c r="K851" s="204"/>
    </row>
    <row r="852" spans="1:11" ht="26.4">
      <c r="A852" s="200"/>
      <c r="B852" s="200"/>
      <c r="C852" s="201" t="s">
        <v>1032</v>
      </c>
      <c r="D852" s="201"/>
      <c r="E852" s="211" t="s">
        <v>1033</v>
      </c>
      <c r="F852" s="212">
        <f>F853</f>
        <v>87.119200000000006</v>
      </c>
      <c r="G852" s="212">
        <f>G853</f>
        <v>91.904399999999995</v>
      </c>
      <c r="H852" s="212">
        <f>H853</f>
        <v>0</v>
      </c>
      <c r="I852" s="212">
        <f>I853</f>
        <v>0</v>
      </c>
      <c r="J852" s="213">
        <f t="shared" si="125"/>
        <v>0</v>
      </c>
      <c r="K852" s="213"/>
    </row>
    <row r="853" spans="1:11" ht="40.200000000000003">
      <c r="A853" s="200"/>
      <c r="B853" s="200"/>
      <c r="C853" s="201"/>
      <c r="D853" s="201" t="s">
        <v>354</v>
      </c>
      <c r="E853" s="202" t="s">
        <v>355</v>
      </c>
      <c r="F853" s="203">
        <v>87.119200000000006</v>
      </c>
      <c r="G853" s="203">
        <v>91.904399999999995</v>
      </c>
      <c r="H853" s="203">
        <v>0</v>
      </c>
      <c r="I853" s="203">
        <v>0</v>
      </c>
      <c r="J853" s="204">
        <f t="shared" si="125"/>
        <v>0</v>
      </c>
      <c r="K853" s="204"/>
    </row>
    <row r="854" spans="1:11" ht="40.200000000000003">
      <c r="A854" s="200"/>
      <c r="B854" s="200"/>
      <c r="C854" s="201" t="s">
        <v>1034</v>
      </c>
      <c r="D854" s="201"/>
      <c r="E854" s="202" t="s">
        <v>1035</v>
      </c>
      <c r="F854" s="203">
        <f>F855</f>
        <v>7016.6360000000004</v>
      </c>
      <c r="G854" s="203">
        <f>G855</f>
        <v>7016.6360000000004</v>
      </c>
      <c r="H854" s="203">
        <f>H855</f>
        <v>3200</v>
      </c>
      <c r="I854" s="203">
        <f>I855</f>
        <v>3145.7847099999999</v>
      </c>
      <c r="J854" s="204">
        <f t="shared" si="125"/>
        <v>44.833232192748774</v>
      </c>
      <c r="K854" s="204">
        <f>SUM(I854/H854*100)</f>
        <v>98.305772187499997</v>
      </c>
    </row>
    <row r="855" spans="1:11" ht="40.200000000000003">
      <c r="A855" s="200"/>
      <c r="B855" s="200"/>
      <c r="C855" s="201"/>
      <c r="D855" s="201" t="s">
        <v>354</v>
      </c>
      <c r="E855" s="202" t="s">
        <v>355</v>
      </c>
      <c r="F855" s="203">
        <v>7016.6360000000004</v>
      </c>
      <c r="G855" s="203">
        <v>7016.6360000000004</v>
      </c>
      <c r="H855" s="203">
        <v>3200</v>
      </c>
      <c r="I855" s="203">
        <v>3145.7847099999999</v>
      </c>
      <c r="J855" s="204">
        <f t="shared" si="125"/>
        <v>44.833232192748774</v>
      </c>
      <c r="K855" s="204">
        <f>SUM(I855/H855*100)</f>
        <v>98.305772187499997</v>
      </c>
    </row>
    <row r="856" spans="1:11" ht="53.4">
      <c r="A856" s="200"/>
      <c r="B856" s="325"/>
      <c r="C856" s="201" t="s">
        <v>1036</v>
      </c>
      <c r="D856" s="201"/>
      <c r="E856" s="202" t="s">
        <v>1037</v>
      </c>
      <c r="F856" s="203">
        <f>F857</f>
        <v>227.82900000000001</v>
      </c>
      <c r="G856" s="203">
        <f>G857</f>
        <v>227.82900000000001</v>
      </c>
      <c r="H856" s="203">
        <f>H857</f>
        <v>0</v>
      </c>
      <c r="I856" s="203">
        <f>I857</f>
        <v>0</v>
      </c>
      <c r="J856" s="204">
        <f t="shared" si="125"/>
        <v>0</v>
      </c>
      <c r="K856" s="204"/>
    </row>
    <row r="857" spans="1:11" ht="40.200000000000003">
      <c r="A857" s="200"/>
      <c r="B857" s="325"/>
      <c r="C857" s="201"/>
      <c r="D857" s="201" t="s">
        <v>354</v>
      </c>
      <c r="E857" s="202" t="s">
        <v>355</v>
      </c>
      <c r="F857" s="203">
        <v>227.82900000000001</v>
      </c>
      <c r="G857" s="203">
        <v>227.82900000000001</v>
      </c>
      <c r="H857" s="203">
        <v>0</v>
      </c>
      <c r="I857" s="203">
        <v>0</v>
      </c>
      <c r="J857" s="204">
        <f t="shared" si="125"/>
        <v>0</v>
      </c>
      <c r="K857" s="204"/>
    </row>
    <row r="858" spans="1:11">
      <c r="A858" s="369"/>
      <c r="B858" s="369"/>
      <c r="C858" s="369"/>
      <c r="D858" s="369"/>
      <c r="E858" s="370" t="s">
        <v>1038</v>
      </c>
      <c r="F858" s="371">
        <f>SUM(F829+F814+F704+F510+F7)</f>
        <v>1185566.2359500001</v>
      </c>
      <c r="G858" s="371">
        <f>SUM(G829+G814+G704+G510+G7)</f>
        <v>1270439.7431300001</v>
      </c>
      <c r="H858" s="371">
        <f>SUM(H829+H814+H704+H510+H7)</f>
        <v>573414.51402</v>
      </c>
      <c r="I858" s="371">
        <f>SUM(I829+I814+I704+I510+I7)</f>
        <v>572071.93724999996</v>
      </c>
      <c r="J858" s="372">
        <f t="shared" si="125"/>
        <v>45.029442784950852</v>
      </c>
      <c r="K858" s="373">
        <f>SUM(I858/H858*100)</f>
        <v>99.765862785615994</v>
      </c>
    </row>
  </sheetData>
  <autoFilter ref="A6:G858"/>
  <mergeCells count="1">
    <mergeCell ref="A4:K4"/>
  </mergeCells>
  <pageMargins left="1.1023622047244095" right="0.11811023622047245" top="0.35433070866141736" bottom="0.35433070866141736" header="0.51181102362204722" footer="0.51181102362204722"/>
  <pageSetup paperSize="9" scale="45" orientation="portrait" horizontalDpi="300" verticalDpi="300" r:id="rId1"/>
  <rowBreaks count="1" manualBreakCount="1">
    <brk id="6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5" zoomScaleNormal="100" zoomScalePageLayoutView="85" workbookViewId="0">
      <selection activeCell="A3" sqref="A3:G3"/>
    </sheetView>
  </sheetViews>
  <sheetFormatPr defaultColWidth="8.6640625" defaultRowHeight="14.4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7" width="11.88671875" customWidth="1"/>
  </cols>
  <sheetData>
    <row r="1" spans="1:7" ht="15.6">
      <c r="A1" s="374"/>
      <c r="B1" s="375"/>
      <c r="C1" s="376"/>
      <c r="D1" s="376"/>
      <c r="E1" s="376"/>
    </row>
    <row r="2" spans="1:7" ht="15.6">
      <c r="A2" s="374"/>
      <c r="B2" s="375"/>
      <c r="C2" s="377"/>
      <c r="D2" s="377"/>
      <c r="E2" s="377"/>
    </row>
    <row r="3" spans="1:7" ht="46.5" customHeight="1">
      <c r="A3" s="3" t="s">
        <v>1039</v>
      </c>
      <c r="B3" s="3"/>
      <c r="C3" s="3"/>
      <c r="D3" s="3"/>
      <c r="E3" s="3"/>
      <c r="F3" s="3"/>
      <c r="G3" s="3"/>
    </row>
    <row r="4" spans="1:7">
      <c r="A4" s="374"/>
      <c r="B4" s="2"/>
      <c r="C4" s="2"/>
      <c r="D4" s="2"/>
      <c r="E4" s="2"/>
      <c r="G4" t="s">
        <v>1040</v>
      </c>
    </row>
    <row r="5" spans="1:7" ht="66">
      <c r="A5" s="378" t="s">
        <v>1041</v>
      </c>
      <c r="B5" s="378" t="s">
        <v>1042</v>
      </c>
      <c r="C5" s="172" t="s">
        <v>5</v>
      </c>
      <c r="D5" s="172" t="s">
        <v>6</v>
      </c>
      <c r="E5" s="172" t="s">
        <v>337</v>
      </c>
      <c r="F5" s="172" t="s">
        <v>8</v>
      </c>
      <c r="G5" s="172" t="s">
        <v>9</v>
      </c>
    </row>
    <row r="6" spans="1:7" hidden="1">
      <c r="A6" s="379"/>
      <c r="B6" s="379"/>
      <c r="C6" s="379"/>
      <c r="D6" s="379"/>
      <c r="E6" s="379"/>
    </row>
    <row r="7" spans="1:7" ht="41.4">
      <c r="A7" s="380" t="s">
        <v>1043</v>
      </c>
      <c r="B7" s="381" t="s">
        <v>1044</v>
      </c>
      <c r="C7" s="382">
        <f>C8</f>
        <v>31345.158160000108</v>
      </c>
      <c r="D7" s="382">
        <f>D8</f>
        <v>-41786.21465999994</v>
      </c>
      <c r="E7" s="382">
        <f>E8</f>
        <v>-47672.676820000052</v>
      </c>
      <c r="F7" s="383" t="s">
        <v>1045</v>
      </c>
      <c r="G7" s="384">
        <f t="shared" ref="G7:G17" si="0">E7/D7*100</f>
        <v>114.08709118041973</v>
      </c>
    </row>
    <row r="8" spans="1:7" ht="27.6">
      <c r="A8" s="380" t="s">
        <v>1046</v>
      </c>
      <c r="B8" s="381" t="s">
        <v>1047</v>
      </c>
      <c r="C8" s="382">
        <f>(C12+C13)</f>
        <v>31345.158160000108</v>
      </c>
      <c r="D8" s="382">
        <f>(D12+D13)</f>
        <v>-41786.21465999994</v>
      </c>
      <c r="E8" s="382">
        <f>(E12+E13)</f>
        <v>-47672.676820000052</v>
      </c>
      <c r="F8" s="383" t="s">
        <v>1045</v>
      </c>
      <c r="G8" s="384">
        <f t="shared" si="0"/>
        <v>114.08709118041973</v>
      </c>
    </row>
    <row r="9" spans="1:7">
      <c r="A9" s="379" t="s">
        <v>1048</v>
      </c>
      <c r="B9" s="385" t="s">
        <v>1049</v>
      </c>
      <c r="C9" s="293">
        <f t="shared" ref="C9:E11" si="1">C10</f>
        <v>-1239094.58497</v>
      </c>
      <c r="D9" s="293">
        <f t="shared" si="1"/>
        <v>-615200.72867999994</v>
      </c>
      <c r="E9" s="293">
        <f t="shared" si="1"/>
        <v>-619744.61407000001</v>
      </c>
      <c r="F9" s="384">
        <f t="shared" ref="F9:F16" si="2">E9/C9*100</f>
        <v>50.015924658810839</v>
      </c>
      <c r="G9" s="384">
        <f t="shared" si="0"/>
        <v>100.73860208191716</v>
      </c>
    </row>
    <row r="10" spans="1:7" ht="27.6">
      <c r="A10" s="379" t="s">
        <v>1050</v>
      </c>
      <c r="B10" s="385" t="s">
        <v>1051</v>
      </c>
      <c r="C10" s="293">
        <f t="shared" si="1"/>
        <v>-1239094.58497</v>
      </c>
      <c r="D10" s="293">
        <f t="shared" si="1"/>
        <v>-615200.72867999994</v>
      </c>
      <c r="E10" s="293">
        <f t="shared" si="1"/>
        <v>-619744.61407000001</v>
      </c>
      <c r="F10" s="384">
        <f t="shared" si="2"/>
        <v>50.015924658810839</v>
      </c>
      <c r="G10" s="384">
        <f t="shared" si="0"/>
        <v>100.73860208191716</v>
      </c>
    </row>
    <row r="11" spans="1:7" ht="27.6">
      <c r="A11" s="379" t="s">
        <v>1052</v>
      </c>
      <c r="B11" s="385" t="s">
        <v>1053</v>
      </c>
      <c r="C11" s="293">
        <f t="shared" si="1"/>
        <v>-1239094.58497</v>
      </c>
      <c r="D11" s="293">
        <f t="shared" si="1"/>
        <v>-615200.72867999994</v>
      </c>
      <c r="E11" s="293">
        <f t="shared" si="1"/>
        <v>-619744.61407000001</v>
      </c>
      <c r="F11" s="384">
        <f t="shared" si="2"/>
        <v>50.015924658810839</v>
      </c>
      <c r="G11" s="384">
        <f t="shared" si="0"/>
        <v>100.73860208191716</v>
      </c>
    </row>
    <row r="12" spans="1:7" ht="41.4">
      <c r="A12" s="379" t="s">
        <v>1054</v>
      </c>
      <c r="B12" s="385" t="s">
        <v>1055</v>
      </c>
      <c r="C12" s="293">
        <f>-1*ДОХОДЫ!D201</f>
        <v>-1239094.58497</v>
      </c>
      <c r="D12" s="293">
        <f>-1*ДОХОДЫ!E201</f>
        <v>-615200.72867999994</v>
      </c>
      <c r="E12" s="293">
        <f>-1*ДОХОДЫ!F201</f>
        <v>-619744.61407000001</v>
      </c>
      <c r="F12" s="384">
        <f t="shared" si="2"/>
        <v>50.015924658810839</v>
      </c>
      <c r="G12" s="384">
        <f t="shared" si="0"/>
        <v>100.73860208191716</v>
      </c>
    </row>
    <row r="13" spans="1:7">
      <c r="A13" s="379" t="s">
        <v>1056</v>
      </c>
      <c r="B13" s="385" t="s">
        <v>1057</v>
      </c>
      <c r="C13" s="386">
        <f>C14</f>
        <v>1270439.7431300001</v>
      </c>
      <c r="D13" s="386">
        <f>D16</f>
        <v>573414.51402</v>
      </c>
      <c r="E13" s="386">
        <f>E16</f>
        <v>572071.93724999996</v>
      </c>
      <c r="F13" s="384">
        <f t="shared" si="2"/>
        <v>45.029442784950852</v>
      </c>
      <c r="G13" s="384">
        <f t="shared" si="0"/>
        <v>99.765862785615994</v>
      </c>
    </row>
    <row r="14" spans="1:7" ht="27.6">
      <c r="A14" s="379" t="s">
        <v>1058</v>
      </c>
      <c r="B14" s="385" t="s">
        <v>1059</v>
      </c>
      <c r="C14" s="386">
        <f>C15</f>
        <v>1270439.7431300001</v>
      </c>
      <c r="D14" s="386">
        <f>D16</f>
        <v>573414.51402</v>
      </c>
      <c r="E14" s="386">
        <f>E16</f>
        <v>572071.93724999996</v>
      </c>
      <c r="F14" s="384">
        <f t="shared" si="2"/>
        <v>45.029442784950852</v>
      </c>
      <c r="G14" s="384">
        <f t="shared" si="0"/>
        <v>99.765862785615994</v>
      </c>
    </row>
    <row r="15" spans="1:7" ht="27.6">
      <c r="A15" s="379" t="s">
        <v>1060</v>
      </c>
      <c r="B15" s="385" t="s">
        <v>1061</v>
      </c>
      <c r="C15" s="386">
        <f>C16</f>
        <v>1270439.7431300001</v>
      </c>
      <c r="D15" s="386">
        <f>D16</f>
        <v>573414.51402</v>
      </c>
      <c r="E15" s="386">
        <f>E16</f>
        <v>572071.93724999996</v>
      </c>
      <c r="F15" s="384">
        <f t="shared" si="2"/>
        <v>45.029442784950852</v>
      </c>
      <c r="G15" s="384">
        <f t="shared" si="0"/>
        <v>99.765862785615994</v>
      </c>
    </row>
    <row r="16" spans="1:7" ht="41.4">
      <c r="A16" s="379" t="s">
        <v>1062</v>
      </c>
      <c r="B16" s="385" t="s">
        <v>1063</v>
      </c>
      <c r="C16" s="386">
        <f>Расходы!G858</f>
        <v>1270439.7431300001</v>
      </c>
      <c r="D16" s="386">
        <f>Расходы!H858</f>
        <v>573414.51402</v>
      </c>
      <c r="E16" s="386">
        <f>Расходы!I858</f>
        <v>572071.93724999996</v>
      </c>
      <c r="F16" s="384">
        <f t="shared" si="2"/>
        <v>45.029442784950852</v>
      </c>
      <c r="G16" s="384">
        <f t="shared" si="0"/>
        <v>99.765862785615994</v>
      </c>
    </row>
    <row r="17" spans="1:7">
      <c r="A17" s="387"/>
      <c r="B17" s="388" t="s">
        <v>1064</v>
      </c>
      <c r="C17" s="389">
        <f>C7</f>
        <v>31345.158160000108</v>
      </c>
      <c r="D17" s="389">
        <f>D7</f>
        <v>-41786.21465999994</v>
      </c>
      <c r="E17" s="389">
        <f>E7</f>
        <v>-47672.676820000052</v>
      </c>
      <c r="F17" s="383" t="s">
        <v>1045</v>
      </c>
      <c r="G17" s="384">
        <f t="shared" si="0"/>
        <v>114.08709118041973</v>
      </c>
    </row>
    <row r="19" spans="1:7">
      <c r="C19" s="390"/>
    </row>
  </sheetData>
  <mergeCells count="2">
    <mergeCell ref="A3:G3"/>
    <mergeCell ref="B4:E4"/>
  </mergeCells>
  <pageMargins left="1.1023622047244095" right="0.31496062992125984" top="0.74803149606299213" bottom="0.74803149606299213" header="0.51181102362204722" footer="0.51181102362204722"/>
  <pageSetup paperSize="9" scale="6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view="pageBreakPreview" zoomScale="85" zoomScaleNormal="100" zoomScalePageLayoutView="85" workbookViewId="0">
      <selection activeCell="H5" sqref="H5"/>
    </sheetView>
  </sheetViews>
  <sheetFormatPr defaultColWidth="8.6640625" defaultRowHeight="14.4"/>
  <cols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5.88671875" customWidth="1"/>
    <col min="11" max="12" width="17" customWidth="1"/>
    <col min="13" max="13" width="17.88671875" customWidth="1"/>
    <col min="14" max="14" width="14.5546875" customWidth="1"/>
    <col min="257" max="257" width="53.44140625" customWidth="1"/>
    <col min="258" max="258" width="15.6640625" customWidth="1"/>
    <col min="259" max="259" width="15.88671875" customWidth="1"/>
    <col min="260" max="260" width="15.5546875" customWidth="1"/>
    <col min="261" max="261" width="17" customWidth="1"/>
    <col min="262" max="262" width="17.88671875" customWidth="1"/>
    <col min="263" max="263" width="14.5546875" customWidth="1"/>
    <col min="264" max="264" width="15.109375" customWidth="1"/>
    <col min="265" max="265" width="17.109375" customWidth="1"/>
    <col min="266" max="266" width="15.6640625" customWidth="1"/>
    <col min="267" max="267" width="13.5546875" customWidth="1"/>
    <col min="513" max="513" width="53.44140625" customWidth="1"/>
    <col min="514" max="514" width="15.6640625" customWidth="1"/>
    <col min="515" max="515" width="15.88671875" customWidth="1"/>
    <col min="516" max="516" width="15.5546875" customWidth="1"/>
    <col min="517" max="517" width="17" customWidth="1"/>
    <col min="518" max="518" width="17.88671875" customWidth="1"/>
    <col min="519" max="519" width="14.5546875" customWidth="1"/>
    <col min="520" max="520" width="15.109375" customWidth="1"/>
    <col min="521" max="521" width="17.109375" customWidth="1"/>
    <col min="522" max="522" width="15.6640625" customWidth="1"/>
    <col min="523" max="523" width="13.5546875" customWidth="1"/>
    <col min="769" max="769" width="53.44140625" customWidth="1"/>
    <col min="770" max="770" width="15.6640625" customWidth="1"/>
    <col min="771" max="771" width="15.88671875" customWidth="1"/>
    <col min="772" max="772" width="15.5546875" customWidth="1"/>
    <col min="773" max="773" width="17" customWidth="1"/>
    <col min="774" max="774" width="17.88671875" customWidth="1"/>
    <col min="775" max="775" width="14.5546875" customWidth="1"/>
    <col min="776" max="776" width="15.109375" customWidth="1"/>
    <col min="777" max="777" width="17.109375" customWidth="1"/>
    <col min="778" max="778" width="15.6640625" customWidth="1"/>
    <col min="779" max="779" width="13.5546875" customWidth="1"/>
    <col min="1025" max="1025" width="53.44140625" customWidth="1"/>
    <col min="1026" max="1026" width="15.6640625" customWidth="1"/>
    <col min="1027" max="1027" width="15.88671875" customWidth="1"/>
    <col min="1028" max="1028" width="15.5546875" customWidth="1"/>
    <col min="1029" max="1029" width="17" customWidth="1"/>
    <col min="1030" max="1030" width="17.88671875" customWidth="1"/>
    <col min="1031" max="1031" width="14.5546875" customWidth="1"/>
    <col min="1032" max="1032" width="15.109375" customWidth="1"/>
    <col min="1033" max="1033" width="17.109375" customWidth="1"/>
    <col min="1034" max="1034" width="15.6640625" customWidth="1"/>
    <col min="1035" max="1035" width="13.5546875" customWidth="1"/>
    <col min="1281" max="1281" width="53.44140625" customWidth="1"/>
    <col min="1282" max="1282" width="15.6640625" customWidth="1"/>
    <col min="1283" max="1283" width="15.88671875" customWidth="1"/>
    <col min="1284" max="1284" width="15.5546875" customWidth="1"/>
    <col min="1285" max="1285" width="17" customWidth="1"/>
    <col min="1286" max="1286" width="17.88671875" customWidth="1"/>
    <col min="1287" max="1287" width="14.5546875" customWidth="1"/>
    <col min="1288" max="1288" width="15.109375" customWidth="1"/>
    <col min="1289" max="1289" width="17.109375" customWidth="1"/>
    <col min="1290" max="1290" width="15.6640625" customWidth="1"/>
    <col min="1291" max="1291" width="13.5546875" customWidth="1"/>
    <col min="1537" max="1537" width="53.44140625" customWidth="1"/>
    <col min="1538" max="1538" width="15.6640625" customWidth="1"/>
    <col min="1539" max="1539" width="15.88671875" customWidth="1"/>
    <col min="1540" max="1540" width="15.5546875" customWidth="1"/>
    <col min="1541" max="1541" width="17" customWidth="1"/>
    <col min="1542" max="1542" width="17.88671875" customWidth="1"/>
    <col min="1543" max="1543" width="14.5546875" customWidth="1"/>
    <col min="1544" max="1544" width="15.109375" customWidth="1"/>
    <col min="1545" max="1545" width="17.109375" customWidth="1"/>
    <col min="1546" max="1546" width="15.6640625" customWidth="1"/>
    <col min="1547" max="1547" width="13.5546875" customWidth="1"/>
    <col min="1793" max="1793" width="53.44140625" customWidth="1"/>
    <col min="1794" max="1794" width="15.6640625" customWidth="1"/>
    <col min="1795" max="1795" width="15.88671875" customWidth="1"/>
    <col min="1796" max="1796" width="15.5546875" customWidth="1"/>
    <col min="1797" max="1797" width="17" customWidth="1"/>
    <col min="1798" max="1798" width="17.88671875" customWidth="1"/>
    <col min="1799" max="1799" width="14.5546875" customWidth="1"/>
    <col min="1800" max="1800" width="15.109375" customWidth="1"/>
    <col min="1801" max="1801" width="17.109375" customWidth="1"/>
    <col min="1802" max="1802" width="15.6640625" customWidth="1"/>
    <col min="1803" max="1803" width="13.5546875" customWidth="1"/>
    <col min="2049" max="2049" width="53.44140625" customWidth="1"/>
    <col min="2050" max="2050" width="15.6640625" customWidth="1"/>
    <col min="2051" max="2051" width="15.88671875" customWidth="1"/>
    <col min="2052" max="2052" width="15.5546875" customWidth="1"/>
    <col min="2053" max="2053" width="17" customWidth="1"/>
    <col min="2054" max="2054" width="17.88671875" customWidth="1"/>
    <col min="2055" max="2055" width="14.5546875" customWidth="1"/>
    <col min="2056" max="2056" width="15.109375" customWidth="1"/>
    <col min="2057" max="2057" width="17.109375" customWidth="1"/>
    <col min="2058" max="2058" width="15.6640625" customWidth="1"/>
    <col min="2059" max="2059" width="13.5546875" customWidth="1"/>
    <col min="2305" max="2305" width="53.44140625" customWidth="1"/>
    <col min="2306" max="2306" width="15.6640625" customWidth="1"/>
    <col min="2307" max="2307" width="15.88671875" customWidth="1"/>
    <col min="2308" max="2308" width="15.5546875" customWidth="1"/>
    <col min="2309" max="2309" width="17" customWidth="1"/>
    <col min="2310" max="2310" width="17.88671875" customWidth="1"/>
    <col min="2311" max="2311" width="14.5546875" customWidth="1"/>
    <col min="2312" max="2312" width="15.109375" customWidth="1"/>
    <col min="2313" max="2313" width="17.109375" customWidth="1"/>
    <col min="2314" max="2314" width="15.6640625" customWidth="1"/>
    <col min="2315" max="2315" width="13.5546875" customWidth="1"/>
    <col min="2561" max="2561" width="53.44140625" customWidth="1"/>
    <col min="2562" max="2562" width="15.6640625" customWidth="1"/>
    <col min="2563" max="2563" width="15.88671875" customWidth="1"/>
    <col min="2564" max="2564" width="15.5546875" customWidth="1"/>
    <col min="2565" max="2565" width="17" customWidth="1"/>
    <col min="2566" max="2566" width="17.88671875" customWidth="1"/>
    <col min="2567" max="2567" width="14.5546875" customWidth="1"/>
    <col min="2568" max="2568" width="15.109375" customWidth="1"/>
    <col min="2569" max="2569" width="17.109375" customWidth="1"/>
    <col min="2570" max="2570" width="15.6640625" customWidth="1"/>
    <col min="2571" max="2571" width="13.5546875" customWidth="1"/>
    <col min="2817" max="2817" width="53.44140625" customWidth="1"/>
    <col min="2818" max="2818" width="15.6640625" customWidth="1"/>
    <col min="2819" max="2819" width="15.88671875" customWidth="1"/>
    <col min="2820" max="2820" width="15.5546875" customWidth="1"/>
    <col min="2821" max="2821" width="17" customWidth="1"/>
    <col min="2822" max="2822" width="17.88671875" customWidth="1"/>
    <col min="2823" max="2823" width="14.5546875" customWidth="1"/>
    <col min="2824" max="2824" width="15.109375" customWidth="1"/>
    <col min="2825" max="2825" width="17.109375" customWidth="1"/>
    <col min="2826" max="2826" width="15.6640625" customWidth="1"/>
    <col min="2827" max="2827" width="13.5546875" customWidth="1"/>
    <col min="3073" max="3073" width="53.44140625" customWidth="1"/>
    <col min="3074" max="3074" width="15.6640625" customWidth="1"/>
    <col min="3075" max="3075" width="15.88671875" customWidth="1"/>
    <col min="3076" max="3076" width="15.5546875" customWidth="1"/>
    <col min="3077" max="3077" width="17" customWidth="1"/>
    <col min="3078" max="3078" width="17.88671875" customWidth="1"/>
    <col min="3079" max="3079" width="14.5546875" customWidth="1"/>
    <col min="3080" max="3080" width="15.109375" customWidth="1"/>
    <col min="3081" max="3081" width="17.109375" customWidth="1"/>
    <col min="3082" max="3082" width="15.6640625" customWidth="1"/>
    <col min="3083" max="3083" width="13.5546875" customWidth="1"/>
    <col min="3329" max="3329" width="53.44140625" customWidth="1"/>
    <col min="3330" max="3330" width="15.6640625" customWidth="1"/>
    <col min="3331" max="3331" width="15.88671875" customWidth="1"/>
    <col min="3332" max="3332" width="15.5546875" customWidth="1"/>
    <col min="3333" max="3333" width="17" customWidth="1"/>
    <col min="3334" max="3334" width="17.88671875" customWidth="1"/>
    <col min="3335" max="3335" width="14.5546875" customWidth="1"/>
    <col min="3336" max="3336" width="15.109375" customWidth="1"/>
    <col min="3337" max="3337" width="17.109375" customWidth="1"/>
    <col min="3338" max="3338" width="15.6640625" customWidth="1"/>
    <col min="3339" max="3339" width="13.5546875" customWidth="1"/>
    <col min="3585" max="3585" width="53.44140625" customWidth="1"/>
    <col min="3586" max="3586" width="15.6640625" customWidth="1"/>
    <col min="3587" max="3587" width="15.88671875" customWidth="1"/>
    <col min="3588" max="3588" width="15.5546875" customWidth="1"/>
    <col min="3589" max="3589" width="17" customWidth="1"/>
    <col min="3590" max="3590" width="17.88671875" customWidth="1"/>
    <col min="3591" max="3591" width="14.5546875" customWidth="1"/>
    <col min="3592" max="3592" width="15.109375" customWidth="1"/>
    <col min="3593" max="3593" width="17.109375" customWidth="1"/>
    <col min="3594" max="3594" width="15.6640625" customWidth="1"/>
    <col min="3595" max="3595" width="13.5546875" customWidth="1"/>
    <col min="3841" max="3841" width="53.44140625" customWidth="1"/>
    <col min="3842" max="3842" width="15.6640625" customWidth="1"/>
    <col min="3843" max="3843" width="15.88671875" customWidth="1"/>
    <col min="3844" max="3844" width="15.5546875" customWidth="1"/>
    <col min="3845" max="3845" width="17" customWidth="1"/>
    <col min="3846" max="3846" width="17.88671875" customWidth="1"/>
    <col min="3847" max="3847" width="14.5546875" customWidth="1"/>
    <col min="3848" max="3848" width="15.109375" customWidth="1"/>
    <col min="3849" max="3849" width="17.109375" customWidth="1"/>
    <col min="3850" max="3850" width="15.6640625" customWidth="1"/>
    <col min="3851" max="3851" width="13.5546875" customWidth="1"/>
    <col min="4097" max="4097" width="53.44140625" customWidth="1"/>
    <col min="4098" max="4098" width="15.6640625" customWidth="1"/>
    <col min="4099" max="4099" width="15.88671875" customWidth="1"/>
    <col min="4100" max="4100" width="15.5546875" customWidth="1"/>
    <col min="4101" max="4101" width="17" customWidth="1"/>
    <col min="4102" max="4102" width="17.88671875" customWidth="1"/>
    <col min="4103" max="4103" width="14.5546875" customWidth="1"/>
    <col min="4104" max="4104" width="15.109375" customWidth="1"/>
    <col min="4105" max="4105" width="17.109375" customWidth="1"/>
    <col min="4106" max="4106" width="15.6640625" customWidth="1"/>
    <col min="4107" max="4107" width="13.5546875" customWidth="1"/>
    <col min="4353" max="4353" width="53.44140625" customWidth="1"/>
    <col min="4354" max="4354" width="15.6640625" customWidth="1"/>
    <col min="4355" max="4355" width="15.88671875" customWidth="1"/>
    <col min="4356" max="4356" width="15.5546875" customWidth="1"/>
    <col min="4357" max="4357" width="17" customWidth="1"/>
    <col min="4358" max="4358" width="17.88671875" customWidth="1"/>
    <col min="4359" max="4359" width="14.5546875" customWidth="1"/>
    <col min="4360" max="4360" width="15.109375" customWidth="1"/>
    <col min="4361" max="4361" width="17.109375" customWidth="1"/>
    <col min="4362" max="4362" width="15.6640625" customWidth="1"/>
    <col min="4363" max="4363" width="13.5546875" customWidth="1"/>
    <col min="4609" max="4609" width="53.44140625" customWidth="1"/>
    <col min="4610" max="4610" width="15.6640625" customWidth="1"/>
    <col min="4611" max="4611" width="15.88671875" customWidth="1"/>
    <col min="4612" max="4612" width="15.5546875" customWidth="1"/>
    <col min="4613" max="4613" width="17" customWidth="1"/>
    <col min="4614" max="4614" width="17.88671875" customWidth="1"/>
    <col min="4615" max="4615" width="14.5546875" customWidth="1"/>
    <col min="4616" max="4616" width="15.109375" customWidth="1"/>
    <col min="4617" max="4617" width="17.109375" customWidth="1"/>
    <col min="4618" max="4618" width="15.6640625" customWidth="1"/>
    <col min="4619" max="4619" width="13.5546875" customWidth="1"/>
    <col min="4865" max="4865" width="53.44140625" customWidth="1"/>
    <col min="4866" max="4866" width="15.6640625" customWidth="1"/>
    <col min="4867" max="4867" width="15.88671875" customWidth="1"/>
    <col min="4868" max="4868" width="15.5546875" customWidth="1"/>
    <col min="4869" max="4869" width="17" customWidth="1"/>
    <col min="4870" max="4870" width="17.88671875" customWidth="1"/>
    <col min="4871" max="4871" width="14.5546875" customWidth="1"/>
    <col min="4872" max="4872" width="15.109375" customWidth="1"/>
    <col min="4873" max="4873" width="17.109375" customWidth="1"/>
    <col min="4874" max="4874" width="15.6640625" customWidth="1"/>
    <col min="4875" max="4875" width="13.5546875" customWidth="1"/>
    <col min="5121" max="5121" width="53.44140625" customWidth="1"/>
    <col min="5122" max="5122" width="15.6640625" customWidth="1"/>
    <col min="5123" max="5123" width="15.88671875" customWidth="1"/>
    <col min="5124" max="5124" width="15.5546875" customWidth="1"/>
    <col min="5125" max="5125" width="17" customWidth="1"/>
    <col min="5126" max="5126" width="17.88671875" customWidth="1"/>
    <col min="5127" max="5127" width="14.5546875" customWidth="1"/>
    <col min="5128" max="5128" width="15.109375" customWidth="1"/>
    <col min="5129" max="5129" width="17.109375" customWidth="1"/>
    <col min="5130" max="5130" width="15.6640625" customWidth="1"/>
    <col min="5131" max="5131" width="13.5546875" customWidth="1"/>
    <col min="5377" max="5377" width="53.44140625" customWidth="1"/>
    <col min="5378" max="5378" width="15.6640625" customWidth="1"/>
    <col min="5379" max="5379" width="15.88671875" customWidth="1"/>
    <col min="5380" max="5380" width="15.5546875" customWidth="1"/>
    <col min="5381" max="5381" width="17" customWidth="1"/>
    <col min="5382" max="5382" width="17.88671875" customWidth="1"/>
    <col min="5383" max="5383" width="14.5546875" customWidth="1"/>
    <col min="5384" max="5384" width="15.109375" customWidth="1"/>
    <col min="5385" max="5385" width="17.109375" customWidth="1"/>
    <col min="5386" max="5386" width="15.6640625" customWidth="1"/>
    <col min="5387" max="5387" width="13.5546875" customWidth="1"/>
    <col min="5633" max="5633" width="53.44140625" customWidth="1"/>
    <col min="5634" max="5634" width="15.6640625" customWidth="1"/>
    <col min="5635" max="5635" width="15.88671875" customWidth="1"/>
    <col min="5636" max="5636" width="15.5546875" customWidth="1"/>
    <col min="5637" max="5637" width="17" customWidth="1"/>
    <col min="5638" max="5638" width="17.88671875" customWidth="1"/>
    <col min="5639" max="5639" width="14.5546875" customWidth="1"/>
    <col min="5640" max="5640" width="15.109375" customWidth="1"/>
    <col min="5641" max="5641" width="17.109375" customWidth="1"/>
    <col min="5642" max="5642" width="15.6640625" customWidth="1"/>
    <col min="5643" max="5643" width="13.5546875" customWidth="1"/>
    <col min="5889" max="5889" width="53.44140625" customWidth="1"/>
    <col min="5890" max="5890" width="15.6640625" customWidth="1"/>
    <col min="5891" max="5891" width="15.88671875" customWidth="1"/>
    <col min="5892" max="5892" width="15.5546875" customWidth="1"/>
    <col min="5893" max="5893" width="17" customWidth="1"/>
    <col min="5894" max="5894" width="17.88671875" customWidth="1"/>
    <col min="5895" max="5895" width="14.5546875" customWidth="1"/>
    <col min="5896" max="5896" width="15.109375" customWidth="1"/>
    <col min="5897" max="5897" width="17.109375" customWidth="1"/>
    <col min="5898" max="5898" width="15.6640625" customWidth="1"/>
    <col min="5899" max="5899" width="13.5546875" customWidth="1"/>
    <col min="6145" max="6145" width="53.44140625" customWidth="1"/>
    <col min="6146" max="6146" width="15.6640625" customWidth="1"/>
    <col min="6147" max="6147" width="15.88671875" customWidth="1"/>
    <col min="6148" max="6148" width="15.5546875" customWidth="1"/>
    <col min="6149" max="6149" width="17" customWidth="1"/>
    <col min="6150" max="6150" width="17.88671875" customWidth="1"/>
    <col min="6151" max="6151" width="14.5546875" customWidth="1"/>
    <col min="6152" max="6152" width="15.109375" customWidth="1"/>
    <col min="6153" max="6153" width="17.109375" customWidth="1"/>
    <col min="6154" max="6154" width="15.6640625" customWidth="1"/>
    <col min="6155" max="6155" width="13.5546875" customWidth="1"/>
    <col min="6401" max="6401" width="53.44140625" customWidth="1"/>
    <col min="6402" max="6402" width="15.6640625" customWidth="1"/>
    <col min="6403" max="6403" width="15.88671875" customWidth="1"/>
    <col min="6404" max="6404" width="15.5546875" customWidth="1"/>
    <col min="6405" max="6405" width="17" customWidth="1"/>
    <col min="6406" max="6406" width="17.88671875" customWidth="1"/>
    <col min="6407" max="6407" width="14.5546875" customWidth="1"/>
    <col min="6408" max="6408" width="15.109375" customWidth="1"/>
    <col min="6409" max="6409" width="17.109375" customWidth="1"/>
    <col min="6410" max="6410" width="15.6640625" customWidth="1"/>
    <col min="6411" max="6411" width="13.5546875" customWidth="1"/>
    <col min="6657" max="6657" width="53.44140625" customWidth="1"/>
    <col min="6658" max="6658" width="15.6640625" customWidth="1"/>
    <col min="6659" max="6659" width="15.88671875" customWidth="1"/>
    <col min="6660" max="6660" width="15.5546875" customWidth="1"/>
    <col min="6661" max="6661" width="17" customWidth="1"/>
    <col min="6662" max="6662" width="17.88671875" customWidth="1"/>
    <col min="6663" max="6663" width="14.5546875" customWidth="1"/>
    <col min="6664" max="6664" width="15.109375" customWidth="1"/>
    <col min="6665" max="6665" width="17.109375" customWidth="1"/>
    <col min="6666" max="6666" width="15.6640625" customWidth="1"/>
    <col min="6667" max="6667" width="13.5546875" customWidth="1"/>
    <col min="6913" max="6913" width="53.44140625" customWidth="1"/>
    <col min="6914" max="6914" width="15.6640625" customWidth="1"/>
    <col min="6915" max="6915" width="15.88671875" customWidth="1"/>
    <col min="6916" max="6916" width="15.5546875" customWidth="1"/>
    <col min="6917" max="6917" width="17" customWidth="1"/>
    <col min="6918" max="6918" width="17.88671875" customWidth="1"/>
    <col min="6919" max="6919" width="14.5546875" customWidth="1"/>
    <col min="6920" max="6920" width="15.109375" customWidth="1"/>
    <col min="6921" max="6921" width="17.109375" customWidth="1"/>
    <col min="6922" max="6922" width="15.6640625" customWidth="1"/>
    <col min="6923" max="6923" width="13.5546875" customWidth="1"/>
    <col min="7169" max="7169" width="53.44140625" customWidth="1"/>
    <col min="7170" max="7170" width="15.6640625" customWidth="1"/>
    <col min="7171" max="7171" width="15.88671875" customWidth="1"/>
    <col min="7172" max="7172" width="15.5546875" customWidth="1"/>
    <col min="7173" max="7173" width="17" customWidth="1"/>
    <col min="7174" max="7174" width="17.88671875" customWidth="1"/>
    <col min="7175" max="7175" width="14.5546875" customWidth="1"/>
    <col min="7176" max="7176" width="15.109375" customWidth="1"/>
    <col min="7177" max="7177" width="17.109375" customWidth="1"/>
    <col min="7178" max="7178" width="15.6640625" customWidth="1"/>
    <col min="7179" max="7179" width="13.5546875" customWidth="1"/>
    <col min="7425" max="7425" width="53.44140625" customWidth="1"/>
    <col min="7426" max="7426" width="15.6640625" customWidth="1"/>
    <col min="7427" max="7427" width="15.88671875" customWidth="1"/>
    <col min="7428" max="7428" width="15.5546875" customWidth="1"/>
    <col min="7429" max="7429" width="17" customWidth="1"/>
    <col min="7430" max="7430" width="17.88671875" customWidth="1"/>
    <col min="7431" max="7431" width="14.5546875" customWidth="1"/>
    <col min="7432" max="7432" width="15.109375" customWidth="1"/>
    <col min="7433" max="7433" width="17.109375" customWidth="1"/>
    <col min="7434" max="7434" width="15.6640625" customWidth="1"/>
    <col min="7435" max="7435" width="13.5546875" customWidth="1"/>
    <col min="7681" max="7681" width="53.44140625" customWidth="1"/>
    <col min="7682" max="7682" width="15.6640625" customWidth="1"/>
    <col min="7683" max="7683" width="15.88671875" customWidth="1"/>
    <col min="7684" max="7684" width="15.5546875" customWidth="1"/>
    <col min="7685" max="7685" width="17" customWidth="1"/>
    <col min="7686" max="7686" width="17.88671875" customWidth="1"/>
    <col min="7687" max="7687" width="14.5546875" customWidth="1"/>
    <col min="7688" max="7688" width="15.109375" customWidth="1"/>
    <col min="7689" max="7689" width="17.109375" customWidth="1"/>
    <col min="7690" max="7690" width="15.6640625" customWidth="1"/>
    <col min="7691" max="7691" width="13.5546875" customWidth="1"/>
    <col min="7937" max="7937" width="53.44140625" customWidth="1"/>
    <col min="7938" max="7938" width="15.6640625" customWidth="1"/>
    <col min="7939" max="7939" width="15.88671875" customWidth="1"/>
    <col min="7940" max="7940" width="15.5546875" customWidth="1"/>
    <col min="7941" max="7941" width="17" customWidth="1"/>
    <col min="7942" max="7942" width="17.88671875" customWidth="1"/>
    <col min="7943" max="7943" width="14.5546875" customWidth="1"/>
    <col min="7944" max="7944" width="15.109375" customWidth="1"/>
    <col min="7945" max="7945" width="17.109375" customWidth="1"/>
    <col min="7946" max="7946" width="15.6640625" customWidth="1"/>
    <col min="7947" max="7947" width="13.5546875" customWidth="1"/>
    <col min="8193" max="8193" width="53.44140625" customWidth="1"/>
    <col min="8194" max="8194" width="15.6640625" customWidth="1"/>
    <col min="8195" max="8195" width="15.88671875" customWidth="1"/>
    <col min="8196" max="8196" width="15.5546875" customWidth="1"/>
    <col min="8197" max="8197" width="17" customWidth="1"/>
    <col min="8198" max="8198" width="17.88671875" customWidth="1"/>
    <col min="8199" max="8199" width="14.5546875" customWidth="1"/>
    <col min="8200" max="8200" width="15.109375" customWidth="1"/>
    <col min="8201" max="8201" width="17.109375" customWidth="1"/>
    <col min="8202" max="8202" width="15.6640625" customWidth="1"/>
    <col min="8203" max="8203" width="13.5546875" customWidth="1"/>
    <col min="8449" max="8449" width="53.44140625" customWidth="1"/>
    <col min="8450" max="8450" width="15.6640625" customWidth="1"/>
    <col min="8451" max="8451" width="15.88671875" customWidth="1"/>
    <col min="8452" max="8452" width="15.5546875" customWidth="1"/>
    <col min="8453" max="8453" width="17" customWidth="1"/>
    <col min="8454" max="8454" width="17.88671875" customWidth="1"/>
    <col min="8455" max="8455" width="14.5546875" customWidth="1"/>
    <col min="8456" max="8456" width="15.109375" customWidth="1"/>
    <col min="8457" max="8457" width="17.109375" customWidth="1"/>
    <col min="8458" max="8458" width="15.6640625" customWidth="1"/>
    <col min="8459" max="8459" width="13.5546875" customWidth="1"/>
    <col min="8705" max="8705" width="53.44140625" customWidth="1"/>
    <col min="8706" max="8706" width="15.6640625" customWidth="1"/>
    <col min="8707" max="8707" width="15.88671875" customWidth="1"/>
    <col min="8708" max="8708" width="15.5546875" customWidth="1"/>
    <col min="8709" max="8709" width="17" customWidth="1"/>
    <col min="8710" max="8710" width="17.88671875" customWidth="1"/>
    <col min="8711" max="8711" width="14.5546875" customWidth="1"/>
    <col min="8712" max="8712" width="15.109375" customWidth="1"/>
    <col min="8713" max="8713" width="17.109375" customWidth="1"/>
    <col min="8714" max="8714" width="15.6640625" customWidth="1"/>
    <col min="8715" max="8715" width="13.5546875" customWidth="1"/>
    <col min="8961" max="8961" width="53.44140625" customWidth="1"/>
    <col min="8962" max="8962" width="15.6640625" customWidth="1"/>
    <col min="8963" max="8963" width="15.88671875" customWidth="1"/>
    <col min="8964" max="8964" width="15.5546875" customWidth="1"/>
    <col min="8965" max="8965" width="17" customWidth="1"/>
    <col min="8966" max="8966" width="17.88671875" customWidth="1"/>
    <col min="8967" max="8967" width="14.5546875" customWidth="1"/>
    <col min="8968" max="8968" width="15.109375" customWidth="1"/>
    <col min="8969" max="8969" width="17.109375" customWidth="1"/>
    <col min="8970" max="8970" width="15.6640625" customWidth="1"/>
    <col min="8971" max="8971" width="13.5546875" customWidth="1"/>
    <col min="9217" max="9217" width="53.44140625" customWidth="1"/>
    <col min="9218" max="9218" width="15.6640625" customWidth="1"/>
    <col min="9219" max="9219" width="15.88671875" customWidth="1"/>
    <col min="9220" max="9220" width="15.5546875" customWidth="1"/>
    <col min="9221" max="9221" width="17" customWidth="1"/>
    <col min="9222" max="9222" width="17.88671875" customWidth="1"/>
    <col min="9223" max="9223" width="14.5546875" customWidth="1"/>
    <col min="9224" max="9224" width="15.109375" customWidth="1"/>
    <col min="9225" max="9225" width="17.109375" customWidth="1"/>
    <col min="9226" max="9226" width="15.6640625" customWidth="1"/>
    <col min="9227" max="9227" width="13.5546875" customWidth="1"/>
    <col min="9473" max="9473" width="53.44140625" customWidth="1"/>
    <col min="9474" max="9474" width="15.6640625" customWidth="1"/>
    <col min="9475" max="9475" width="15.88671875" customWidth="1"/>
    <col min="9476" max="9476" width="15.5546875" customWidth="1"/>
    <col min="9477" max="9477" width="17" customWidth="1"/>
    <col min="9478" max="9478" width="17.88671875" customWidth="1"/>
    <col min="9479" max="9479" width="14.5546875" customWidth="1"/>
    <col min="9480" max="9480" width="15.109375" customWidth="1"/>
    <col min="9481" max="9481" width="17.109375" customWidth="1"/>
    <col min="9482" max="9482" width="15.6640625" customWidth="1"/>
    <col min="9483" max="9483" width="13.5546875" customWidth="1"/>
    <col min="9729" max="9729" width="53.44140625" customWidth="1"/>
    <col min="9730" max="9730" width="15.6640625" customWidth="1"/>
    <col min="9731" max="9731" width="15.88671875" customWidth="1"/>
    <col min="9732" max="9732" width="15.5546875" customWidth="1"/>
    <col min="9733" max="9733" width="17" customWidth="1"/>
    <col min="9734" max="9734" width="17.88671875" customWidth="1"/>
    <col min="9735" max="9735" width="14.5546875" customWidth="1"/>
    <col min="9736" max="9736" width="15.109375" customWidth="1"/>
    <col min="9737" max="9737" width="17.109375" customWidth="1"/>
    <col min="9738" max="9738" width="15.6640625" customWidth="1"/>
    <col min="9739" max="9739" width="13.5546875" customWidth="1"/>
    <col min="9985" max="9985" width="53.44140625" customWidth="1"/>
    <col min="9986" max="9986" width="15.6640625" customWidth="1"/>
    <col min="9987" max="9987" width="15.88671875" customWidth="1"/>
    <col min="9988" max="9988" width="15.5546875" customWidth="1"/>
    <col min="9989" max="9989" width="17" customWidth="1"/>
    <col min="9990" max="9990" width="17.88671875" customWidth="1"/>
    <col min="9991" max="9991" width="14.5546875" customWidth="1"/>
    <col min="9992" max="9992" width="15.109375" customWidth="1"/>
    <col min="9993" max="9993" width="17.109375" customWidth="1"/>
    <col min="9994" max="9994" width="15.6640625" customWidth="1"/>
    <col min="9995" max="9995" width="13.5546875" customWidth="1"/>
    <col min="10241" max="10241" width="53.44140625" customWidth="1"/>
    <col min="10242" max="10242" width="15.6640625" customWidth="1"/>
    <col min="10243" max="10243" width="15.88671875" customWidth="1"/>
    <col min="10244" max="10244" width="15.5546875" customWidth="1"/>
    <col min="10245" max="10245" width="17" customWidth="1"/>
    <col min="10246" max="10246" width="17.88671875" customWidth="1"/>
    <col min="10247" max="10247" width="14.5546875" customWidth="1"/>
    <col min="10248" max="10248" width="15.109375" customWidth="1"/>
    <col min="10249" max="10249" width="17.109375" customWidth="1"/>
    <col min="10250" max="10250" width="15.6640625" customWidth="1"/>
    <col min="10251" max="10251" width="13.5546875" customWidth="1"/>
    <col min="10497" max="10497" width="53.44140625" customWidth="1"/>
    <col min="10498" max="10498" width="15.6640625" customWidth="1"/>
    <col min="10499" max="10499" width="15.88671875" customWidth="1"/>
    <col min="10500" max="10500" width="15.5546875" customWidth="1"/>
    <col min="10501" max="10501" width="17" customWidth="1"/>
    <col min="10502" max="10502" width="17.88671875" customWidth="1"/>
    <col min="10503" max="10503" width="14.5546875" customWidth="1"/>
    <col min="10504" max="10504" width="15.109375" customWidth="1"/>
    <col min="10505" max="10505" width="17.109375" customWidth="1"/>
    <col min="10506" max="10506" width="15.6640625" customWidth="1"/>
    <col min="10507" max="10507" width="13.5546875" customWidth="1"/>
    <col min="10753" max="10753" width="53.44140625" customWidth="1"/>
    <col min="10754" max="10754" width="15.6640625" customWidth="1"/>
    <col min="10755" max="10755" width="15.88671875" customWidth="1"/>
    <col min="10756" max="10756" width="15.5546875" customWidth="1"/>
    <col min="10757" max="10757" width="17" customWidth="1"/>
    <col min="10758" max="10758" width="17.88671875" customWidth="1"/>
    <col min="10759" max="10759" width="14.5546875" customWidth="1"/>
    <col min="10760" max="10760" width="15.109375" customWidth="1"/>
    <col min="10761" max="10761" width="17.109375" customWidth="1"/>
    <col min="10762" max="10762" width="15.6640625" customWidth="1"/>
    <col min="10763" max="10763" width="13.5546875" customWidth="1"/>
    <col min="11009" max="11009" width="53.44140625" customWidth="1"/>
    <col min="11010" max="11010" width="15.6640625" customWidth="1"/>
    <col min="11011" max="11011" width="15.88671875" customWidth="1"/>
    <col min="11012" max="11012" width="15.5546875" customWidth="1"/>
    <col min="11013" max="11013" width="17" customWidth="1"/>
    <col min="11014" max="11014" width="17.88671875" customWidth="1"/>
    <col min="11015" max="11015" width="14.5546875" customWidth="1"/>
    <col min="11016" max="11016" width="15.109375" customWidth="1"/>
    <col min="11017" max="11017" width="17.109375" customWidth="1"/>
    <col min="11018" max="11018" width="15.6640625" customWidth="1"/>
    <col min="11019" max="11019" width="13.5546875" customWidth="1"/>
    <col min="11265" max="11265" width="53.44140625" customWidth="1"/>
    <col min="11266" max="11266" width="15.6640625" customWidth="1"/>
    <col min="11267" max="11267" width="15.88671875" customWidth="1"/>
    <col min="11268" max="11268" width="15.5546875" customWidth="1"/>
    <col min="11269" max="11269" width="17" customWidth="1"/>
    <col min="11270" max="11270" width="17.88671875" customWidth="1"/>
    <col min="11271" max="11271" width="14.5546875" customWidth="1"/>
    <col min="11272" max="11272" width="15.109375" customWidth="1"/>
    <col min="11273" max="11273" width="17.109375" customWidth="1"/>
    <col min="11274" max="11274" width="15.6640625" customWidth="1"/>
    <col min="11275" max="11275" width="13.5546875" customWidth="1"/>
    <col min="11521" max="11521" width="53.44140625" customWidth="1"/>
    <col min="11522" max="11522" width="15.6640625" customWidth="1"/>
    <col min="11523" max="11523" width="15.88671875" customWidth="1"/>
    <col min="11524" max="11524" width="15.5546875" customWidth="1"/>
    <col min="11525" max="11525" width="17" customWidth="1"/>
    <col min="11526" max="11526" width="17.88671875" customWidth="1"/>
    <col min="11527" max="11527" width="14.5546875" customWidth="1"/>
    <col min="11528" max="11528" width="15.109375" customWidth="1"/>
    <col min="11529" max="11529" width="17.109375" customWidth="1"/>
    <col min="11530" max="11530" width="15.6640625" customWidth="1"/>
    <col min="11531" max="11531" width="13.5546875" customWidth="1"/>
    <col min="11777" max="11777" width="53.44140625" customWidth="1"/>
    <col min="11778" max="11778" width="15.6640625" customWidth="1"/>
    <col min="11779" max="11779" width="15.88671875" customWidth="1"/>
    <col min="11780" max="11780" width="15.5546875" customWidth="1"/>
    <col min="11781" max="11781" width="17" customWidth="1"/>
    <col min="11782" max="11782" width="17.88671875" customWidth="1"/>
    <col min="11783" max="11783" width="14.5546875" customWidth="1"/>
    <col min="11784" max="11784" width="15.109375" customWidth="1"/>
    <col min="11785" max="11785" width="17.109375" customWidth="1"/>
    <col min="11786" max="11786" width="15.6640625" customWidth="1"/>
    <col min="11787" max="11787" width="13.5546875" customWidth="1"/>
    <col min="12033" max="12033" width="53.44140625" customWidth="1"/>
    <col min="12034" max="12034" width="15.6640625" customWidth="1"/>
    <col min="12035" max="12035" width="15.88671875" customWidth="1"/>
    <col min="12036" max="12036" width="15.5546875" customWidth="1"/>
    <col min="12037" max="12037" width="17" customWidth="1"/>
    <col min="12038" max="12038" width="17.88671875" customWidth="1"/>
    <col min="12039" max="12039" width="14.5546875" customWidth="1"/>
    <col min="12040" max="12040" width="15.109375" customWidth="1"/>
    <col min="12041" max="12041" width="17.109375" customWidth="1"/>
    <col min="12042" max="12042" width="15.6640625" customWidth="1"/>
    <col min="12043" max="12043" width="13.5546875" customWidth="1"/>
    <col min="12289" max="12289" width="53.44140625" customWidth="1"/>
    <col min="12290" max="12290" width="15.6640625" customWidth="1"/>
    <col min="12291" max="12291" width="15.88671875" customWidth="1"/>
    <col min="12292" max="12292" width="15.5546875" customWidth="1"/>
    <col min="12293" max="12293" width="17" customWidth="1"/>
    <col min="12294" max="12294" width="17.88671875" customWidth="1"/>
    <col min="12295" max="12295" width="14.5546875" customWidth="1"/>
    <col min="12296" max="12296" width="15.109375" customWidth="1"/>
    <col min="12297" max="12297" width="17.109375" customWidth="1"/>
    <col min="12298" max="12298" width="15.6640625" customWidth="1"/>
    <col min="12299" max="12299" width="13.5546875" customWidth="1"/>
    <col min="12545" max="12545" width="53.44140625" customWidth="1"/>
    <col min="12546" max="12546" width="15.6640625" customWidth="1"/>
    <col min="12547" max="12547" width="15.88671875" customWidth="1"/>
    <col min="12548" max="12548" width="15.5546875" customWidth="1"/>
    <col min="12549" max="12549" width="17" customWidth="1"/>
    <col min="12550" max="12550" width="17.88671875" customWidth="1"/>
    <col min="12551" max="12551" width="14.5546875" customWidth="1"/>
    <col min="12552" max="12552" width="15.109375" customWidth="1"/>
    <col min="12553" max="12553" width="17.109375" customWidth="1"/>
    <col min="12554" max="12554" width="15.6640625" customWidth="1"/>
    <col min="12555" max="12555" width="13.5546875" customWidth="1"/>
    <col min="12801" max="12801" width="53.44140625" customWidth="1"/>
    <col min="12802" max="12802" width="15.6640625" customWidth="1"/>
    <col min="12803" max="12803" width="15.88671875" customWidth="1"/>
    <col min="12804" max="12804" width="15.5546875" customWidth="1"/>
    <col min="12805" max="12805" width="17" customWidth="1"/>
    <col min="12806" max="12806" width="17.88671875" customWidth="1"/>
    <col min="12807" max="12807" width="14.5546875" customWidth="1"/>
    <col min="12808" max="12808" width="15.109375" customWidth="1"/>
    <col min="12809" max="12809" width="17.109375" customWidth="1"/>
    <col min="12810" max="12810" width="15.6640625" customWidth="1"/>
    <col min="12811" max="12811" width="13.5546875" customWidth="1"/>
    <col min="13057" max="13057" width="53.44140625" customWidth="1"/>
    <col min="13058" max="13058" width="15.6640625" customWidth="1"/>
    <col min="13059" max="13059" width="15.88671875" customWidth="1"/>
    <col min="13060" max="13060" width="15.5546875" customWidth="1"/>
    <col min="13061" max="13061" width="17" customWidth="1"/>
    <col min="13062" max="13062" width="17.88671875" customWidth="1"/>
    <col min="13063" max="13063" width="14.5546875" customWidth="1"/>
    <col min="13064" max="13064" width="15.109375" customWidth="1"/>
    <col min="13065" max="13065" width="17.109375" customWidth="1"/>
    <col min="13066" max="13066" width="15.6640625" customWidth="1"/>
    <col min="13067" max="13067" width="13.5546875" customWidth="1"/>
    <col min="13313" max="13313" width="53.44140625" customWidth="1"/>
    <col min="13314" max="13314" width="15.6640625" customWidth="1"/>
    <col min="13315" max="13315" width="15.88671875" customWidth="1"/>
    <col min="13316" max="13316" width="15.5546875" customWidth="1"/>
    <col min="13317" max="13317" width="17" customWidth="1"/>
    <col min="13318" max="13318" width="17.88671875" customWidth="1"/>
    <col min="13319" max="13319" width="14.5546875" customWidth="1"/>
    <col min="13320" max="13320" width="15.109375" customWidth="1"/>
    <col min="13321" max="13321" width="17.109375" customWidth="1"/>
    <col min="13322" max="13322" width="15.6640625" customWidth="1"/>
    <col min="13323" max="13323" width="13.5546875" customWidth="1"/>
    <col min="13569" max="13569" width="53.44140625" customWidth="1"/>
    <col min="13570" max="13570" width="15.6640625" customWidth="1"/>
    <col min="13571" max="13571" width="15.88671875" customWidth="1"/>
    <col min="13572" max="13572" width="15.5546875" customWidth="1"/>
    <col min="13573" max="13573" width="17" customWidth="1"/>
    <col min="13574" max="13574" width="17.88671875" customWidth="1"/>
    <col min="13575" max="13575" width="14.5546875" customWidth="1"/>
    <col min="13576" max="13576" width="15.109375" customWidth="1"/>
    <col min="13577" max="13577" width="17.109375" customWidth="1"/>
    <col min="13578" max="13578" width="15.6640625" customWidth="1"/>
    <col min="13579" max="13579" width="13.5546875" customWidth="1"/>
    <col min="13825" max="13825" width="53.44140625" customWidth="1"/>
    <col min="13826" max="13826" width="15.6640625" customWidth="1"/>
    <col min="13827" max="13827" width="15.88671875" customWidth="1"/>
    <col min="13828" max="13828" width="15.5546875" customWidth="1"/>
    <col min="13829" max="13829" width="17" customWidth="1"/>
    <col min="13830" max="13830" width="17.88671875" customWidth="1"/>
    <col min="13831" max="13831" width="14.5546875" customWidth="1"/>
    <col min="13832" max="13832" width="15.109375" customWidth="1"/>
    <col min="13833" max="13833" width="17.109375" customWidth="1"/>
    <col min="13834" max="13834" width="15.6640625" customWidth="1"/>
    <col min="13835" max="13835" width="13.5546875" customWidth="1"/>
    <col min="14081" max="14081" width="53.44140625" customWidth="1"/>
    <col min="14082" max="14082" width="15.6640625" customWidth="1"/>
    <col min="14083" max="14083" width="15.88671875" customWidth="1"/>
    <col min="14084" max="14084" width="15.5546875" customWidth="1"/>
    <col min="14085" max="14085" width="17" customWidth="1"/>
    <col min="14086" max="14086" width="17.88671875" customWidth="1"/>
    <col min="14087" max="14087" width="14.5546875" customWidth="1"/>
    <col min="14088" max="14088" width="15.109375" customWidth="1"/>
    <col min="14089" max="14089" width="17.109375" customWidth="1"/>
    <col min="14090" max="14090" width="15.6640625" customWidth="1"/>
    <col min="14091" max="14091" width="13.5546875" customWidth="1"/>
    <col min="14337" max="14337" width="53.44140625" customWidth="1"/>
    <col min="14338" max="14338" width="15.6640625" customWidth="1"/>
    <col min="14339" max="14339" width="15.88671875" customWidth="1"/>
    <col min="14340" max="14340" width="15.5546875" customWidth="1"/>
    <col min="14341" max="14341" width="17" customWidth="1"/>
    <col min="14342" max="14342" width="17.88671875" customWidth="1"/>
    <col min="14343" max="14343" width="14.5546875" customWidth="1"/>
    <col min="14344" max="14344" width="15.109375" customWidth="1"/>
    <col min="14345" max="14345" width="17.109375" customWidth="1"/>
    <col min="14346" max="14346" width="15.6640625" customWidth="1"/>
    <col min="14347" max="14347" width="13.5546875" customWidth="1"/>
    <col min="14593" max="14593" width="53.44140625" customWidth="1"/>
    <col min="14594" max="14594" width="15.6640625" customWidth="1"/>
    <col min="14595" max="14595" width="15.88671875" customWidth="1"/>
    <col min="14596" max="14596" width="15.5546875" customWidth="1"/>
    <col min="14597" max="14597" width="17" customWidth="1"/>
    <col min="14598" max="14598" width="17.88671875" customWidth="1"/>
    <col min="14599" max="14599" width="14.5546875" customWidth="1"/>
    <col min="14600" max="14600" width="15.109375" customWidth="1"/>
    <col min="14601" max="14601" width="17.109375" customWidth="1"/>
    <col min="14602" max="14602" width="15.6640625" customWidth="1"/>
    <col min="14603" max="14603" width="13.5546875" customWidth="1"/>
    <col min="14849" max="14849" width="53.44140625" customWidth="1"/>
    <col min="14850" max="14850" width="15.6640625" customWidth="1"/>
    <col min="14851" max="14851" width="15.88671875" customWidth="1"/>
    <col min="14852" max="14852" width="15.5546875" customWidth="1"/>
    <col min="14853" max="14853" width="17" customWidth="1"/>
    <col min="14854" max="14854" width="17.88671875" customWidth="1"/>
    <col min="14855" max="14855" width="14.5546875" customWidth="1"/>
    <col min="14856" max="14856" width="15.109375" customWidth="1"/>
    <col min="14857" max="14857" width="17.109375" customWidth="1"/>
    <col min="14858" max="14858" width="15.6640625" customWidth="1"/>
    <col min="14859" max="14859" width="13.5546875" customWidth="1"/>
    <col min="15105" max="15105" width="53.44140625" customWidth="1"/>
    <col min="15106" max="15106" width="15.6640625" customWidth="1"/>
    <col min="15107" max="15107" width="15.88671875" customWidth="1"/>
    <col min="15108" max="15108" width="15.5546875" customWidth="1"/>
    <col min="15109" max="15109" width="17" customWidth="1"/>
    <col min="15110" max="15110" width="17.88671875" customWidth="1"/>
    <col min="15111" max="15111" width="14.5546875" customWidth="1"/>
    <col min="15112" max="15112" width="15.109375" customWidth="1"/>
    <col min="15113" max="15113" width="17.109375" customWidth="1"/>
    <col min="15114" max="15114" width="15.6640625" customWidth="1"/>
    <col min="15115" max="15115" width="13.5546875" customWidth="1"/>
    <col min="15361" max="15361" width="53.44140625" customWidth="1"/>
    <col min="15362" max="15362" width="15.6640625" customWidth="1"/>
    <col min="15363" max="15363" width="15.88671875" customWidth="1"/>
    <col min="15364" max="15364" width="15.5546875" customWidth="1"/>
    <col min="15365" max="15365" width="17" customWidth="1"/>
    <col min="15366" max="15366" width="17.88671875" customWidth="1"/>
    <col min="15367" max="15367" width="14.5546875" customWidth="1"/>
    <col min="15368" max="15368" width="15.109375" customWidth="1"/>
    <col min="15369" max="15369" width="17.109375" customWidth="1"/>
    <col min="15370" max="15370" width="15.6640625" customWidth="1"/>
    <col min="15371" max="15371" width="13.5546875" customWidth="1"/>
    <col min="15617" max="15617" width="53.44140625" customWidth="1"/>
    <col min="15618" max="15618" width="15.6640625" customWidth="1"/>
    <col min="15619" max="15619" width="15.88671875" customWidth="1"/>
    <col min="15620" max="15620" width="15.5546875" customWidth="1"/>
    <col min="15621" max="15621" width="17" customWidth="1"/>
    <col min="15622" max="15622" width="17.88671875" customWidth="1"/>
    <col min="15623" max="15623" width="14.5546875" customWidth="1"/>
    <col min="15624" max="15624" width="15.109375" customWidth="1"/>
    <col min="15625" max="15625" width="17.109375" customWidth="1"/>
    <col min="15626" max="15626" width="15.6640625" customWidth="1"/>
    <col min="15627" max="15627" width="13.5546875" customWidth="1"/>
    <col min="15873" max="15873" width="53.44140625" customWidth="1"/>
    <col min="15874" max="15874" width="15.6640625" customWidth="1"/>
    <col min="15875" max="15875" width="15.88671875" customWidth="1"/>
    <col min="15876" max="15876" width="15.5546875" customWidth="1"/>
    <col min="15877" max="15877" width="17" customWidth="1"/>
    <col min="15878" max="15878" width="17.88671875" customWidth="1"/>
    <col min="15879" max="15879" width="14.5546875" customWidth="1"/>
    <col min="15880" max="15880" width="15.109375" customWidth="1"/>
    <col min="15881" max="15881" width="17.109375" customWidth="1"/>
    <col min="15882" max="15882" width="15.6640625" customWidth="1"/>
    <col min="15883" max="15883" width="13.5546875" customWidth="1"/>
    <col min="16129" max="16129" width="53.44140625" customWidth="1"/>
    <col min="16130" max="16130" width="15.6640625" customWidth="1"/>
    <col min="16131" max="16131" width="15.88671875" customWidth="1"/>
    <col min="16132" max="16132" width="15.5546875" customWidth="1"/>
    <col min="16133" max="16133" width="17" customWidth="1"/>
    <col min="16134" max="16134" width="17.88671875" customWidth="1"/>
    <col min="16135" max="16135" width="14.5546875" customWidth="1"/>
    <col min="16136" max="16136" width="15.109375" customWidth="1"/>
    <col min="16137" max="16137" width="17.109375" customWidth="1"/>
    <col min="16138" max="16138" width="15.6640625" customWidth="1"/>
    <col min="16139" max="16139" width="13.5546875" customWidth="1"/>
  </cols>
  <sheetData>
    <row r="1" spans="1:14" ht="15.6">
      <c r="K1" s="1"/>
      <c r="L1" s="1"/>
      <c r="M1" s="1"/>
      <c r="N1" s="1"/>
    </row>
    <row r="3" spans="1:14" ht="16.5" customHeight="1">
      <c r="A3" s="441" t="s">
        <v>1065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</row>
    <row r="4" spans="1:14" ht="16.8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</row>
    <row r="5" spans="1:14" ht="16.8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</row>
    <row r="6" spans="1:14" ht="31.5" customHeight="1">
      <c r="A6" s="442" t="s">
        <v>1066</v>
      </c>
      <c r="B6" s="442"/>
      <c r="C6" s="442"/>
      <c r="D6" s="392">
        <v>0</v>
      </c>
      <c r="E6" s="393"/>
      <c r="F6" s="391"/>
      <c r="G6" s="391"/>
      <c r="H6" s="391"/>
      <c r="I6" s="391"/>
      <c r="J6" s="391"/>
      <c r="K6" s="391"/>
      <c r="L6" s="391"/>
      <c r="M6" s="391"/>
      <c r="N6" s="391"/>
    </row>
    <row r="7" spans="1:14" ht="16.5" customHeight="1">
      <c r="A7" s="442" t="s">
        <v>1067</v>
      </c>
      <c r="B7" s="442"/>
      <c r="C7" s="442"/>
      <c r="D7" s="392">
        <f>D6+G14-G27</f>
        <v>20389.895569999993</v>
      </c>
      <c r="E7" s="391"/>
      <c r="F7" s="391"/>
      <c r="G7" s="391"/>
      <c r="H7" s="391"/>
      <c r="I7" s="391"/>
      <c r="J7" s="391"/>
      <c r="K7" s="391"/>
      <c r="L7" s="391"/>
      <c r="M7" s="391"/>
      <c r="N7" s="391"/>
    </row>
    <row r="8" spans="1:14" ht="16.5" customHeight="1">
      <c r="A8" s="441" t="s">
        <v>1068</v>
      </c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</row>
    <row r="9" spans="1:14" ht="16.8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</row>
    <row r="10" spans="1:14" s="164" customFormat="1" ht="15" customHeight="1">
      <c r="A10" s="443" t="s">
        <v>1069</v>
      </c>
      <c r="B10" s="443" t="s">
        <v>1070</v>
      </c>
      <c r="C10" s="443" t="s">
        <v>1071</v>
      </c>
      <c r="D10" s="443"/>
      <c r="E10" s="443"/>
      <c r="F10" s="443"/>
      <c r="G10" s="443" t="s">
        <v>1072</v>
      </c>
      <c r="H10" s="443"/>
      <c r="I10" s="443"/>
      <c r="J10" s="443"/>
      <c r="K10" s="443" t="s">
        <v>1073</v>
      </c>
      <c r="L10" s="443"/>
      <c r="M10" s="443"/>
      <c r="N10" s="443"/>
    </row>
    <row r="11" spans="1:14" s="164" customFormat="1" ht="15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</row>
    <row r="12" spans="1:14" s="164" customFormat="1" ht="15.75" customHeight="1">
      <c r="A12" s="443"/>
      <c r="B12" s="443"/>
      <c r="C12" s="443" t="s">
        <v>1074</v>
      </c>
      <c r="D12" s="443" t="s">
        <v>209</v>
      </c>
      <c r="E12" s="443"/>
      <c r="F12" s="443"/>
      <c r="G12" s="443" t="s">
        <v>1074</v>
      </c>
      <c r="H12" s="443" t="s">
        <v>209</v>
      </c>
      <c r="I12" s="443"/>
      <c r="J12" s="443"/>
      <c r="K12" s="443" t="s">
        <v>1074</v>
      </c>
      <c r="L12" s="443" t="s">
        <v>209</v>
      </c>
      <c r="M12" s="443"/>
      <c r="N12" s="443"/>
    </row>
    <row r="13" spans="1:14" s="164" customFormat="1" ht="46.8">
      <c r="A13" s="443"/>
      <c r="B13" s="443"/>
      <c r="C13" s="443"/>
      <c r="D13" s="394" t="s">
        <v>1075</v>
      </c>
      <c r="E13" s="395" t="s">
        <v>1076</v>
      </c>
      <c r="F13" s="395" t="s">
        <v>1077</v>
      </c>
      <c r="G13" s="443"/>
      <c r="H13" s="394" t="s">
        <v>1075</v>
      </c>
      <c r="I13" s="395" t="s">
        <v>1076</v>
      </c>
      <c r="J13" s="395" t="s">
        <v>1077</v>
      </c>
      <c r="K13" s="443"/>
      <c r="L13" s="394" t="s">
        <v>1075</v>
      </c>
      <c r="M13" s="395" t="s">
        <v>1076</v>
      </c>
      <c r="N13" s="395" t="s">
        <v>1077</v>
      </c>
    </row>
    <row r="14" spans="1:14" s="164" customFormat="1" ht="15.6">
      <c r="A14" s="396" t="s">
        <v>1078</v>
      </c>
      <c r="B14" s="397" t="s">
        <v>1079</v>
      </c>
      <c r="C14" s="398">
        <f t="shared" ref="C14:N14" si="0">SUM(C16:C19)</f>
        <v>123767.40270999999</v>
      </c>
      <c r="D14" s="398">
        <f t="shared" si="0"/>
        <v>44446.594160000001</v>
      </c>
      <c r="E14" s="398">
        <f t="shared" si="0"/>
        <v>27979.041419999998</v>
      </c>
      <c r="F14" s="398">
        <f t="shared" si="0"/>
        <v>51341.76713</v>
      </c>
      <c r="G14" s="398">
        <f t="shared" si="0"/>
        <v>84883.047229999996</v>
      </c>
      <c r="H14" s="398">
        <f t="shared" si="0"/>
        <v>44446.594160000001</v>
      </c>
      <c r="I14" s="398">
        <f t="shared" si="0"/>
        <v>22241.83699</v>
      </c>
      <c r="J14" s="398">
        <f t="shared" si="0"/>
        <v>18194.61608</v>
      </c>
      <c r="K14" s="398">
        <f t="shared" si="0"/>
        <v>38884.355479999998</v>
      </c>
      <c r="L14" s="398">
        <f t="shared" si="0"/>
        <v>0</v>
      </c>
      <c r="M14" s="398">
        <f t="shared" si="0"/>
        <v>5737.204429999998</v>
      </c>
      <c r="N14" s="398">
        <f t="shared" si="0"/>
        <v>33147.15105</v>
      </c>
    </row>
    <row r="15" spans="1:14" s="164" customFormat="1" ht="16.8">
      <c r="A15" s="396"/>
      <c r="B15" s="397" t="s">
        <v>1080</v>
      </c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</row>
    <row r="16" spans="1:14" s="164" customFormat="1" ht="81.75" customHeight="1">
      <c r="A16" s="396" t="s">
        <v>1081</v>
      </c>
      <c r="B16" s="400" t="s">
        <v>1082</v>
      </c>
      <c r="C16" s="401">
        <f>SUM(E16:F16)</f>
        <v>24666.799999999999</v>
      </c>
      <c r="D16" s="402">
        <v>0</v>
      </c>
      <c r="E16" s="403">
        <v>0</v>
      </c>
      <c r="F16" s="402">
        <v>24666.799999999999</v>
      </c>
      <c r="G16" s="401">
        <f>SUM(I16:J16)</f>
        <v>10007.551939999999</v>
      </c>
      <c r="H16" s="402">
        <v>0</v>
      </c>
      <c r="I16" s="403">
        <v>0</v>
      </c>
      <c r="J16" s="402">
        <v>10007.551939999999</v>
      </c>
      <c r="K16" s="401">
        <f>SUM(M16:N16)</f>
        <v>14659.24806</v>
      </c>
      <c r="L16" s="402">
        <f t="shared" ref="L16:N18" si="1">SUM(D16-H16)</f>
        <v>0</v>
      </c>
      <c r="M16" s="402">
        <f t="shared" si="1"/>
        <v>0</v>
      </c>
      <c r="N16" s="402">
        <f t="shared" si="1"/>
        <v>14659.24806</v>
      </c>
    </row>
    <row r="17" spans="1:15" s="164" customFormat="1" ht="73.5" customHeight="1">
      <c r="A17" s="396" t="s">
        <v>1083</v>
      </c>
      <c r="B17" s="400" t="s">
        <v>1084</v>
      </c>
      <c r="C17" s="401">
        <f>SUM(E17:F17)</f>
        <v>26127.1</v>
      </c>
      <c r="D17" s="402">
        <v>0</v>
      </c>
      <c r="E17" s="402">
        <v>26127.1</v>
      </c>
      <c r="F17" s="402">
        <v>0</v>
      </c>
      <c r="G17" s="401">
        <f>SUM(I17:J17)</f>
        <v>20389.895570000001</v>
      </c>
      <c r="H17" s="402">
        <v>0</v>
      </c>
      <c r="I17" s="403">
        <v>20389.895570000001</v>
      </c>
      <c r="J17" s="403">
        <v>0</v>
      </c>
      <c r="K17" s="401">
        <f>SUM(M17:N17)</f>
        <v>5737.204429999998</v>
      </c>
      <c r="L17" s="402">
        <f t="shared" si="1"/>
        <v>0</v>
      </c>
      <c r="M17" s="402">
        <f t="shared" si="1"/>
        <v>5737.204429999998</v>
      </c>
      <c r="N17" s="402">
        <f t="shared" si="1"/>
        <v>0</v>
      </c>
      <c r="O17" s="404"/>
    </row>
    <row r="18" spans="1:15" s="164" customFormat="1" ht="55.5" customHeight="1">
      <c r="A18" s="396" t="s">
        <v>1085</v>
      </c>
      <c r="B18" s="400" t="s">
        <v>225</v>
      </c>
      <c r="C18" s="401">
        <v>46298.535580000003</v>
      </c>
      <c r="D18" s="402">
        <v>44446.594160000001</v>
      </c>
      <c r="E18" s="402">
        <v>1851.9414200000001</v>
      </c>
      <c r="F18" s="402">
        <v>0</v>
      </c>
      <c r="G18" s="401">
        <v>46298.535580000003</v>
      </c>
      <c r="H18" s="402">
        <v>44446.594160000001</v>
      </c>
      <c r="I18" s="402">
        <v>1851.9414200000001</v>
      </c>
      <c r="J18" s="402">
        <v>0</v>
      </c>
      <c r="K18" s="401">
        <v>0</v>
      </c>
      <c r="L18" s="402">
        <f t="shared" si="1"/>
        <v>0</v>
      </c>
      <c r="M18" s="402">
        <f t="shared" si="1"/>
        <v>0</v>
      </c>
      <c r="N18" s="402">
        <f t="shared" si="1"/>
        <v>0</v>
      </c>
    </row>
    <row r="19" spans="1:15" s="164" customFormat="1" ht="24" customHeight="1">
      <c r="A19" s="396" t="s">
        <v>1086</v>
      </c>
      <c r="B19" s="400" t="s">
        <v>1087</v>
      </c>
      <c r="C19" s="401">
        <f>F19</f>
        <v>26674.967130000001</v>
      </c>
      <c r="D19" s="401">
        <v>0</v>
      </c>
      <c r="E19" s="402">
        <v>0</v>
      </c>
      <c r="F19" s="402">
        <f>26693.05942-18.09229</f>
        <v>26674.967130000001</v>
      </c>
      <c r="G19" s="401">
        <f>SUM(I19:J19)</f>
        <v>8187.0641400000004</v>
      </c>
      <c r="H19" s="401">
        <v>0</v>
      </c>
      <c r="I19" s="402">
        <v>0</v>
      </c>
      <c r="J19" s="402">
        <f>J27-J16</f>
        <v>8187.0641400000004</v>
      </c>
      <c r="K19" s="401">
        <f>SUM(M19:N19)</f>
        <v>18487.902990000002</v>
      </c>
      <c r="L19" s="401">
        <v>0</v>
      </c>
      <c r="M19" s="402">
        <v>0</v>
      </c>
      <c r="N19" s="402">
        <f>SUM(F19-J19)</f>
        <v>18487.902990000002</v>
      </c>
    </row>
    <row r="20" spans="1:15" s="164" customFormat="1" ht="15.6">
      <c r="A20" s="405"/>
      <c r="B20" s="406"/>
      <c r="C20" s="407"/>
      <c r="D20" s="407"/>
      <c r="E20" s="408"/>
      <c r="F20" s="408"/>
      <c r="G20" s="407"/>
      <c r="H20" s="407"/>
      <c r="I20" s="408"/>
      <c r="J20" s="408"/>
      <c r="K20" s="407"/>
      <c r="L20" s="407"/>
      <c r="M20" s="408"/>
      <c r="N20" s="408"/>
    </row>
    <row r="21" spans="1:15" s="164" customFormat="1" ht="15.6">
      <c r="A21" s="444" t="s">
        <v>1088</v>
      </c>
      <c r="B21" s="444"/>
      <c r="C21" s="444"/>
      <c r="D21" s="444"/>
      <c r="E21" s="444"/>
      <c r="F21" s="444"/>
      <c r="G21" s="444"/>
      <c r="H21" s="444"/>
      <c r="I21" s="444"/>
      <c r="J21" s="444"/>
    </row>
    <row r="22" spans="1:15" ht="16.8">
      <c r="A22" s="409"/>
      <c r="B22" s="409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</row>
    <row r="23" spans="1:15" ht="15" customHeight="1">
      <c r="A23" s="443" t="s">
        <v>1069</v>
      </c>
      <c r="B23" s="443" t="s">
        <v>1089</v>
      </c>
      <c r="C23" s="443" t="s">
        <v>1071</v>
      </c>
      <c r="D23" s="443"/>
      <c r="E23" s="443"/>
      <c r="F23" s="443"/>
      <c r="G23" s="443" t="s">
        <v>1090</v>
      </c>
      <c r="H23" s="443"/>
      <c r="I23" s="443"/>
      <c r="J23" s="443"/>
      <c r="K23" s="443" t="s">
        <v>1073</v>
      </c>
      <c r="L23" s="443"/>
      <c r="M23" s="443"/>
      <c r="N23" s="443"/>
    </row>
    <row r="24" spans="1:15" ht="15" customHeight="1">
      <c r="A24" s="443"/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</row>
    <row r="25" spans="1:15" ht="15.75" customHeight="1">
      <c r="A25" s="443"/>
      <c r="B25" s="443"/>
      <c r="C25" s="443" t="s">
        <v>1074</v>
      </c>
      <c r="D25" s="445" t="s">
        <v>209</v>
      </c>
      <c r="E25" s="445"/>
      <c r="F25" s="445"/>
      <c r="G25" s="443" t="s">
        <v>1074</v>
      </c>
      <c r="H25" s="445" t="s">
        <v>209</v>
      </c>
      <c r="I25" s="445"/>
      <c r="J25" s="445"/>
      <c r="K25" s="443" t="s">
        <v>1074</v>
      </c>
      <c r="L25" s="445" t="s">
        <v>209</v>
      </c>
      <c r="M25" s="445"/>
      <c r="N25" s="445"/>
    </row>
    <row r="26" spans="1:15" ht="46.8">
      <c r="A26" s="443"/>
      <c r="B26" s="443"/>
      <c r="C26" s="443"/>
      <c r="D26" s="394" t="s">
        <v>1075</v>
      </c>
      <c r="E26" s="395" t="s">
        <v>1076</v>
      </c>
      <c r="F26" s="395" t="s">
        <v>1077</v>
      </c>
      <c r="G26" s="443"/>
      <c r="H26" s="394" t="s">
        <v>1075</v>
      </c>
      <c r="I26" s="395" t="s">
        <v>1076</v>
      </c>
      <c r="J26" s="395" t="s">
        <v>1077</v>
      </c>
      <c r="K26" s="443"/>
      <c r="L26" s="394" t="s">
        <v>1075</v>
      </c>
      <c r="M26" s="395" t="s">
        <v>1076</v>
      </c>
      <c r="N26" s="395" t="s">
        <v>1077</v>
      </c>
    </row>
    <row r="27" spans="1:15" ht="48" customHeight="1">
      <c r="A27" s="410" t="s">
        <v>1078</v>
      </c>
      <c r="B27" s="411" t="s">
        <v>1091</v>
      </c>
      <c r="C27" s="412">
        <f t="shared" ref="C27:J27" si="2">C28+C89</f>
        <v>123767.40271000001</v>
      </c>
      <c r="D27" s="412">
        <f t="shared" si="2"/>
        <v>44446.594160000001</v>
      </c>
      <c r="E27" s="412">
        <f t="shared" si="2"/>
        <v>27979.041419999998</v>
      </c>
      <c r="F27" s="412">
        <f t="shared" si="2"/>
        <v>51341.76713</v>
      </c>
      <c r="G27" s="412">
        <f t="shared" si="2"/>
        <v>64493.151660000003</v>
      </c>
      <c r="H27" s="412">
        <f t="shared" si="2"/>
        <v>44446.594160000001</v>
      </c>
      <c r="I27" s="412">
        <f t="shared" si="2"/>
        <v>1851.9414200000001</v>
      </c>
      <c r="J27" s="412">
        <f t="shared" si="2"/>
        <v>18194.61608</v>
      </c>
      <c r="K27" s="412">
        <f>SUM(C27-G27)</f>
        <v>59274.251050000006</v>
      </c>
      <c r="L27" s="412">
        <f>SUM(D27-H27)</f>
        <v>0</v>
      </c>
      <c r="M27" s="412">
        <f>SUM(E27-I27)</f>
        <v>26127.1</v>
      </c>
      <c r="N27" s="412">
        <f>N28+N89</f>
        <v>32719.351050000001</v>
      </c>
    </row>
    <row r="28" spans="1:15" s="416" customFormat="1" ht="31.2">
      <c r="A28" s="413" t="s">
        <v>1081</v>
      </c>
      <c r="B28" s="414" t="s">
        <v>1092</v>
      </c>
      <c r="C28" s="415">
        <f>C29+C33+C85+C87+C31</f>
        <v>122869.20271000001</v>
      </c>
      <c r="D28" s="415">
        <f>D29+D33+D85+D87</f>
        <v>44446.594160000001</v>
      </c>
      <c r="E28" s="415">
        <f>E29+E33+E85+E87</f>
        <v>27979.041419999998</v>
      </c>
      <c r="F28" s="415">
        <f>F29+F33+F85+F87+F31</f>
        <v>50443.567130000003</v>
      </c>
      <c r="G28" s="415">
        <f>G29+G33+G85+G87+G31</f>
        <v>64493.151660000003</v>
      </c>
      <c r="H28" s="415">
        <f>H29+H33+H85+H87</f>
        <v>44446.594160000001</v>
      </c>
      <c r="I28" s="415">
        <f>I29+I33+I85+I87</f>
        <v>1851.9414200000001</v>
      </c>
      <c r="J28" s="415">
        <f>J29+J33+J85+J87+J31</f>
        <v>18194.61608</v>
      </c>
      <c r="K28" s="415">
        <f>K29+K33+K85+K87+K31</f>
        <v>57948.251050000006</v>
      </c>
      <c r="L28" s="415">
        <f>L29+L33+L85+L87</f>
        <v>0</v>
      </c>
      <c r="M28" s="415">
        <f>M29+M33+M85+M87</f>
        <v>26127.100000000002</v>
      </c>
      <c r="N28" s="415">
        <f>N29+N33+N85+N87+N31</f>
        <v>31821.15105</v>
      </c>
    </row>
    <row r="29" spans="1:15" s="420" customFormat="1" ht="15.6">
      <c r="A29" s="417" t="s">
        <v>1093</v>
      </c>
      <c r="B29" s="418" t="s">
        <v>1094</v>
      </c>
      <c r="C29" s="419">
        <f>C30</f>
        <v>542.79999999999995</v>
      </c>
      <c r="D29" s="419">
        <v>0</v>
      </c>
      <c r="E29" s="419">
        <v>0</v>
      </c>
      <c r="F29" s="419">
        <f>F30</f>
        <v>542.79999999999995</v>
      </c>
      <c r="G29" s="419">
        <f>G30</f>
        <v>0</v>
      </c>
      <c r="H29" s="419">
        <v>0</v>
      </c>
      <c r="I29" s="419">
        <v>0</v>
      </c>
      <c r="J29" s="419">
        <f>J30</f>
        <v>0</v>
      </c>
      <c r="K29" s="419">
        <f>K30</f>
        <v>0</v>
      </c>
      <c r="L29" s="419">
        <v>0</v>
      </c>
      <c r="M29" s="419">
        <v>0</v>
      </c>
      <c r="N29" s="419">
        <f>N30</f>
        <v>0</v>
      </c>
    </row>
    <row r="30" spans="1:15" s="424" customFormat="1" ht="31.2">
      <c r="A30" s="421"/>
      <c r="B30" s="422" t="s">
        <v>1095</v>
      </c>
      <c r="C30" s="423">
        <f>F30</f>
        <v>542.79999999999995</v>
      </c>
      <c r="D30" s="423">
        <v>0</v>
      </c>
      <c r="E30" s="423">
        <v>0</v>
      </c>
      <c r="F30" s="423">
        <v>542.79999999999995</v>
      </c>
      <c r="G30" s="423">
        <f>J30</f>
        <v>0</v>
      </c>
      <c r="H30" s="423">
        <v>0</v>
      </c>
      <c r="I30" s="423">
        <v>0</v>
      </c>
      <c r="J30" s="423">
        <v>0</v>
      </c>
      <c r="K30" s="423">
        <f>N30</f>
        <v>0</v>
      </c>
      <c r="L30" s="423">
        <v>0</v>
      </c>
      <c r="M30" s="423">
        <v>0</v>
      </c>
      <c r="N30" s="423">
        <v>0</v>
      </c>
    </row>
    <row r="31" spans="1:15" s="424" customFormat="1" ht="35.25" customHeight="1">
      <c r="A31" s="417" t="s">
        <v>1096</v>
      </c>
      <c r="B31" s="418" t="s">
        <v>1097</v>
      </c>
      <c r="C31" s="419">
        <f>C32</f>
        <v>285</v>
      </c>
      <c r="D31" s="419">
        <v>0</v>
      </c>
      <c r="E31" s="419">
        <v>0</v>
      </c>
      <c r="F31" s="419">
        <f>F32</f>
        <v>285</v>
      </c>
      <c r="G31" s="419">
        <f>G32</f>
        <v>200</v>
      </c>
      <c r="H31" s="419">
        <v>0</v>
      </c>
      <c r="I31" s="419">
        <v>0</v>
      </c>
      <c r="J31" s="419">
        <f>J32</f>
        <v>200</v>
      </c>
      <c r="K31" s="419">
        <f>K32</f>
        <v>200</v>
      </c>
      <c r="L31" s="419">
        <v>0</v>
      </c>
      <c r="M31" s="419">
        <v>0</v>
      </c>
      <c r="N31" s="419">
        <f>N32</f>
        <v>200</v>
      </c>
    </row>
    <row r="32" spans="1:15" s="424" customFormat="1" ht="46.8">
      <c r="A32" s="421"/>
      <c r="B32" s="422" t="s">
        <v>1098</v>
      </c>
      <c r="C32" s="423">
        <f>F32</f>
        <v>285</v>
      </c>
      <c r="D32" s="423">
        <v>0</v>
      </c>
      <c r="E32" s="423">
        <v>0</v>
      </c>
      <c r="F32" s="423">
        <v>285</v>
      </c>
      <c r="G32" s="423">
        <f>J32</f>
        <v>200</v>
      </c>
      <c r="H32" s="423">
        <v>0</v>
      </c>
      <c r="I32" s="423">
        <v>0</v>
      </c>
      <c r="J32" s="423">
        <v>200</v>
      </c>
      <c r="K32" s="423">
        <f>N32</f>
        <v>200</v>
      </c>
      <c r="L32" s="423">
        <v>0</v>
      </c>
      <c r="M32" s="423">
        <v>0</v>
      </c>
      <c r="N32" s="423">
        <v>200</v>
      </c>
    </row>
    <row r="33" spans="1:14" s="420" customFormat="1" ht="31.2">
      <c r="A33" s="417" t="s">
        <v>1099</v>
      </c>
      <c r="B33" s="425" t="s">
        <v>1100</v>
      </c>
      <c r="C33" s="419">
        <f>C34+C65+C49</f>
        <v>43526.311170000001</v>
      </c>
      <c r="D33" s="419">
        <v>0</v>
      </c>
      <c r="E33" s="419">
        <f>E34+E65+E49</f>
        <v>26127.1</v>
      </c>
      <c r="F33" s="419">
        <f>F34+F65+F49</f>
        <v>17399.211170000002</v>
      </c>
      <c r="G33" s="419">
        <f>G34+G65+G49</f>
        <v>6590.2476200000001</v>
      </c>
      <c r="H33" s="419">
        <v>0</v>
      </c>
      <c r="I33" s="419">
        <f>I34+I65+I49</f>
        <v>0</v>
      </c>
      <c r="J33" s="419">
        <f>J34+J65+J49</f>
        <v>6590.2476200000001</v>
      </c>
      <c r="K33" s="419">
        <f>K34+K65+K49</f>
        <v>36936.063550000006</v>
      </c>
      <c r="L33" s="419">
        <v>0</v>
      </c>
      <c r="M33" s="419">
        <f>M34+M65+M49</f>
        <v>26127.100000000002</v>
      </c>
      <c r="N33" s="419">
        <f>N34+N65+N49</f>
        <v>10808.963549999999</v>
      </c>
    </row>
    <row r="34" spans="1:14" s="429" customFormat="1" ht="31.2">
      <c r="A34" s="426"/>
      <c r="B34" s="427" t="s">
        <v>1101</v>
      </c>
      <c r="C34" s="428">
        <f>E34+F34</f>
        <v>29030.11117</v>
      </c>
      <c r="D34" s="428">
        <v>0</v>
      </c>
      <c r="E34" s="428">
        <v>26127.1</v>
      </c>
      <c r="F34" s="428">
        <v>2903.0111700000002</v>
      </c>
      <c r="G34" s="428">
        <f>SUM(I34+J34)</f>
        <v>0</v>
      </c>
      <c r="H34" s="428">
        <v>0</v>
      </c>
      <c r="I34" s="428">
        <f>SUM(I36:I48)</f>
        <v>0</v>
      </c>
      <c r="J34" s="428">
        <f>SUM(J36:J48)</f>
        <v>0</v>
      </c>
      <c r="K34" s="428">
        <f>SUM(M34+N34)</f>
        <v>29030.111170000004</v>
      </c>
      <c r="L34" s="428">
        <v>0</v>
      </c>
      <c r="M34" s="428">
        <f>SUM(M35:M48)</f>
        <v>26127.100000000002</v>
      </c>
      <c r="N34" s="428">
        <f>SUM(N35:N48)</f>
        <v>2903.0111700000007</v>
      </c>
    </row>
    <row r="35" spans="1:14" s="429" customFormat="1" ht="15.6">
      <c r="A35" s="426"/>
      <c r="B35" s="430" t="s">
        <v>1102</v>
      </c>
      <c r="C35" s="431">
        <f t="shared" ref="C35:C48" si="3">D35+E35+F35</f>
        <v>74.671610000000001</v>
      </c>
      <c r="D35" s="431">
        <v>0</v>
      </c>
      <c r="E35" s="432">
        <v>67.204430000000002</v>
      </c>
      <c r="F35" s="432">
        <v>7.4671799999999999</v>
      </c>
      <c r="G35" s="423">
        <v>0</v>
      </c>
      <c r="H35" s="423">
        <v>0</v>
      </c>
      <c r="I35" s="423">
        <v>0</v>
      </c>
      <c r="J35" s="423">
        <v>0</v>
      </c>
      <c r="K35" s="433">
        <f t="shared" ref="K35:K48" si="4">N35+M35</f>
        <v>74.671610000000001</v>
      </c>
      <c r="L35" s="423">
        <v>0</v>
      </c>
      <c r="M35" s="423">
        <f t="shared" ref="M35:M48" si="5">E35-I35</f>
        <v>67.204430000000002</v>
      </c>
      <c r="N35" s="423">
        <f t="shared" ref="N35:N48" si="6">F35-J35</f>
        <v>7.4671799999999999</v>
      </c>
    </row>
    <row r="36" spans="1:14" s="424" customFormat="1" ht="31.2">
      <c r="A36" s="421"/>
      <c r="B36" s="430" t="s">
        <v>1103</v>
      </c>
      <c r="C36" s="431">
        <f t="shared" si="3"/>
        <v>3710.7764000000002</v>
      </c>
      <c r="D36" s="431">
        <v>0</v>
      </c>
      <c r="E36" s="432">
        <v>3339.6987600000002</v>
      </c>
      <c r="F36" s="432">
        <v>371.07763999999997</v>
      </c>
      <c r="G36" s="423">
        <v>0</v>
      </c>
      <c r="H36" s="423">
        <v>0</v>
      </c>
      <c r="I36" s="423">
        <v>0</v>
      </c>
      <c r="J36" s="423">
        <v>0</v>
      </c>
      <c r="K36" s="433">
        <f t="shared" si="4"/>
        <v>3710.7764000000002</v>
      </c>
      <c r="L36" s="423">
        <v>0</v>
      </c>
      <c r="M36" s="423">
        <f t="shared" si="5"/>
        <v>3339.6987600000002</v>
      </c>
      <c r="N36" s="423">
        <f t="shared" si="6"/>
        <v>371.07763999999997</v>
      </c>
    </row>
    <row r="37" spans="1:14" s="424" customFormat="1" ht="31.2">
      <c r="A37" s="421"/>
      <c r="B37" s="430" t="s">
        <v>1104</v>
      </c>
      <c r="C37" s="431">
        <f t="shared" si="3"/>
        <v>6989.3533900000002</v>
      </c>
      <c r="D37" s="431">
        <v>0</v>
      </c>
      <c r="E37" s="431">
        <v>6290.4180500000002</v>
      </c>
      <c r="F37" s="431">
        <v>698.93534</v>
      </c>
      <c r="G37" s="423">
        <v>0</v>
      </c>
      <c r="H37" s="423">
        <v>0</v>
      </c>
      <c r="I37" s="423">
        <v>0</v>
      </c>
      <c r="J37" s="423">
        <v>0</v>
      </c>
      <c r="K37" s="433">
        <f t="shared" si="4"/>
        <v>6989.3533900000002</v>
      </c>
      <c r="L37" s="423">
        <v>0</v>
      </c>
      <c r="M37" s="423">
        <f t="shared" si="5"/>
        <v>6290.4180500000002</v>
      </c>
      <c r="N37" s="423">
        <f t="shared" si="6"/>
        <v>698.93534</v>
      </c>
    </row>
    <row r="38" spans="1:14" s="424" customFormat="1" ht="15.6">
      <c r="A38" s="421"/>
      <c r="B38" s="430" t="s">
        <v>1105</v>
      </c>
      <c r="C38" s="431">
        <f t="shared" si="3"/>
        <v>4928.31466</v>
      </c>
      <c r="D38" s="431">
        <v>0</v>
      </c>
      <c r="E38" s="431">
        <v>4435.4831899999999</v>
      </c>
      <c r="F38" s="431">
        <v>492.83147000000002</v>
      </c>
      <c r="G38" s="423">
        <v>0</v>
      </c>
      <c r="H38" s="423">
        <v>0</v>
      </c>
      <c r="I38" s="423">
        <v>0</v>
      </c>
      <c r="J38" s="423">
        <v>0</v>
      </c>
      <c r="K38" s="433">
        <f t="shared" si="4"/>
        <v>4928.31466</v>
      </c>
      <c r="L38" s="423">
        <v>0</v>
      </c>
      <c r="M38" s="423">
        <f t="shared" si="5"/>
        <v>4435.4831899999999</v>
      </c>
      <c r="N38" s="423">
        <f t="shared" si="6"/>
        <v>492.83147000000002</v>
      </c>
    </row>
    <row r="39" spans="1:14" s="424" customFormat="1" ht="36">
      <c r="A39" s="421"/>
      <c r="B39" s="434" t="s">
        <v>1106</v>
      </c>
      <c r="C39" s="431">
        <f t="shared" si="3"/>
        <v>600</v>
      </c>
      <c r="D39" s="431">
        <v>0</v>
      </c>
      <c r="E39" s="431">
        <v>540</v>
      </c>
      <c r="F39" s="431">
        <v>60</v>
      </c>
      <c r="G39" s="423">
        <v>0</v>
      </c>
      <c r="H39" s="423">
        <v>0</v>
      </c>
      <c r="I39" s="423">
        <v>0</v>
      </c>
      <c r="J39" s="423">
        <v>0</v>
      </c>
      <c r="K39" s="433">
        <f t="shared" si="4"/>
        <v>600</v>
      </c>
      <c r="L39" s="423">
        <v>0</v>
      </c>
      <c r="M39" s="423">
        <f t="shared" si="5"/>
        <v>540</v>
      </c>
      <c r="N39" s="423">
        <f t="shared" si="6"/>
        <v>60</v>
      </c>
    </row>
    <row r="40" spans="1:14" s="424" customFormat="1" ht="15.6">
      <c r="A40" s="421"/>
      <c r="B40" s="430" t="s">
        <v>1107</v>
      </c>
      <c r="C40" s="431">
        <f t="shared" si="3"/>
        <v>837.89409999999998</v>
      </c>
      <c r="D40" s="431">
        <v>0</v>
      </c>
      <c r="E40" s="431">
        <v>754.10469000000001</v>
      </c>
      <c r="F40" s="431">
        <v>83.789410000000004</v>
      </c>
      <c r="G40" s="423">
        <v>0</v>
      </c>
      <c r="H40" s="423">
        <v>0</v>
      </c>
      <c r="I40" s="423">
        <v>0</v>
      </c>
      <c r="J40" s="423">
        <v>0</v>
      </c>
      <c r="K40" s="433">
        <f t="shared" si="4"/>
        <v>837.89409999999998</v>
      </c>
      <c r="L40" s="423">
        <v>0</v>
      </c>
      <c r="M40" s="423">
        <f t="shared" si="5"/>
        <v>754.10469000000001</v>
      </c>
      <c r="N40" s="423">
        <f t="shared" si="6"/>
        <v>83.789410000000004</v>
      </c>
    </row>
    <row r="41" spans="1:14" s="424" customFormat="1" ht="15.6">
      <c r="A41" s="421"/>
      <c r="B41" s="430" t="s">
        <v>1108</v>
      </c>
      <c r="C41" s="431">
        <f t="shared" si="3"/>
        <v>792.48118999999997</v>
      </c>
      <c r="D41" s="431">
        <v>0</v>
      </c>
      <c r="E41" s="431">
        <v>713.23307</v>
      </c>
      <c r="F41" s="431">
        <v>79.24812</v>
      </c>
      <c r="G41" s="423">
        <v>0</v>
      </c>
      <c r="H41" s="423">
        <v>0</v>
      </c>
      <c r="I41" s="423">
        <v>0</v>
      </c>
      <c r="J41" s="423">
        <v>0</v>
      </c>
      <c r="K41" s="433">
        <f t="shared" si="4"/>
        <v>792.48118999999997</v>
      </c>
      <c r="L41" s="423">
        <v>0</v>
      </c>
      <c r="M41" s="423">
        <f t="shared" si="5"/>
        <v>713.23307</v>
      </c>
      <c r="N41" s="423">
        <f t="shared" si="6"/>
        <v>79.24812</v>
      </c>
    </row>
    <row r="42" spans="1:14" s="424" customFormat="1" ht="31.2">
      <c r="A42" s="421"/>
      <c r="B42" s="430" t="s">
        <v>1109</v>
      </c>
      <c r="C42" s="431">
        <f t="shared" si="3"/>
        <v>950.31331</v>
      </c>
      <c r="D42" s="431">
        <v>0</v>
      </c>
      <c r="E42" s="431">
        <v>855.28197</v>
      </c>
      <c r="F42" s="431">
        <v>95.03134</v>
      </c>
      <c r="G42" s="423">
        <v>0</v>
      </c>
      <c r="H42" s="423">
        <v>0</v>
      </c>
      <c r="I42" s="423">
        <v>0</v>
      </c>
      <c r="J42" s="423">
        <v>0</v>
      </c>
      <c r="K42" s="433">
        <f t="shared" si="4"/>
        <v>950.31331</v>
      </c>
      <c r="L42" s="423">
        <v>0</v>
      </c>
      <c r="M42" s="423">
        <f t="shared" si="5"/>
        <v>855.28197</v>
      </c>
      <c r="N42" s="423">
        <f t="shared" si="6"/>
        <v>95.03134</v>
      </c>
    </row>
    <row r="43" spans="1:14" s="424" customFormat="1" ht="15.6">
      <c r="A43" s="421"/>
      <c r="B43" s="430" t="s">
        <v>1110</v>
      </c>
      <c r="C43" s="431">
        <f t="shared" si="3"/>
        <v>1749.8029199999999</v>
      </c>
      <c r="D43" s="431">
        <v>0</v>
      </c>
      <c r="E43" s="431">
        <v>1574.8226199999999</v>
      </c>
      <c r="F43" s="431">
        <v>174.9803</v>
      </c>
      <c r="G43" s="423">
        <v>0</v>
      </c>
      <c r="H43" s="423">
        <v>0</v>
      </c>
      <c r="I43" s="423">
        <v>0</v>
      </c>
      <c r="J43" s="423">
        <v>0</v>
      </c>
      <c r="K43" s="433">
        <f t="shared" si="4"/>
        <v>1749.8029199999999</v>
      </c>
      <c r="L43" s="423">
        <v>0</v>
      </c>
      <c r="M43" s="423">
        <f t="shared" si="5"/>
        <v>1574.8226199999999</v>
      </c>
      <c r="N43" s="423">
        <f t="shared" si="6"/>
        <v>174.9803</v>
      </c>
    </row>
    <row r="44" spans="1:14" s="424" customFormat="1" ht="31.2">
      <c r="A44" s="421"/>
      <c r="B44" s="430" t="s">
        <v>1111</v>
      </c>
      <c r="C44" s="431">
        <f t="shared" si="3"/>
        <v>3750</v>
      </c>
      <c r="D44" s="431">
        <v>0</v>
      </c>
      <c r="E44" s="431">
        <v>3375</v>
      </c>
      <c r="F44" s="431">
        <v>375</v>
      </c>
      <c r="G44" s="423">
        <v>0</v>
      </c>
      <c r="H44" s="423">
        <v>0</v>
      </c>
      <c r="I44" s="423">
        <v>0</v>
      </c>
      <c r="J44" s="423">
        <v>0</v>
      </c>
      <c r="K44" s="433">
        <f t="shared" si="4"/>
        <v>3750</v>
      </c>
      <c r="L44" s="423">
        <v>0</v>
      </c>
      <c r="M44" s="423">
        <f t="shared" si="5"/>
        <v>3375</v>
      </c>
      <c r="N44" s="423">
        <f t="shared" si="6"/>
        <v>375</v>
      </c>
    </row>
    <row r="45" spans="1:14" s="424" customFormat="1" ht="15.6">
      <c r="A45" s="421"/>
      <c r="B45" s="430" t="s">
        <v>1112</v>
      </c>
      <c r="C45" s="431">
        <f t="shared" si="3"/>
        <v>1543.22019</v>
      </c>
      <c r="D45" s="431">
        <v>0</v>
      </c>
      <c r="E45" s="431">
        <v>1388.8981699999999</v>
      </c>
      <c r="F45" s="431">
        <v>154.32202000000001</v>
      </c>
      <c r="G45" s="423">
        <v>0</v>
      </c>
      <c r="H45" s="423">
        <v>0</v>
      </c>
      <c r="I45" s="423">
        <v>0</v>
      </c>
      <c r="J45" s="423">
        <v>0</v>
      </c>
      <c r="K45" s="433">
        <f t="shared" si="4"/>
        <v>1543.22019</v>
      </c>
      <c r="L45" s="423">
        <v>0</v>
      </c>
      <c r="M45" s="423">
        <f t="shared" si="5"/>
        <v>1388.8981699999999</v>
      </c>
      <c r="N45" s="423">
        <f t="shared" si="6"/>
        <v>154.32202000000001</v>
      </c>
    </row>
    <row r="46" spans="1:14" s="424" customFormat="1" ht="31.2">
      <c r="A46" s="421"/>
      <c r="B46" s="430" t="s">
        <v>1113</v>
      </c>
      <c r="C46" s="431">
        <f t="shared" si="3"/>
        <v>1146.4693100000002</v>
      </c>
      <c r="D46" s="431">
        <v>0</v>
      </c>
      <c r="E46" s="431">
        <v>1031.8223700000001</v>
      </c>
      <c r="F46" s="431">
        <v>114.64694</v>
      </c>
      <c r="G46" s="423">
        <v>0</v>
      </c>
      <c r="H46" s="423">
        <v>0</v>
      </c>
      <c r="I46" s="423">
        <v>0</v>
      </c>
      <c r="J46" s="423">
        <v>0</v>
      </c>
      <c r="K46" s="433">
        <f t="shared" si="4"/>
        <v>1146.4693100000002</v>
      </c>
      <c r="L46" s="423">
        <v>0</v>
      </c>
      <c r="M46" s="423">
        <f t="shared" si="5"/>
        <v>1031.8223700000001</v>
      </c>
      <c r="N46" s="423">
        <f t="shared" si="6"/>
        <v>114.64694</v>
      </c>
    </row>
    <row r="47" spans="1:14" s="424" customFormat="1" ht="31.2">
      <c r="A47" s="421"/>
      <c r="B47" s="430" t="s">
        <v>1114</v>
      </c>
      <c r="C47" s="431">
        <f t="shared" si="3"/>
        <v>1112.1059</v>
      </c>
      <c r="D47" s="431">
        <v>0</v>
      </c>
      <c r="E47" s="431">
        <v>1000.89531</v>
      </c>
      <c r="F47" s="431">
        <v>111.21059</v>
      </c>
      <c r="G47" s="423">
        <v>0</v>
      </c>
      <c r="H47" s="423">
        <v>0</v>
      </c>
      <c r="I47" s="423">
        <v>0</v>
      </c>
      <c r="J47" s="423">
        <v>0</v>
      </c>
      <c r="K47" s="433">
        <f t="shared" si="4"/>
        <v>1112.1059</v>
      </c>
      <c r="L47" s="423">
        <v>0</v>
      </c>
      <c r="M47" s="423">
        <f t="shared" si="5"/>
        <v>1000.89531</v>
      </c>
      <c r="N47" s="423">
        <f t="shared" si="6"/>
        <v>111.21059</v>
      </c>
    </row>
    <row r="48" spans="1:14" s="424" customFormat="1" ht="31.2">
      <c r="A48" s="421"/>
      <c r="B48" s="430" t="s">
        <v>1115</v>
      </c>
      <c r="C48" s="431">
        <f t="shared" si="3"/>
        <v>844.70819000000006</v>
      </c>
      <c r="D48" s="431">
        <v>0</v>
      </c>
      <c r="E48" s="431">
        <v>760.23737000000006</v>
      </c>
      <c r="F48" s="431">
        <v>84.470820000000003</v>
      </c>
      <c r="G48" s="423">
        <v>0</v>
      </c>
      <c r="H48" s="423">
        <v>0</v>
      </c>
      <c r="I48" s="423">
        <v>0</v>
      </c>
      <c r="J48" s="423">
        <v>0</v>
      </c>
      <c r="K48" s="433">
        <f t="shared" si="4"/>
        <v>844.70819000000006</v>
      </c>
      <c r="L48" s="423">
        <v>0</v>
      </c>
      <c r="M48" s="423">
        <f t="shared" si="5"/>
        <v>760.23737000000006</v>
      </c>
      <c r="N48" s="423">
        <f t="shared" si="6"/>
        <v>84.470820000000003</v>
      </c>
    </row>
    <row r="49" spans="1:14" s="429" customFormat="1" ht="31.2">
      <c r="A49" s="426"/>
      <c r="B49" s="427" t="s">
        <v>1116</v>
      </c>
      <c r="C49" s="428">
        <f t="shared" ref="C49:C64" si="7">E49+F49</f>
        <v>4858.5</v>
      </c>
      <c r="D49" s="428">
        <v>0</v>
      </c>
      <c r="E49" s="428">
        <v>0</v>
      </c>
      <c r="F49" s="428">
        <f>SUM(F50:F64)</f>
        <v>4858.5</v>
      </c>
      <c r="G49" s="428">
        <f>SUM(G50:G64)</f>
        <v>4349.6000000000004</v>
      </c>
      <c r="H49" s="428">
        <v>0</v>
      </c>
      <c r="I49" s="428">
        <v>0</v>
      </c>
      <c r="J49" s="428">
        <f>SUM(J50:J64)</f>
        <v>4349.6000000000004</v>
      </c>
      <c r="K49" s="428">
        <f>SUM(K50:K64)</f>
        <v>508.9</v>
      </c>
      <c r="L49" s="428">
        <v>0</v>
      </c>
      <c r="M49" s="428">
        <v>0</v>
      </c>
      <c r="N49" s="428">
        <f>SUM(N50:N64)</f>
        <v>508.9</v>
      </c>
    </row>
    <row r="50" spans="1:14" s="424" customFormat="1" ht="31.2">
      <c r="A50" s="421"/>
      <c r="B50" s="430" t="s">
        <v>1117</v>
      </c>
      <c r="C50" s="431">
        <f t="shared" si="7"/>
        <v>387.4</v>
      </c>
      <c r="D50" s="431">
        <v>0</v>
      </c>
      <c r="E50" s="431">
        <v>0</v>
      </c>
      <c r="F50" s="431">
        <v>387.4</v>
      </c>
      <c r="G50" s="431">
        <f>I50+J50</f>
        <v>387.4</v>
      </c>
      <c r="H50" s="431">
        <v>0</v>
      </c>
      <c r="I50" s="431">
        <v>0</v>
      </c>
      <c r="J50" s="431">
        <v>387.4</v>
      </c>
      <c r="K50" s="433">
        <f t="shared" ref="K50:K84" si="8">N50</f>
        <v>0</v>
      </c>
      <c r="L50" s="423">
        <v>0</v>
      </c>
      <c r="M50" s="423">
        <f t="shared" ref="M50:M64" si="9">E50-I50</f>
        <v>0</v>
      </c>
      <c r="N50" s="423">
        <f t="shared" ref="N50:N64" si="10">F50-J50</f>
        <v>0</v>
      </c>
    </row>
    <row r="51" spans="1:14" s="424" customFormat="1" ht="15.6">
      <c r="A51" s="421"/>
      <c r="B51" s="430" t="s">
        <v>1118</v>
      </c>
      <c r="C51" s="431">
        <f t="shared" si="7"/>
        <v>435.6</v>
      </c>
      <c r="D51" s="431">
        <v>0</v>
      </c>
      <c r="E51" s="431">
        <v>0</v>
      </c>
      <c r="F51" s="431">
        <v>435.6</v>
      </c>
      <c r="G51" s="431">
        <f>I51+J51</f>
        <v>435.6</v>
      </c>
      <c r="H51" s="431">
        <v>0</v>
      </c>
      <c r="I51" s="431">
        <v>0</v>
      </c>
      <c r="J51" s="431">
        <v>435.6</v>
      </c>
      <c r="K51" s="433">
        <f t="shared" si="8"/>
        <v>0</v>
      </c>
      <c r="L51" s="423">
        <v>0</v>
      </c>
      <c r="M51" s="423">
        <f t="shared" si="9"/>
        <v>0</v>
      </c>
      <c r="N51" s="423">
        <f t="shared" si="10"/>
        <v>0</v>
      </c>
    </row>
    <row r="52" spans="1:14" s="424" customFormat="1" ht="31.2">
      <c r="A52" s="421"/>
      <c r="B52" s="430" t="s">
        <v>1119</v>
      </c>
      <c r="C52" s="431">
        <f t="shared" si="7"/>
        <v>387.5</v>
      </c>
      <c r="D52" s="431">
        <v>0</v>
      </c>
      <c r="E52" s="431">
        <v>0</v>
      </c>
      <c r="F52" s="431">
        <v>387.5</v>
      </c>
      <c r="G52" s="423">
        <v>0</v>
      </c>
      <c r="H52" s="423">
        <v>0</v>
      </c>
      <c r="I52" s="423">
        <v>0</v>
      </c>
      <c r="J52" s="423">
        <v>0</v>
      </c>
      <c r="K52" s="433">
        <f t="shared" si="8"/>
        <v>387.5</v>
      </c>
      <c r="L52" s="423">
        <v>0</v>
      </c>
      <c r="M52" s="423">
        <f t="shared" si="9"/>
        <v>0</v>
      </c>
      <c r="N52" s="423">
        <f t="shared" si="10"/>
        <v>387.5</v>
      </c>
    </row>
    <row r="53" spans="1:14" s="424" customFormat="1" ht="31.2">
      <c r="A53" s="421"/>
      <c r="B53" s="430" t="s">
        <v>1120</v>
      </c>
      <c r="C53" s="431">
        <f t="shared" si="7"/>
        <v>599.5</v>
      </c>
      <c r="D53" s="431">
        <v>0</v>
      </c>
      <c r="E53" s="431">
        <v>0</v>
      </c>
      <c r="F53" s="431">
        <v>599.5</v>
      </c>
      <c r="G53" s="431">
        <f t="shared" ref="G53:G59" si="11">I53+J53</f>
        <v>599.5</v>
      </c>
      <c r="H53" s="431">
        <v>0</v>
      </c>
      <c r="I53" s="431">
        <v>0</v>
      </c>
      <c r="J53" s="431">
        <v>599.5</v>
      </c>
      <c r="K53" s="433">
        <f t="shared" si="8"/>
        <v>0</v>
      </c>
      <c r="L53" s="423">
        <v>0</v>
      </c>
      <c r="M53" s="423">
        <f t="shared" si="9"/>
        <v>0</v>
      </c>
      <c r="N53" s="423">
        <f t="shared" si="10"/>
        <v>0</v>
      </c>
    </row>
    <row r="54" spans="1:14" s="424" customFormat="1" ht="31.2">
      <c r="A54" s="421"/>
      <c r="B54" s="430" t="s">
        <v>1121</v>
      </c>
      <c r="C54" s="431">
        <f t="shared" si="7"/>
        <v>113.4</v>
      </c>
      <c r="D54" s="431">
        <v>0</v>
      </c>
      <c r="E54" s="431">
        <v>0</v>
      </c>
      <c r="F54" s="431">
        <v>113.4</v>
      </c>
      <c r="G54" s="431">
        <f t="shared" si="11"/>
        <v>113.4</v>
      </c>
      <c r="H54" s="431">
        <v>0</v>
      </c>
      <c r="I54" s="431">
        <v>0</v>
      </c>
      <c r="J54" s="431">
        <v>113.4</v>
      </c>
      <c r="K54" s="433">
        <f t="shared" si="8"/>
        <v>0</v>
      </c>
      <c r="L54" s="423">
        <v>0</v>
      </c>
      <c r="M54" s="423">
        <f t="shared" si="9"/>
        <v>0</v>
      </c>
      <c r="N54" s="423">
        <f t="shared" si="10"/>
        <v>0</v>
      </c>
    </row>
    <row r="55" spans="1:14" s="424" customFormat="1" ht="31.2">
      <c r="A55" s="421"/>
      <c r="B55" s="430" t="s">
        <v>1122</v>
      </c>
      <c r="C55" s="431">
        <f t="shared" si="7"/>
        <v>125.8</v>
      </c>
      <c r="D55" s="431">
        <v>0</v>
      </c>
      <c r="E55" s="431">
        <v>0</v>
      </c>
      <c r="F55" s="431">
        <v>125.8</v>
      </c>
      <c r="G55" s="431">
        <f t="shared" si="11"/>
        <v>125.8</v>
      </c>
      <c r="H55" s="431">
        <v>0</v>
      </c>
      <c r="I55" s="431">
        <v>0</v>
      </c>
      <c r="J55" s="431">
        <v>125.8</v>
      </c>
      <c r="K55" s="433">
        <f t="shared" si="8"/>
        <v>0</v>
      </c>
      <c r="L55" s="423">
        <v>0</v>
      </c>
      <c r="M55" s="423">
        <f t="shared" si="9"/>
        <v>0</v>
      </c>
      <c r="N55" s="423">
        <f t="shared" si="10"/>
        <v>0</v>
      </c>
    </row>
    <row r="56" spans="1:14" s="424" customFormat="1" ht="31.2">
      <c r="A56" s="421"/>
      <c r="B56" s="430" t="s">
        <v>1123</v>
      </c>
      <c r="C56" s="431">
        <f t="shared" si="7"/>
        <v>115.8</v>
      </c>
      <c r="D56" s="431">
        <v>0</v>
      </c>
      <c r="E56" s="431">
        <v>0</v>
      </c>
      <c r="F56" s="431">
        <v>115.8</v>
      </c>
      <c r="G56" s="431">
        <f t="shared" si="11"/>
        <v>115.8</v>
      </c>
      <c r="H56" s="431">
        <v>0</v>
      </c>
      <c r="I56" s="431">
        <v>0</v>
      </c>
      <c r="J56" s="431">
        <v>115.8</v>
      </c>
      <c r="K56" s="433">
        <f t="shared" si="8"/>
        <v>0</v>
      </c>
      <c r="L56" s="423">
        <v>0</v>
      </c>
      <c r="M56" s="423">
        <f t="shared" si="9"/>
        <v>0</v>
      </c>
      <c r="N56" s="423">
        <f t="shared" si="10"/>
        <v>0</v>
      </c>
    </row>
    <row r="57" spans="1:14" s="424" customFormat="1" ht="46.8">
      <c r="A57" s="421"/>
      <c r="B57" s="430" t="s">
        <v>1124</v>
      </c>
      <c r="C57" s="431">
        <f t="shared" si="7"/>
        <v>326.7</v>
      </c>
      <c r="D57" s="431">
        <v>0</v>
      </c>
      <c r="E57" s="431">
        <v>0</v>
      </c>
      <c r="F57" s="431">
        <v>326.7</v>
      </c>
      <c r="G57" s="431">
        <f t="shared" si="11"/>
        <v>326.7</v>
      </c>
      <c r="H57" s="431">
        <v>0</v>
      </c>
      <c r="I57" s="431">
        <v>0</v>
      </c>
      <c r="J57" s="431">
        <v>326.7</v>
      </c>
      <c r="K57" s="433">
        <f t="shared" si="8"/>
        <v>0</v>
      </c>
      <c r="L57" s="423">
        <v>0</v>
      </c>
      <c r="M57" s="423">
        <f t="shared" si="9"/>
        <v>0</v>
      </c>
      <c r="N57" s="423">
        <f t="shared" si="10"/>
        <v>0</v>
      </c>
    </row>
    <row r="58" spans="1:14" s="424" customFormat="1" ht="15.6">
      <c r="A58" s="421"/>
      <c r="B58" s="430" t="s">
        <v>1125</v>
      </c>
      <c r="C58" s="431">
        <f t="shared" si="7"/>
        <v>89.2</v>
      </c>
      <c r="D58" s="431">
        <v>0</v>
      </c>
      <c r="E58" s="431">
        <v>0</v>
      </c>
      <c r="F58" s="431">
        <v>89.2</v>
      </c>
      <c r="G58" s="431">
        <f t="shared" si="11"/>
        <v>89.2</v>
      </c>
      <c r="H58" s="431">
        <v>0</v>
      </c>
      <c r="I58" s="431">
        <v>0</v>
      </c>
      <c r="J58" s="431">
        <v>89.2</v>
      </c>
      <c r="K58" s="433">
        <f t="shared" si="8"/>
        <v>0</v>
      </c>
      <c r="L58" s="423">
        <v>0</v>
      </c>
      <c r="M58" s="423">
        <f t="shared" si="9"/>
        <v>0</v>
      </c>
      <c r="N58" s="423">
        <f t="shared" si="10"/>
        <v>0</v>
      </c>
    </row>
    <row r="59" spans="1:14" s="424" customFormat="1" ht="31.2">
      <c r="A59" s="421"/>
      <c r="B59" s="430" t="s">
        <v>1126</v>
      </c>
      <c r="C59" s="431">
        <f t="shared" si="7"/>
        <v>158.6</v>
      </c>
      <c r="D59" s="431">
        <v>0</v>
      </c>
      <c r="E59" s="431">
        <v>0</v>
      </c>
      <c r="F59" s="431">
        <v>158.6</v>
      </c>
      <c r="G59" s="431">
        <f t="shared" si="11"/>
        <v>158.6</v>
      </c>
      <c r="H59" s="431">
        <v>0</v>
      </c>
      <c r="I59" s="431">
        <v>0</v>
      </c>
      <c r="J59" s="431">
        <v>158.6</v>
      </c>
      <c r="K59" s="433">
        <f t="shared" si="8"/>
        <v>0</v>
      </c>
      <c r="L59" s="423">
        <v>0</v>
      </c>
      <c r="M59" s="423">
        <f t="shared" si="9"/>
        <v>0</v>
      </c>
      <c r="N59" s="423">
        <f t="shared" si="10"/>
        <v>0</v>
      </c>
    </row>
    <row r="60" spans="1:14" s="424" customFormat="1" ht="31.2">
      <c r="A60" s="421"/>
      <c r="B60" s="430" t="s">
        <v>1127</v>
      </c>
      <c r="C60" s="431">
        <f t="shared" si="7"/>
        <v>121.4</v>
      </c>
      <c r="D60" s="431">
        <v>0</v>
      </c>
      <c r="E60" s="431">
        <v>0</v>
      </c>
      <c r="F60" s="431">
        <v>121.4</v>
      </c>
      <c r="G60" s="423">
        <v>0</v>
      </c>
      <c r="H60" s="423">
        <v>0</v>
      </c>
      <c r="I60" s="423">
        <v>0</v>
      </c>
      <c r="J60" s="423">
        <v>0</v>
      </c>
      <c r="K60" s="433">
        <f t="shared" si="8"/>
        <v>121.4</v>
      </c>
      <c r="L60" s="423">
        <v>0</v>
      </c>
      <c r="M60" s="423">
        <f t="shared" si="9"/>
        <v>0</v>
      </c>
      <c r="N60" s="423">
        <f t="shared" si="10"/>
        <v>121.4</v>
      </c>
    </row>
    <row r="61" spans="1:14" s="424" customFormat="1" ht="31.2">
      <c r="A61" s="421"/>
      <c r="B61" s="430" t="s">
        <v>1128</v>
      </c>
      <c r="C61" s="431">
        <f t="shared" si="7"/>
        <v>600</v>
      </c>
      <c r="D61" s="431">
        <v>0</v>
      </c>
      <c r="E61" s="431">
        <v>0</v>
      </c>
      <c r="F61" s="431">
        <v>600</v>
      </c>
      <c r="G61" s="431">
        <f>I61+J61</f>
        <v>600</v>
      </c>
      <c r="H61" s="431">
        <v>0</v>
      </c>
      <c r="I61" s="431">
        <v>0</v>
      </c>
      <c r="J61" s="431">
        <v>600</v>
      </c>
      <c r="K61" s="433">
        <f t="shared" si="8"/>
        <v>0</v>
      </c>
      <c r="L61" s="423">
        <v>0</v>
      </c>
      <c r="M61" s="423">
        <f t="shared" si="9"/>
        <v>0</v>
      </c>
      <c r="N61" s="423">
        <f t="shared" si="10"/>
        <v>0</v>
      </c>
    </row>
    <row r="62" spans="1:14" s="424" customFormat="1" ht="31.2">
      <c r="A62" s="421"/>
      <c r="B62" s="430" t="s">
        <v>1129</v>
      </c>
      <c r="C62" s="431">
        <f t="shared" si="7"/>
        <v>600</v>
      </c>
      <c r="D62" s="431">
        <v>0</v>
      </c>
      <c r="E62" s="431">
        <v>0</v>
      </c>
      <c r="F62" s="431">
        <v>600</v>
      </c>
      <c r="G62" s="431">
        <f>I62+J62</f>
        <v>600</v>
      </c>
      <c r="H62" s="431">
        <v>0</v>
      </c>
      <c r="I62" s="431">
        <v>0</v>
      </c>
      <c r="J62" s="431">
        <v>600</v>
      </c>
      <c r="K62" s="433">
        <f t="shared" si="8"/>
        <v>0</v>
      </c>
      <c r="L62" s="423">
        <v>0</v>
      </c>
      <c r="M62" s="423">
        <f t="shared" si="9"/>
        <v>0</v>
      </c>
      <c r="N62" s="423">
        <f t="shared" si="10"/>
        <v>0</v>
      </c>
    </row>
    <row r="63" spans="1:14" s="424" customFormat="1" ht="46.8">
      <c r="A63" s="421"/>
      <c r="B63" s="430" t="s">
        <v>1130</v>
      </c>
      <c r="C63" s="431">
        <f t="shared" si="7"/>
        <v>598.5</v>
      </c>
      <c r="D63" s="431">
        <v>0</v>
      </c>
      <c r="E63" s="431">
        <v>0</v>
      </c>
      <c r="F63" s="431">
        <v>598.5</v>
      </c>
      <c r="G63" s="423">
        <v>598.5</v>
      </c>
      <c r="H63" s="423">
        <v>0</v>
      </c>
      <c r="I63" s="423">
        <v>0</v>
      </c>
      <c r="J63" s="423">
        <v>598.5</v>
      </c>
      <c r="K63" s="433">
        <f t="shared" si="8"/>
        <v>0</v>
      </c>
      <c r="L63" s="423">
        <v>0</v>
      </c>
      <c r="M63" s="423">
        <f t="shared" si="9"/>
        <v>0</v>
      </c>
      <c r="N63" s="423">
        <f t="shared" si="10"/>
        <v>0</v>
      </c>
    </row>
    <row r="64" spans="1:14" s="424" customFormat="1" ht="31.2">
      <c r="A64" s="421"/>
      <c r="B64" s="430" t="s">
        <v>1131</v>
      </c>
      <c r="C64" s="431">
        <f t="shared" si="7"/>
        <v>199.1</v>
      </c>
      <c r="D64" s="431">
        <v>0</v>
      </c>
      <c r="E64" s="431">
        <v>0</v>
      </c>
      <c r="F64" s="431">
        <v>199.1</v>
      </c>
      <c r="G64" s="431">
        <f>I64+J64</f>
        <v>199.1</v>
      </c>
      <c r="H64" s="431">
        <v>0</v>
      </c>
      <c r="I64" s="431">
        <v>0</v>
      </c>
      <c r="J64" s="431">
        <v>199.1</v>
      </c>
      <c r="K64" s="433">
        <f t="shared" si="8"/>
        <v>0</v>
      </c>
      <c r="L64" s="423">
        <v>0</v>
      </c>
      <c r="M64" s="423">
        <f t="shared" si="9"/>
        <v>0</v>
      </c>
      <c r="N64" s="423">
        <f t="shared" si="10"/>
        <v>0</v>
      </c>
    </row>
    <row r="65" spans="1:14" s="429" customFormat="1" ht="31.2">
      <c r="A65" s="426"/>
      <c r="B65" s="427" t="s">
        <v>1132</v>
      </c>
      <c r="C65" s="428">
        <f t="shared" ref="C65:C84" si="12">F65</f>
        <v>9637.7000000000007</v>
      </c>
      <c r="D65" s="428">
        <v>0</v>
      </c>
      <c r="E65" s="428">
        <v>0</v>
      </c>
      <c r="F65" s="428">
        <f>SUM(F66:F84)</f>
        <v>9637.7000000000007</v>
      </c>
      <c r="G65" s="428">
        <f>J65</f>
        <v>2240.6476199999997</v>
      </c>
      <c r="H65" s="428">
        <v>0</v>
      </c>
      <c r="I65" s="428">
        <v>0</v>
      </c>
      <c r="J65" s="428">
        <f>SUM(J66:J84)</f>
        <v>2240.6476199999997</v>
      </c>
      <c r="K65" s="428">
        <f t="shared" si="8"/>
        <v>7397.0523799999992</v>
      </c>
      <c r="L65" s="428">
        <v>0</v>
      </c>
      <c r="M65" s="428">
        <v>0</v>
      </c>
      <c r="N65" s="428">
        <f>SUM(N66:N84)</f>
        <v>7397.0523799999992</v>
      </c>
    </row>
    <row r="66" spans="1:14" s="424" customFormat="1" ht="31.2">
      <c r="A66" s="421"/>
      <c r="B66" s="430" t="s">
        <v>1133</v>
      </c>
      <c r="C66" s="431">
        <f t="shared" si="12"/>
        <v>1786.6</v>
      </c>
      <c r="D66" s="431">
        <v>0</v>
      </c>
      <c r="E66" s="431">
        <v>0</v>
      </c>
      <c r="F66" s="431">
        <v>1786.6</v>
      </c>
      <c r="G66" s="423">
        <v>0</v>
      </c>
      <c r="H66" s="423">
        <v>0</v>
      </c>
      <c r="I66" s="423">
        <v>0</v>
      </c>
      <c r="J66" s="423">
        <v>0</v>
      </c>
      <c r="K66" s="433">
        <f t="shared" si="8"/>
        <v>1786.6</v>
      </c>
      <c r="L66" s="423">
        <f t="shared" ref="L66:L84" si="13">D66-H66</f>
        <v>0</v>
      </c>
      <c r="M66" s="423">
        <f t="shared" ref="M66:M84" si="14">E66-I66</f>
        <v>0</v>
      </c>
      <c r="N66" s="423">
        <f t="shared" ref="N66:N84" si="15">F66-J66</f>
        <v>1786.6</v>
      </c>
    </row>
    <row r="67" spans="1:14" s="424" customFormat="1" ht="31.2">
      <c r="A67" s="421"/>
      <c r="B67" s="430" t="s">
        <v>1134</v>
      </c>
      <c r="C67" s="431">
        <f t="shared" si="12"/>
        <v>577.70000000000005</v>
      </c>
      <c r="D67" s="431">
        <v>0</v>
      </c>
      <c r="E67" s="431">
        <v>0</v>
      </c>
      <c r="F67" s="431">
        <v>577.70000000000005</v>
      </c>
      <c r="G67" s="423">
        <v>577.70000000000005</v>
      </c>
      <c r="H67" s="423">
        <v>0</v>
      </c>
      <c r="I67" s="423">
        <v>0</v>
      </c>
      <c r="J67" s="423">
        <v>577.70000000000005</v>
      </c>
      <c r="K67" s="433">
        <f t="shared" si="8"/>
        <v>0</v>
      </c>
      <c r="L67" s="423">
        <f t="shared" si="13"/>
        <v>0</v>
      </c>
      <c r="M67" s="423">
        <f t="shared" si="14"/>
        <v>0</v>
      </c>
      <c r="N67" s="423">
        <f t="shared" si="15"/>
        <v>0</v>
      </c>
    </row>
    <row r="68" spans="1:14" s="424" customFormat="1" ht="31.2">
      <c r="A68" s="421"/>
      <c r="B68" s="430" t="s">
        <v>1135</v>
      </c>
      <c r="C68" s="431">
        <f t="shared" si="12"/>
        <v>204.4</v>
      </c>
      <c r="D68" s="431">
        <v>0</v>
      </c>
      <c r="E68" s="431">
        <v>0</v>
      </c>
      <c r="F68" s="431">
        <v>204.4</v>
      </c>
      <c r="G68" s="431">
        <f>J68</f>
        <v>204.4</v>
      </c>
      <c r="H68" s="431">
        <v>0</v>
      </c>
      <c r="I68" s="431">
        <v>0</v>
      </c>
      <c r="J68" s="431">
        <v>204.4</v>
      </c>
      <c r="K68" s="433">
        <f t="shared" si="8"/>
        <v>0</v>
      </c>
      <c r="L68" s="423">
        <f t="shared" si="13"/>
        <v>0</v>
      </c>
      <c r="M68" s="423">
        <f t="shared" si="14"/>
        <v>0</v>
      </c>
      <c r="N68" s="423">
        <f t="shared" si="15"/>
        <v>0</v>
      </c>
    </row>
    <row r="69" spans="1:14" s="424" customFormat="1" ht="31.2">
      <c r="A69" s="421"/>
      <c r="B69" s="430" t="s">
        <v>1136</v>
      </c>
      <c r="C69" s="431">
        <f t="shared" si="12"/>
        <v>75.900000000000006</v>
      </c>
      <c r="D69" s="431">
        <v>0</v>
      </c>
      <c r="E69" s="431">
        <v>0</v>
      </c>
      <c r="F69" s="431">
        <v>75.900000000000006</v>
      </c>
      <c r="G69" s="423">
        <v>0</v>
      </c>
      <c r="H69" s="423">
        <v>0</v>
      </c>
      <c r="I69" s="423">
        <v>0</v>
      </c>
      <c r="J69" s="423">
        <v>0</v>
      </c>
      <c r="K69" s="433">
        <f t="shared" si="8"/>
        <v>75.900000000000006</v>
      </c>
      <c r="L69" s="423">
        <f t="shared" si="13"/>
        <v>0</v>
      </c>
      <c r="M69" s="423">
        <f t="shared" si="14"/>
        <v>0</v>
      </c>
      <c r="N69" s="423">
        <f t="shared" si="15"/>
        <v>75.900000000000006</v>
      </c>
    </row>
    <row r="70" spans="1:14" s="424" customFormat="1" ht="46.8">
      <c r="A70" s="421"/>
      <c r="B70" s="430" t="s">
        <v>1137</v>
      </c>
      <c r="C70" s="431">
        <f t="shared" si="12"/>
        <v>424.3</v>
      </c>
      <c r="D70" s="431">
        <v>0</v>
      </c>
      <c r="E70" s="431">
        <v>0</v>
      </c>
      <c r="F70" s="431">
        <v>424.3</v>
      </c>
      <c r="G70" s="423">
        <v>424.3</v>
      </c>
      <c r="H70" s="423">
        <v>0</v>
      </c>
      <c r="I70" s="423">
        <v>0</v>
      </c>
      <c r="J70" s="423">
        <v>424.3</v>
      </c>
      <c r="K70" s="433">
        <f t="shared" si="8"/>
        <v>0</v>
      </c>
      <c r="L70" s="423">
        <f t="shared" si="13"/>
        <v>0</v>
      </c>
      <c r="M70" s="423">
        <f t="shared" si="14"/>
        <v>0</v>
      </c>
      <c r="N70" s="423">
        <f t="shared" si="15"/>
        <v>0</v>
      </c>
    </row>
    <row r="71" spans="1:14" s="424" customFormat="1" ht="15.6">
      <c r="A71" s="421"/>
      <c r="B71" s="430" t="s">
        <v>1138</v>
      </c>
      <c r="C71" s="431">
        <f t="shared" si="12"/>
        <v>374.6</v>
      </c>
      <c r="D71" s="431">
        <v>0</v>
      </c>
      <c r="E71" s="431">
        <v>0</v>
      </c>
      <c r="F71" s="431">
        <v>374.6</v>
      </c>
      <c r="G71" s="423">
        <v>374.6</v>
      </c>
      <c r="H71" s="423">
        <v>0</v>
      </c>
      <c r="I71" s="423">
        <v>0</v>
      </c>
      <c r="J71" s="423">
        <v>374.6</v>
      </c>
      <c r="K71" s="433">
        <f t="shared" si="8"/>
        <v>0</v>
      </c>
      <c r="L71" s="423">
        <f t="shared" si="13"/>
        <v>0</v>
      </c>
      <c r="M71" s="423">
        <f t="shared" si="14"/>
        <v>0</v>
      </c>
      <c r="N71" s="423">
        <f t="shared" si="15"/>
        <v>0</v>
      </c>
    </row>
    <row r="72" spans="1:14" s="424" customFormat="1" ht="31.2">
      <c r="A72" s="421"/>
      <c r="B72" s="430" t="s">
        <v>1139</v>
      </c>
      <c r="C72" s="431">
        <f t="shared" si="12"/>
        <v>806.6</v>
      </c>
      <c r="D72" s="431">
        <v>0</v>
      </c>
      <c r="E72" s="431">
        <v>0</v>
      </c>
      <c r="F72" s="431">
        <v>806.6</v>
      </c>
      <c r="G72" s="423">
        <v>0</v>
      </c>
      <c r="H72" s="423">
        <v>0</v>
      </c>
      <c r="I72" s="423">
        <v>0</v>
      </c>
      <c r="J72" s="423">
        <v>0</v>
      </c>
      <c r="K72" s="433">
        <f t="shared" si="8"/>
        <v>806.6</v>
      </c>
      <c r="L72" s="423">
        <f t="shared" si="13"/>
        <v>0</v>
      </c>
      <c r="M72" s="423">
        <f t="shared" si="14"/>
        <v>0</v>
      </c>
      <c r="N72" s="423">
        <f t="shared" si="15"/>
        <v>806.6</v>
      </c>
    </row>
    <row r="73" spans="1:14" s="424" customFormat="1" ht="31.2">
      <c r="A73" s="421"/>
      <c r="B73" s="430" t="s">
        <v>1140</v>
      </c>
      <c r="C73" s="431">
        <f t="shared" si="12"/>
        <v>879.4</v>
      </c>
      <c r="D73" s="431">
        <v>0</v>
      </c>
      <c r="E73" s="431">
        <v>0</v>
      </c>
      <c r="F73" s="431">
        <v>879.4</v>
      </c>
      <c r="G73" s="423">
        <v>0</v>
      </c>
      <c r="H73" s="423">
        <v>0</v>
      </c>
      <c r="I73" s="423">
        <v>0</v>
      </c>
      <c r="J73" s="423">
        <v>0</v>
      </c>
      <c r="K73" s="433">
        <f t="shared" si="8"/>
        <v>879.4</v>
      </c>
      <c r="L73" s="423">
        <f t="shared" si="13"/>
        <v>0</v>
      </c>
      <c r="M73" s="423">
        <f t="shared" si="14"/>
        <v>0</v>
      </c>
      <c r="N73" s="423">
        <f t="shared" si="15"/>
        <v>879.4</v>
      </c>
    </row>
    <row r="74" spans="1:14" s="424" customFormat="1" ht="31.2">
      <c r="A74" s="421"/>
      <c r="B74" s="430" t="s">
        <v>1141</v>
      </c>
      <c r="C74" s="431">
        <f t="shared" si="12"/>
        <v>526.29999999999995</v>
      </c>
      <c r="D74" s="431">
        <v>0</v>
      </c>
      <c r="E74" s="431">
        <v>0</v>
      </c>
      <c r="F74" s="431">
        <v>526.29999999999995</v>
      </c>
      <c r="G74" s="423">
        <v>0</v>
      </c>
      <c r="H74" s="423">
        <v>0</v>
      </c>
      <c r="I74" s="423">
        <v>0</v>
      </c>
      <c r="J74" s="423">
        <v>0</v>
      </c>
      <c r="K74" s="433">
        <f t="shared" si="8"/>
        <v>526.29999999999995</v>
      </c>
      <c r="L74" s="423">
        <f t="shared" si="13"/>
        <v>0</v>
      </c>
      <c r="M74" s="423">
        <f t="shared" si="14"/>
        <v>0</v>
      </c>
      <c r="N74" s="423">
        <f t="shared" si="15"/>
        <v>526.29999999999995</v>
      </c>
    </row>
    <row r="75" spans="1:14" s="424" customFormat="1" ht="15.6">
      <c r="A75" s="421"/>
      <c r="B75" s="430" t="s">
        <v>1142</v>
      </c>
      <c r="C75" s="431">
        <f t="shared" si="12"/>
        <v>493.7</v>
      </c>
      <c r="D75" s="431">
        <v>0</v>
      </c>
      <c r="E75" s="431">
        <v>0</v>
      </c>
      <c r="F75" s="431">
        <v>493.7</v>
      </c>
      <c r="G75" s="423">
        <v>0</v>
      </c>
      <c r="H75" s="423">
        <v>0</v>
      </c>
      <c r="I75" s="423">
        <v>0</v>
      </c>
      <c r="J75" s="423">
        <v>0</v>
      </c>
      <c r="K75" s="433">
        <f t="shared" si="8"/>
        <v>493.7</v>
      </c>
      <c r="L75" s="423">
        <f t="shared" si="13"/>
        <v>0</v>
      </c>
      <c r="M75" s="423">
        <f t="shared" si="14"/>
        <v>0</v>
      </c>
      <c r="N75" s="423">
        <f t="shared" si="15"/>
        <v>493.7</v>
      </c>
    </row>
    <row r="76" spans="1:14" s="424" customFormat="1" ht="31.2">
      <c r="A76" s="421"/>
      <c r="B76" s="430" t="s">
        <v>1143</v>
      </c>
      <c r="C76" s="431">
        <f t="shared" si="12"/>
        <v>167</v>
      </c>
      <c r="D76" s="431">
        <v>0</v>
      </c>
      <c r="E76" s="431">
        <v>0</v>
      </c>
      <c r="F76" s="431">
        <v>167</v>
      </c>
      <c r="G76" s="423">
        <v>0</v>
      </c>
      <c r="H76" s="423">
        <v>0</v>
      </c>
      <c r="I76" s="423">
        <v>0</v>
      </c>
      <c r="J76" s="423">
        <v>0</v>
      </c>
      <c r="K76" s="433">
        <f t="shared" si="8"/>
        <v>167</v>
      </c>
      <c r="L76" s="423">
        <f t="shared" si="13"/>
        <v>0</v>
      </c>
      <c r="M76" s="423">
        <f t="shared" si="14"/>
        <v>0</v>
      </c>
      <c r="N76" s="423">
        <f t="shared" si="15"/>
        <v>167</v>
      </c>
    </row>
    <row r="77" spans="1:14" s="424" customFormat="1" ht="31.2">
      <c r="A77" s="421"/>
      <c r="B77" s="430" t="s">
        <v>1144</v>
      </c>
      <c r="C77" s="431">
        <f t="shared" si="12"/>
        <v>493.7</v>
      </c>
      <c r="D77" s="431">
        <v>0</v>
      </c>
      <c r="E77" s="431">
        <v>0</v>
      </c>
      <c r="F77" s="431">
        <v>493.7</v>
      </c>
      <c r="G77" s="423">
        <v>0</v>
      </c>
      <c r="H77" s="423">
        <v>0</v>
      </c>
      <c r="I77" s="423">
        <v>0</v>
      </c>
      <c r="J77" s="423">
        <v>0</v>
      </c>
      <c r="K77" s="433">
        <f t="shared" si="8"/>
        <v>493.7</v>
      </c>
      <c r="L77" s="423">
        <f t="shared" si="13"/>
        <v>0</v>
      </c>
      <c r="M77" s="423">
        <f t="shared" si="14"/>
        <v>0</v>
      </c>
      <c r="N77" s="423">
        <f t="shared" si="15"/>
        <v>493.7</v>
      </c>
    </row>
    <row r="78" spans="1:14" s="424" customFormat="1" ht="31.2">
      <c r="A78" s="421"/>
      <c r="B78" s="430" t="s">
        <v>1145</v>
      </c>
      <c r="C78" s="431">
        <f t="shared" si="12"/>
        <v>1441.5</v>
      </c>
      <c r="D78" s="431">
        <v>0</v>
      </c>
      <c r="E78" s="431">
        <v>0</v>
      </c>
      <c r="F78" s="431">
        <v>1441.5</v>
      </c>
      <c r="G78" s="423">
        <v>0</v>
      </c>
      <c r="H78" s="423">
        <v>0</v>
      </c>
      <c r="I78" s="423">
        <v>0</v>
      </c>
      <c r="J78" s="423">
        <v>0</v>
      </c>
      <c r="K78" s="433">
        <f t="shared" si="8"/>
        <v>1441.5</v>
      </c>
      <c r="L78" s="423">
        <f t="shared" si="13"/>
        <v>0</v>
      </c>
      <c r="M78" s="423">
        <f t="shared" si="14"/>
        <v>0</v>
      </c>
      <c r="N78" s="423">
        <f t="shared" si="15"/>
        <v>1441.5</v>
      </c>
    </row>
    <row r="79" spans="1:14" s="424" customFormat="1" ht="15.6">
      <c r="A79" s="421"/>
      <c r="B79" s="430" t="s">
        <v>1146</v>
      </c>
      <c r="C79" s="431">
        <f t="shared" si="12"/>
        <v>102.7</v>
      </c>
      <c r="D79" s="431">
        <v>0</v>
      </c>
      <c r="E79" s="431">
        <v>0</v>
      </c>
      <c r="F79" s="431">
        <v>102.7</v>
      </c>
      <c r="G79" s="423">
        <v>0</v>
      </c>
      <c r="H79" s="423">
        <v>0</v>
      </c>
      <c r="I79" s="423">
        <v>0</v>
      </c>
      <c r="J79" s="423">
        <v>0</v>
      </c>
      <c r="K79" s="433">
        <f t="shared" si="8"/>
        <v>102.7</v>
      </c>
      <c r="L79" s="423">
        <f t="shared" si="13"/>
        <v>0</v>
      </c>
      <c r="M79" s="423">
        <f t="shared" si="14"/>
        <v>0</v>
      </c>
      <c r="N79" s="423">
        <f t="shared" si="15"/>
        <v>102.7</v>
      </c>
    </row>
    <row r="80" spans="1:14" s="424" customFormat="1" ht="31.2">
      <c r="A80" s="421"/>
      <c r="B80" s="430" t="s">
        <v>1147</v>
      </c>
      <c r="C80" s="431">
        <f t="shared" si="12"/>
        <v>200</v>
      </c>
      <c r="D80" s="431">
        <v>0</v>
      </c>
      <c r="E80" s="431">
        <v>0</v>
      </c>
      <c r="F80" s="431">
        <v>200</v>
      </c>
      <c r="G80" s="431">
        <f>J80</f>
        <v>200</v>
      </c>
      <c r="H80" s="431">
        <v>0</v>
      </c>
      <c r="I80" s="431">
        <v>0</v>
      </c>
      <c r="J80" s="431">
        <v>200</v>
      </c>
      <c r="K80" s="433">
        <f t="shared" si="8"/>
        <v>0</v>
      </c>
      <c r="L80" s="423">
        <f t="shared" si="13"/>
        <v>0</v>
      </c>
      <c r="M80" s="423">
        <f t="shared" si="14"/>
        <v>0</v>
      </c>
      <c r="N80" s="423">
        <f t="shared" si="15"/>
        <v>0</v>
      </c>
    </row>
    <row r="81" spans="1:14" s="424" customFormat="1" ht="15.6">
      <c r="A81" s="421"/>
      <c r="B81" s="430" t="s">
        <v>1148</v>
      </c>
      <c r="C81" s="431">
        <f t="shared" si="12"/>
        <v>600</v>
      </c>
      <c r="D81" s="431">
        <v>0</v>
      </c>
      <c r="E81" s="431">
        <v>0</v>
      </c>
      <c r="F81" s="431">
        <v>600</v>
      </c>
      <c r="G81" s="423">
        <v>0</v>
      </c>
      <c r="H81" s="423">
        <v>0</v>
      </c>
      <c r="I81" s="423">
        <v>0</v>
      </c>
      <c r="J81" s="423">
        <v>0</v>
      </c>
      <c r="K81" s="433">
        <f t="shared" si="8"/>
        <v>600</v>
      </c>
      <c r="L81" s="423">
        <f t="shared" si="13"/>
        <v>0</v>
      </c>
      <c r="M81" s="423">
        <f t="shared" si="14"/>
        <v>0</v>
      </c>
      <c r="N81" s="423">
        <f t="shared" si="15"/>
        <v>600</v>
      </c>
    </row>
    <row r="82" spans="1:14" s="424" customFormat="1" ht="31.2">
      <c r="A82" s="421"/>
      <c r="B82" s="430" t="s">
        <v>1149</v>
      </c>
      <c r="C82" s="431">
        <f t="shared" si="12"/>
        <v>93.8</v>
      </c>
      <c r="D82" s="431">
        <v>0</v>
      </c>
      <c r="E82" s="431">
        <v>0</v>
      </c>
      <c r="F82" s="431">
        <v>93.8</v>
      </c>
      <c r="G82" s="423">
        <v>70.147620000000003</v>
      </c>
      <c r="H82" s="423">
        <v>0</v>
      </c>
      <c r="I82" s="423">
        <v>0</v>
      </c>
      <c r="J82" s="423">
        <v>70.147620000000003</v>
      </c>
      <c r="K82" s="433">
        <f t="shared" si="8"/>
        <v>23.652379999999994</v>
      </c>
      <c r="L82" s="423">
        <f t="shared" si="13"/>
        <v>0</v>
      </c>
      <c r="M82" s="423">
        <f t="shared" si="14"/>
        <v>0</v>
      </c>
      <c r="N82" s="423">
        <f t="shared" si="15"/>
        <v>23.652379999999994</v>
      </c>
    </row>
    <row r="83" spans="1:14" s="424" customFormat="1" ht="31.2">
      <c r="A83" s="421"/>
      <c r="B83" s="430" t="s">
        <v>1150</v>
      </c>
      <c r="C83" s="431">
        <f t="shared" si="12"/>
        <v>300.3</v>
      </c>
      <c r="D83" s="431">
        <v>0</v>
      </c>
      <c r="E83" s="431">
        <v>0</v>
      </c>
      <c r="F83" s="431">
        <v>300.3</v>
      </c>
      <c r="G83" s="423">
        <v>300.3</v>
      </c>
      <c r="H83" s="423">
        <v>0</v>
      </c>
      <c r="I83" s="423">
        <v>0</v>
      </c>
      <c r="J83" s="423">
        <v>300.3</v>
      </c>
      <c r="K83" s="433">
        <f t="shared" si="8"/>
        <v>0</v>
      </c>
      <c r="L83" s="423">
        <f t="shared" si="13"/>
        <v>0</v>
      </c>
      <c r="M83" s="423">
        <f t="shared" si="14"/>
        <v>0</v>
      </c>
      <c r="N83" s="423">
        <f t="shared" si="15"/>
        <v>0</v>
      </c>
    </row>
    <row r="84" spans="1:14" s="424" customFormat="1" ht="31.2">
      <c r="A84" s="421"/>
      <c r="B84" s="430" t="s">
        <v>1151</v>
      </c>
      <c r="C84" s="431">
        <f t="shared" si="12"/>
        <v>89.2</v>
      </c>
      <c r="D84" s="431">
        <v>0</v>
      </c>
      <c r="E84" s="431">
        <v>0</v>
      </c>
      <c r="F84" s="431">
        <v>89.2</v>
      </c>
      <c r="G84" s="423">
        <v>89.2</v>
      </c>
      <c r="H84" s="423">
        <v>0</v>
      </c>
      <c r="I84" s="423">
        <v>0</v>
      </c>
      <c r="J84" s="423">
        <v>89.2</v>
      </c>
      <c r="K84" s="433">
        <f t="shared" si="8"/>
        <v>0</v>
      </c>
      <c r="L84" s="423">
        <f t="shared" si="13"/>
        <v>0</v>
      </c>
      <c r="M84" s="423">
        <f t="shared" si="14"/>
        <v>0</v>
      </c>
      <c r="N84" s="423">
        <f t="shared" si="15"/>
        <v>0</v>
      </c>
    </row>
    <row r="85" spans="1:14" s="420" customFormat="1" ht="15.6">
      <c r="A85" s="417" t="s">
        <v>1152</v>
      </c>
      <c r="B85" s="425" t="s">
        <v>1153</v>
      </c>
      <c r="C85" s="419">
        <f>E85+F85</f>
        <v>31983.9</v>
      </c>
      <c r="D85" s="419">
        <v>0</v>
      </c>
      <c r="E85" s="419">
        <v>0</v>
      </c>
      <c r="F85" s="419">
        <f>F86</f>
        <v>31983.9</v>
      </c>
      <c r="G85" s="419">
        <f>I85+J85</f>
        <v>11171.7125</v>
      </c>
      <c r="H85" s="419">
        <v>0</v>
      </c>
      <c r="I85" s="419">
        <v>0</v>
      </c>
      <c r="J85" s="419">
        <f>J86</f>
        <v>11171.7125</v>
      </c>
      <c r="K85" s="419">
        <f>M85+N85</f>
        <v>20812.1875</v>
      </c>
      <c r="L85" s="419">
        <v>0</v>
      </c>
      <c r="M85" s="419">
        <v>0</v>
      </c>
      <c r="N85" s="419">
        <f>N86</f>
        <v>20812.1875</v>
      </c>
    </row>
    <row r="86" spans="1:14" s="424" customFormat="1" ht="48.75" customHeight="1">
      <c r="A86" s="421"/>
      <c r="B86" s="435" t="s">
        <v>1154</v>
      </c>
      <c r="C86" s="423">
        <f>E86+F86</f>
        <v>31983.9</v>
      </c>
      <c r="D86" s="423">
        <v>0</v>
      </c>
      <c r="E86" s="423">
        <v>0</v>
      </c>
      <c r="F86" s="423">
        <v>31983.9</v>
      </c>
      <c r="G86" s="423">
        <f>I86+J86</f>
        <v>11171.7125</v>
      </c>
      <c r="H86" s="423">
        <v>0</v>
      </c>
      <c r="I86" s="423">
        <v>0</v>
      </c>
      <c r="J86" s="423">
        <v>11171.7125</v>
      </c>
      <c r="K86" s="423">
        <f>M86+N86</f>
        <v>20812.1875</v>
      </c>
      <c r="L86" s="423">
        <v>0</v>
      </c>
      <c r="M86" s="423">
        <v>0</v>
      </c>
      <c r="N86" s="423">
        <f>F86-J86</f>
        <v>20812.1875</v>
      </c>
    </row>
    <row r="87" spans="1:14" s="420" customFormat="1" ht="31.2">
      <c r="A87" s="417" t="s">
        <v>1155</v>
      </c>
      <c r="B87" s="425" t="s">
        <v>583</v>
      </c>
      <c r="C87" s="419">
        <f>E87+F87+D87</f>
        <v>46531.19154</v>
      </c>
      <c r="D87" s="419">
        <f>D88</f>
        <v>44446.594160000001</v>
      </c>
      <c r="E87" s="419">
        <f>E88</f>
        <v>1851.9414200000001</v>
      </c>
      <c r="F87" s="419">
        <f>F88</f>
        <v>232.65595999999999</v>
      </c>
      <c r="G87" s="419">
        <f>I87+J87+H87</f>
        <v>46531.19154</v>
      </c>
      <c r="H87" s="419">
        <f>H88</f>
        <v>44446.594160000001</v>
      </c>
      <c r="I87" s="419">
        <f>I88</f>
        <v>1851.9414200000001</v>
      </c>
      <c r="J87" s="419">
        <f>J88</f>
        <v>232.65595999999999</v>
      </c>
      <c r="K87" s="419">
        <f>M87+N87+L87</f>
        <v>0</v>
      </c>
      <c r="L87" s="419">
        <f>L88</f>
        <v>0</v>
      </c>
      <c r="M87" s="419">
        <f>M88</f>
        <v>0</v>
      </c>
      <c r="N87" s="419">
        <f>N88</f>
        <v>0</v>
      </c>
    </row>
    <row r="88" spans="1:14" s="424" customFormat="1" ht="31.2">
      <c r="A88" s="421"/>
      <c r="B88" s="435" t="s">
        <v>1156</v>
      </c>
      <c r="C88" s="423">
        <f>E88+F88+D88</f>
        <v>46531.19154</v>
      </c>
      <c r="D88" s="423">
        <v>44446.594160000001</v>
      </c>
      <c r="E88" s="423">
        <v>1851.9414200000001</v>
      </c>
      <c r="F88" s="423">
        <v>232.65595999999999</v>
      </c>
      <c r="G88" s="423">
        <f>I88+J88+H88</f>
        <v>46531.19154</v>
      </c>
      <c r="H88" s="423">
        <v>44446.594160000001</v>
      </c>
      <c r="I88" s="423">
        <v>1851.9414200000001</v>
      </c>
      <c r="J88" s="423">
        <v>232.65595999999999</v>
      </c>
      <c r="K88" s="423">
        <f>C88-G88</f>
        <v>0</v>
      </c>
      <c r="L88" s="423">
        <f>D88-H88</f>
        <v>0</v>
      </c>
      <c r="M88" s="423">
        <f>E88-I88</f>
        <v>0</v>
      </c>
      <c r="N88" s="423">
        <f>F88-J88</f>
        <v>0</v>
      </c>
    </row>
    <row r="89" spans="1:14" s="416" customFormat="1" ht="46.8">
      <c r="A89" s="413" t="s">
        <v>1083</v>
      </c>
      <c r="B89" s="414" t="s">
        <v>1157</v>
      </c>
      <c r="C89" s="415">
        <f>C90</f>
        <v>898.2</v>
      </c>
      <c r="D89" s="415">
        <v>0</v>
      </c>
      <c r="E89" s="415">
        <v>0</v>
      </c>
      <c r="F89" s="415">
        <f>F90</f>
        <v>898.2</v>
      </c>
      <c r="G89" s="415">
        <f>J89</f>
        <v>0</v>
      </c>
      <c r="H89" s="415">
        <v>0</v>
      </c>
      <c r="I89" s="415">
        <v>0</v>
      </c>
      <c r="J89" s="415">
        <f>J91</f>
        <v>0</v>
      </c>
      <c r="K89" s="415">
        <f>N89</f>
        <v>898.2</v>
      </c>
      <c r="L89" s="415">
        <v>0</v>
      </c>
      <c r="M89" s="415">
        <v>0</v>
      </c>
      <c r="N89" s="415">
        <f>N91</f>
        <v>898.2</v>
      </c>
    </row>
    <row r="90" spans="1:14" s="424" customFormat="1" ht="31.2">
      <c r="A90" s="417" t="s">
        <v>1158</v>
      </c>
      <c r="B90" s="418" t="s">
        <v>594</v>
      </c>
      <c r="C90" s="436">
        <f>C91</f>
        <v>898.2</v>
      </c>
      <c r="D90" s="436">
        <v>0</v>
      </c>
      <c r="E90" s="436">
        <v>0</v>
      </c>
      <c r="F90" s="436">
        <f>F91</f>
        <v>898.2</v>
      </c>
      <c r="G90" s="436">
        <v>0</v>
      </c>
      <c r="H90" s="436">
        <v>0</v>
      </c>
      <c r="I90" s="436">
        <v>0</v>
      </c>
      <c r="J90" s="436">
        <v>0</v>
      </c>
      <c r="K90" s="436">
        <v>0</v>
      </c>
      <c r="L90" s="436">
        <v>0</v>
      </c>
      <c r="M90" s="436">
        <v>0</v>
      </c>
      <c r="N90" s="436">
        <v>0</v>
      </c>
    </row>
    <row r="91" spans="1:14" ht="51.75" customHeight="1">
      <c r="A91" s="437"/>
      <c r="B91" s="422" t="s">
        <v>1159</v>
      </c>
      <c r="C91" s="433">
        <v>898.2</v>
      </c>
      <c r="D91" s="433">
        <v>0</v>
      </c>
      <c r="E91" s="433">
        <v>0</v>
      </c>
      <c r="F91" s="433">
        <v>898.2</v>
      </c>
      <c r="G91" s="433">
        <f>J91</f>
        <v>0</v>
      </c>
      <c r="H91" s="433">
        <v>0</v>
      </c>
      <c r="I91" s="433">
        <v>0</v>
      </c>
      <c r="J91" s="433">
        <v>0</v>
      </c>
      <c r="K91" s="433">
        <f>N91</f>
        <v>898.2</v>
      </c>
      <c r="L91" s="423">
        <f>D91-H91</f>
        <v>0</v>
      </c>
      <c r="M91" s="423">
        <f>E91-I91</f>
        <v>0</v>
      </c>
      <c r="N91" s="423">
        <f>F91-J91</f>
        <v>898.2</v>
      </c>
    </row>
    <row r="92" spans="1:14" ht="15.6">
      <c r="A92" s="438"/>
      <c r="B92" s="439"/>
      <c r="C92" s="440"/>
      <c r="D92" s="440"/>
      <c r="E92" s="440"/>
      <c r="F92" s="440"/>
      <c r="G92" s="440"/>
      <c r="H92" s="440"/>
      <c r="I92" s="440"/>
      <c r="J92" s="440"/>
      <c r="K92" s="440"/>
      <c r="L92" s="440"/>
      <c r="M92" s="440"/>
      <c r="N92" s="440"/>
    </row>
  </sheetData>
  <mergeCells count="28">
    <mergeCell ref="K23:N24"/>
    <mergeCell ref="C25:C26"/>
    <mergeCell ref="D25:F25"/>
    <mergeCell ref="G25:G26"/>
    <mergeCell ref="H25:J25"/>
    <mergeCell ref="K25:K26"/>
    <mergeCell ref="L25:N25"/>
    <mergeCell ref="A21:J21"/>
    <mergeCell ref="A23:A26"/>
    <mergeCell ref="B23:B26"/>
    <mergeCell ref="C23:F24"/>
    <mergeCell ref="G23:J24"/>
    <mergeCell ref="A3:N3"/>
    <mergeCell ref="A6:C6"/>
    <mergeCell ref="A7:C7"/>
    <mergeCell ref="A8:N8"/>
    <mergeCell ref="A10:A13"/>
    <mergeCell ref="B10:B13"/>
    <mergeCell ref="C10:F11"/>
    <mergeCell ref="G10:J11"/>
    <mergeCell ref="K10:N11"/>
    <mergeCell ref="C12:C13"/>
    <mergeCell ref="D12:F12"/>
    <mergeCell ref="G12:G13"/>
    <mergeCell ref="H12:J12"/>
    <mergeCell ref="K12:K13"/>
    <mergeCell ref="L12:N12"/>
    <mergeCell ref="K1:N1"/>
  </mergeCells>
  <pageMargins left="0.31527777777777799" right="0.31527777777777799" top="1.1416666666666699" bottom="0.35416666666666702" header="0.511811023622047" footer="0.511811023622047"/>
  <pageSetup paperSize="9" scale="51" orientation="landscape" horizontalDpi="300" verticalDpi="3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Дорожный фонд</vt:lpstr>
      <vt:lpstr>'Дорожный фонд'!Область_печати</vt:lpstr>
      <vt:lpstr>ДОХОДЫ!Область_печати</vt:lpstr>
      <vt:lpstr>Источники!Область_печати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Селина</dc:creator>
  <dc:description/>
  <cp:lastModifiedBy>user</cp:lastModifiedBy>
  <cp:revision>0</cp:revision>
  <cp:lastPrinted>2025-09-16T11:39:24Z</cp:lastPrinted>
  <dcterms:created xsi:type="dcterms:W3CDTF">2024-10-23T06:02:00Z</dcterms:created>
  <dcterms:modified xsi:type="dcterms:W3CDTF">2025-09-16T11:39:26Z</dcterms:modified>
  <dc:language>ru-RU</dc:language>
</cp:coreProperties>
</file>