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456" yWindow="552" windowWidth="15216" windowHeight="12636" tabRatio="919" activeTab="2"/>
  </bookViews>
  <sheets>
    <sheet name="приложение 1" sheetId="2" r:id="rId1"/>
    <sheet name="Приложение 2" sheetId="1" r:id="rId2"/>
    <sheet name="Приложение 3" sheetId="11" r:id="rId3"/>
    <sheet name="Приложение 4" sheetId="8" r:id="rId4"/>
    <sheet name="Приложение 5" sheetId="9" r:id="rId5"/>
    <sheet name="Приложение 6" sheetId="12" r:id="rId6"/>
    <sheet name="Приложение 7" sheetId="13" r:id="rId7"/>
    <sheet name="Справочно 1" sheetId="14" r:id="rId8"/>
    <sheet name="Справочно 2" sheetId="15" r:id="rId9"/>
    <sheet name="Справочно 3" sheetId="17" r:id="rId10"/>
    <sheet name="РЗПр" sheetId="18" r:id="rId11"/>
  </sheets>
  <definedNames>
    <definedName name="_xlnm._FilterDatabase" localSheetId="0" hidden="1">'приложение 1'!$A$8:$F$557</definedName>
    <definedName name="_xlnm._FilterDatabase" localSheetId="1" hidden="1">'Приложение 2'!$A$9:$G$809</definedName>
    <definedName name="_xlnm._FilterDatabase" localSheetId="8" hidden="1">'Справочно 2'!$A$13:$J$13</definedName>
    <definedName name="_xlnm.Print_Area" localSheetId="0">'приложение 1'!$A$1:$F$556</definedName>
    <definedName name="_xlnm.Print_Area" localSheetId="1">'Приложение 2'!$A$1:$H$809</definedName>
    <definedName name="_xlnm.Print_Area" localSheetId="3">'Приложение 4'!$A$1:$M$94</definedName>
    <definedName name="_xlnm.Print_Area" localSheetId="4">'Приложение 5'!$A$1:$E$20</definedName>
    <definedName name="_xlnm.Print_Area" localSheetId="8">'Справочно 2'!$A$1:$F$83</definedName>
  </definedNames>
  <calcPr calcId="145621"/>
</workbook>
</file>

<file path=xl/calcChain.xml><?xml version="1.0" encoding="utf-8"?>
<calcChain xmlns="http://schemas.openxmlformats.org/spreadsheetml/2006/main">
  <c r="F32" i="8" l="1"/>
  <c r="C32" i="8" s="1"/>
  <c r="F794" i="1"/>
  <c r="D545" i="2"/>
  <c r="F406" i="1"/>
  <c r="D541" i="2"/>
  <c r="H378" i="1"/>
  <c r="F378" i="1"/>
  <c r="F359" i="2"/>
  <c r="D359" i="2"/>
  <c r="F89" i="1"/>
  <c r="D529" i="2"/>
  <c r="F199" i="1"/>
  <c r="D410" i="2"/>
  <c r="D364" i="2"/>
  <c r="D365" i="2"/>
  <c r="F300" i="1"/>
  <c r="F299" i="1" s="1"/>
  <c r="H706" i="1"/>
  <c r="G706" i="1"/>
  <c r="F706" i="1"/>
  <c r="F218" i="2"/>
  <c r="E218" i="2"/>
  <c r="D218" i="2"/>
  <c r="H701" i="1"/>
  <c r="G701" i="1"/>
  <c r="F701" i="1"/>
  <c r="F213" i="2"/>
  <c r="E213" i="2"/>
  <c r="D213" i="2"/>
  <c r="H698" i="1"/>
  <c r="G698" i="1"/>
  <c r="F698" i="1"/>
  <c r="F210" i="2"/>
  <c r="E210" i="2"/>
  <c r="D210" i="2"/>
  <c r="F27" i="1"/>
  <c r="D24" i="2"/>
  <c r="D25" i="2"/>
  <c r="H107" i="1"/>
  <c r="G107" i="1"/>
  <c r="F107" i="1"/>
  <c r="F49" i="2"/>
  <c r="E49" i="2"/>
  <c r="D49" i="2"/>
  <c r="D354" i="2" l="1"/>
  <c r="F365" i="1"/>
  <c r="I16" i="11"/>
  <c r="G536" i="1" l="1"/>
  <c r="H536" i="1"/>
  <c r="H569" i="1" l="1"/>
  <c r="H568" i="1" s="1"/>
  <c r="G569" i="1"/>
  <c r="G568" i="1" s="1"/>
  <c r="F724" i="1"/>
  <c r="F723" i="1" s="1"/>
  <c r="F720" i="1"/>
  <c r="F719" i="1" s="1"/>
  <c r="F716" i="1"/>
  <c r="F715" i="1" s="1"/>
  <c r="H449" i="1"/>
  <c r="H448" i="1" s="1"/>
  <c r="H447" i="1" s="1"/>
  <c r="G449" i="1"/>
  <c r="G448" i="1" s="1"/>
  <c r="G447" i="1" s="1"/>
  <c r="F449" i="1"/>
  <c r="F448" i="1" s="1"/>
  <c r="F447" i="1" s="1"/>
  <c r="H749" i="1"/>
  <c r="H748" i="1" s="1"/>
  <c r="G749" i="1"/>
  <c r="G748" i="1" s="1"/>
  <c r="F749" i="1"/>
  <c r="F748" i="1" s="1"/>
  <c r="H746" i="1"/>
  <c r="H745" i="1" s="1"/>
  <c r="G746" i="1"/>
  <c r="G745" i="1" s="1"/>
  <c r="F746" i="1"/>
  <c r="F745" i="1" s="1"/>
  <c r="F234" i="2" l="1"/>
  <c r="F233" i="2" s="1"/>
  <c r="E234" i="2"/>
  <c r="E233" i="2" s="1"/>
  <c r="D234" i="2"/>
  <c r="D233" i="2" s="1"/>
  <c r="F231" i="2"/>
  <c r="F230" i="2" s="1"/>
  <c r="E231" i="2"/>
  <c r="E230" i="2" s="1"/>
  <c r="D231" i="2"/>
  <c r="D230" i="2" s="1"/>
  <c r="D49" i="15" l="1"/>
  <c r="C49" i="15"/>
  <c r="E56" i="15"/>
  <c r="E55" i="15"/>
  <c r="E54" i="15"/>
  <c r="E53" i="15"/>
  <c r="E52" i="15"/>
  <c r="E51" i="15"/>
  <c r="E50" i="15"/>
  <c r="C48" i="15"/>
  <c r="C47" i="15" s="1"/>
  <c r="E46" i="15"/>
  <c r="D45" i="15"/>
  <c r="C45" i="15"/>
  <c r="D43" i="15"/>
  <c r="C43" i="15"/>
  <c r="E42" i="15"/>
  <c r="E41" i="15"/>
  <c r="E40" i="15"/>
  <c r="E39" i="15"/>
  <c r="D38" i="15"/>
  <c r="C38" i="15"/>
  <c r="E37" i="15"/>
  <c r="D36" i="15"/>
  <c r="C36" i="15"/>
  <c r="E35" i="15"/>
  <c r="E34" i="15"/>
  <c r="D33" i="15"/>
  <c r="C33" i="15"/>
  <c r="E31" i="15"/>
  <c r="E30" i="15"/>
  <c r="D29" i="15"/>
  <c r="C29" i="15"/>
  <c r="E28" i="15"/>
  <c r="E27" i="15"/>
  <c r="D26" i="15"/>
  <c r="C26" i="15"/>
  <c r="E25" i="15"/>
  <c r="E24" i="15"/>
  <c r="E22" i="15"/>
  <c r="D21" i="15"/>
  <c r="C21" i="15"/>
  <c r="E20" i="15"/>
  <c r="D19" i="15"/>
  <c r="C19" i="15"/>
  <c r="E18" i="15"/>
  <c r="D17" i="15"/>
  <c r="C17" i="15"/>
  <c r="E49" i="15" l="1"/>
  <c r="C32" i="15"/>
  <c r="E19" i="15"/>
  <c r="D48" i="15"/>
  <c r="D47" i="15" s="1"/>
  <c r="E47" i="15" s="1"/>
  <c r="E21" i="15"/>
  <c r="C16" i="15"/>
  <c r="C15" i="15" s="1"/>
  <c r="C57" i="15" s="1"/>
  <c r="E26" i="15"/>
  <c r="E45" i="15"/>
  <c r="E17" i="15"/>
  <c r="E29" i="15"/>
  <c r="E38" i="15"/>
  <c r="E33" i="15"/>
  <c r="E36" i="15"/>
  <c r="D32" i="15"/>
  <c r="E32" i="15" s="1"/>
  <c r="D16" i="15"/>
  <c r="E48" i="15" l="1"/>
  <c r="E16" i="15"/>
  <c r="D15" i="15"/>
  <c r="E15" i="15" l="1"/>
  <c r="D57" i="15"/>
  <c r="E57" i="15" l="1"/>
  <c r="D74" i="15" l="1"/>
  <c r="D73" i="15"/>
  <c r="D72" i="15"/>
  <c r="D70" i="15"/>
  <c r="D69" i="15"/>
  <c r="D68" i="15"/>
  <c r="D67" i="15"/>
  <c r="D66" i="15"/>
  <c r="D64" i="15"/>
  <c r="C71" i="15"/>
  <c r="D71" i="15" s="1"/>
  <c r="H405" i="1" l="1"/>
  <c r="H404" i="1" s="1"/>
  <c r="H403" i="1" s="1"/>
  <c r="G405" i="1"/>
  <c r="G404" i="1" s="1"/>
  <c r="G403" i="1" s="1"/>
  <c r="H316" i="1" l="1"/>
  <c r="F139" i="2" l="1"/>
  <c r="E139" i="2"/>
  <c r="D139" i="2"/>
  <c r="F174" i="2" l="1"/>
  <c r="E47" i="2"/>
  <c r="F304" i="2" l="1"/>
  <c r="E304" i="2"/>
  <c r="D304" i="2"/>
  <c r="D352" i="2"/>
  <c r="E364" i="2"/>
  <c r="F312" i="1"/>
  <c r="G299" i="1"/>
  <c r="H799" i="1"/>
  <c r="G799" i="1"/>
  <c r="F799" i="1"/>
  <c r="F405" i="1"/>
  <c r="F404" i="1" s="1"/>
  <c r="F403" i="1" s="1"/>
  <c r="F517" i="2" l="1"/>
  <c r="E517" i="2"/>
  <c r="F322" i="1" l="1"/>
  <c r="F316" i="1"/>
  <c r="H318" i="1"/>
  <c r="G318" i="1"/>
  <c r="F318" i="1"/>
  <c r="F310" i="1"/>
  <c r="G304" i="1"/>
  <c r="F304" i="1"/>
  <c r="F373" i="1"/>
  <c r="F369" i="1"/>
  <c r="H377" i="1"/>
  <c r="G377" i="1"/>
  <c r="F377" i="1"/>
  <c r="H381" i="1"/>
  <c r="G381" i="1"/>
  <c r="F381" i="1"/>
  <c r="F360" i="1"/>
  <c r="F356" i="1"/>
  <c r="F571" i="1"/>
  <c r="F570" i="1" s="1"/>
  <c r="F569" i="1" s="1"/>
  <c r="F568" i="1" s="1"/>
  <c r="F349" i="1"/>
  <c r="F348" i="1" s="1"/>
  <c r="F345" i="1"/>
  <c r="F344" i="1" s="1"/>
  <c r="D253" i="2" l="1"/>
  <c r="D252" i="2" s="1"/>
  <c r="D249" i="2"/>
  <c r="D248" i="2" s="1"/>
  <c r="D343" i="2"/>
  <c r="D342" i="2" s="1"/>
  <c r="D339" i="2"/>
  <c r="D338" i="2" s="1"/>
  <c r="D152" i="2"/>
  <c r="D151" i="2" s="1"/>
  <c r="F327" i="2"/>
  <c r="E327" i="2"/>
  <c r="D327" i="2"/>
  <c r="D355" i="2"/>
  <c r="D492" i="2" l="1"/>
  <c r="H35" i="18"/>
  <c r="F35" i="18"/>
  <c r="D35" i="18"/>
  <c r="H515" i="1" l="1"/>
  <c r="H514" i="1" s="1"/>
  <c r="G515" i="1"/>
  <c r="G514" i="1" s="1"/>
  <c r="F516" i="1"/>
  <c r="F515" i="1" s="1"/>
  <c r="H633" i="1"/>
  <c r="G633" i="1"/>
  <c r="F633" i="1"/>
  <c r="H757" i="1"/>
  <c r="G757" i="1"/>
  <c r="F757" i="1"/>
  <c r="H598" i="1"/>
  <c r="F598" i="1"/>
  <c r="G286" i="1"/>
  <c r="G285" i="1" s="1"/>
  <c r="H34" i="18"/>
  <c r="F34" i="18"/>
  <c r="D34" i="18"/>
  <c r="E82" i="15"/>
  <c r="C75" i="15"/>
  <c r="E74" i="15"/>
  <c r="E73" i="15"/>
  <c r="E72" i="15"/>
  <c r="E71" i="15"/>
  <c r="E69" i="15"/>
  <c r="E68" i="15"/>
  <c r="E67" i="15"/>
  <c r="E66" i="15"/>
  <c r="E65" i="15"/>
  <c r="E64" i="15"/>
  <c r="E12" i="14"/>
  <c r="D12" i="14"/>
  <c r="C12" i="14"/>
  <c r="C16" i="11"/>
  <c r="K17" i="11"/>
  <c r="J17" i="11"/>
  <c r="H17" i="11"/>
  <c r="G17" i="11"/>
  <c r="E17" i="11"/>
  <c r="D17" i="11"/>
  <c r="C15" i="11"/>
  <c r="C14" i="11"/>
  <c r="I13" i="11"/>
  <c r="I17" i="11" s="1"/>
  <c r="F13" i="11"/>
  <c r="C13" i="11"/>
  <c r="C83" i="15" l="1"/>
  <c r="C76" i="15"/>
  <c r="C17" i="11"/>
  <c r="F514" i="1"/>
  <c r="E70" i="15"/>
  <c r="D75" i="15"/>
  <c r="F17" i="11"/>
  <c r="D83" i="15" l="1"/>
  <c r="D76" i="15"/>
  <c r="E75" i="15"/>
  <c r="C82" i="15"/>
  <c r="C81" i="15" s="1"/>
  <c r="E76" i="15" l="1"/>
  <c r="D82" i="15" l="1"/>
  <c r="D81" i="15" s="1"/>
  <c r="E81" i="15" s="1"/>
  <c r="F327" i="1" l="1"/>
  <c r="F331" i="1"/>
  <c r="F91" i="1"/>
  <c r="H806" i="1"/>
  <c r="G806" i="1"/>
  <c r="F806" i="1"/>
  <c r="H263" i="1"/>
  <c r="H262" i="1" s="1"/>
  <c r="G263" i="1"/>
  <c r="G262" i="1" s="1"/>
  <c r="F263" i="1"/>
  <c r="F262" i="1" s="1"/>
  <c r="H463" i="1"/>
  <c r="G463" i="1"/>
  <c r="F463" i="1"/>
  <c r="H461" i="1"/>
  <c r="G461" i="1"/>
  <c r="F461" i="1"/>
  <c r="H459" i="1"/>
  <c r="G459" i="1"/>
  <c r="F459" i="1"/>
  <c r="F234" i="1"/>
  <c r="F233" i="1" s="1"/>
  <c r="F232" i="1" s="1"/>
  <c r="F230" i="1"/>
  <c r="F229" i="1" s="1"/>
  <c r="F217" i="1"/>
  <c r="F216" i="1" s="1"/>
  <c r="F215" i="1" s="1"/>
  <c r="H216" i="1"/>
  <c r="H215" i="1" s="1"/>
  <c r="G216" i="1"/>
  <c r="G215" i="1" s="1"/>
  <c r="F221" i="1"/>
  <c r="F220" i="1" s="1"/>
  <c r="F219" i="1" s="1"/>
  <c r="H256" i="1"/>
  <c r="H255" i="1" s="1"/>
  <c r="H254" i="1" s="1"/>
  <c r="G256" i="1"/>
  <c r="G255" i="1" s="1"/>
  <c r="G254" i="1" s="1"/>
  <c r="F256" i="1"/>
  <c r="F255" i="1" s="1"/>
  <c r="F254" i="1" s="1"/>
  <c r="H175" i="1"/>
  <c r="G175" i="1"/>
  <c r="F175" i="1"/>
  <c r="H252" i="1"/>
  <c r="H251" i="1" s="1"/>
  <c r="G252" i="1"/>
  <c r="G251" i="1" s="1"/>
  <c r="F252" i="1"/>
  <c r="F251" i="1" s="1"/>
  <c r="H150" i="1"/>
  <c r="G150" i="1"/>
  <c r="F150" i="1"/>
  <c r="H147" i="1"/>
  <c r="G147" i="1"/>
  <c r="F147" i="1"/>
  <c r="F301" i="2"/>
  <c r="E301" i="2"/>
  <c r="D301" i="2"/>
  <c r="G657" i="1"/>
  <c r="G656" i="1" s="1"/>
  <c r="H458" i="1" l="1"/>
  <c r="G458" i="1"/>
  <c r="F458" i="1"/>
  <c r="F425" i="1"/>
  <c r="F424" i="1" s="1"/>
  <c r="F430" i="1"/>
  <c r="F428" i="1" s="1"/>
  <c r="F713" i="1"/>
  <c r="F712" i="1" s="1"/>
  <c r="F710" i="1"/>
  <c r="F708" i="1"/>
  <c r="H490" i="1"/>
  <c r="H489" i="1" s="1"/>
  <c r="H488" i="1" s="1"/>
  <c r="H487" i="1" s="1"/>
  <c r="H486" i="1" s="1"/>
  <c r="G490" i="1"/>
  <c r="G489" i="1" s="1"/>
  <c r="G488" i="1" s="1"/>
  <c r="G487" i="1" s="1"/>
  <c r="G486" i="1" s="1"/>
  <c r="F490" i="1"/>
  <c r="F489" i="1" s="1"/>
  <c r="F488" i="1" s="1"/>
  <c r="F487" i="1" s="1"/>
  <c r="F486" i="1" s="1"/>
  <c r="F82" i="1"/>
  <c r="F707" i="1" l="1"/>
  <c r="F485" i="1"/>
  <c r="H485" i="1"/>
  <c r="G485" i="1"/>
  <c r="F429" i="1"/>
  <c r="H445" i="1" l="1"/>
  <c r="H444" i="1" s="1"/>
  <c r="H443" i="1" s="1"/>
  <c r="G445" i="1"/>
  <c r="G444" i="1" s="1"/>
  <c r="G443" i="1" s="1"/>
  <c r="F445" i="1"/>
  <c r="F444" i="1" s="1"/>
  <c r="F443" i="1" s="1"/>
  <c r="F472" i="1" l="1"/>
  <c r="F557" i="1"/>
  <c r="G554" i="1"/>
  <c r="H543" i="1" l="1"/>
  <c r="G543" i="1"/>
  <c r="F543" i="1"/>
  <c r="G807" i="1" l="1"/>
  <c r="G805" i="1"/>
  <c r="G803" i="1"/>
  <c r="G801" i="1"/>
  <c r="G798" i="1"/>
  <c r="G793" i="1"/>
  <c r="G792" i="1" s="1"/>
  <c r="G791" i="1" s="1"/>
  <c r="G790" i="1" s="1"/>
  <c r="F17" i="18" s="1"/>
  <c r="G787" i="1"/>
  <c r="G786" i="1" s="1"/>
  <c r="G785" i="1" s="1"/>
  <c r="G778" i="1"/>
  <c r="G777" i="1" s="1"/>
  <c r="G774" i="1"/>
  <c r="G772" i="1"/>
  <c r="G765" i="1"/>
  <c r="G764" i="1" s="1"/>
  <c r="G763" i="1" s="1"/>
  <c r="G762" i="1" s="1"/>
  <c r="G761" i="1" s="1"/>
  <c r="G760" i="1" s="1"/>
  <c r="G756" i="1"/>
  <c r="G755" i="1" s="1"/>
  <c r="G754" i="1" s="1"/>
  <c r="G753" i="1" s="1"/>
  <c r="G752" i="1" s="1"/>
  <c r="G751" i="1" s="1"/>
  <c r="G743" i="1"/>
  <c r="G742" i="1" s="1"/>
  <c r="G740" i="1"/>
  <c r="G738" i="1"/>
  <c r="G732" i="1"/>
  <c r="G731" i="1" s="1"/>
  <c r="G730" i="1" s="1"/>
  <c r="G729" i="1" s="1"/>
  <c r="G705" i="1"/>
  <c r="G704" i="1" s="1"/>
  <c r="G700" i="1"/>
  <c r="G699" i="1" s="1"/>
  <c r="G697" i="1"/>
  <c r="G696" i="1" s="1"/>
  <c r="G689" i="1"/>
  <c r="G688" i="1" s="1"/>
  <c r="G687" i="1" s="1"/>
  <c r="G686" i="1" s="1"/>
  <c r="G685" i="1" s="1"/>
  <c r="G684" i="1" s="1"/>
  <c r="G681" i="1"/>
  <c r="G680" i="1" s="1"/>
  <c r="G678" i="1"/>
  <c r="G672" i="1"/>
  <c r="G670" i="1"/>
  <c r="G669" i="1" s="1"/>
  <c r="G667" i="1"/>
  <c r="G666" i="1" s="1"/>
  <c r="G665" i="1" s="1"/>
  <c r="G664" i="1" s="1"/>
  <c r="G663" i="1" s="1"/>
  <c r="G662" i="1" s="1"/>
  <c r="G654" i="1"/>
  <c r="G653" i="1"/>
  <c r="G651" i="1"/>
  <c r="G650" i="1" s="1"/>
  <c r="G648" i="1"/>
  <c r="G641" i="1"/>
  <c r="G640" i="1" s="1"/>
  <c r="G639" i="1" s="1"/>
  <c r="G638" i="1" s="1"/>
  <c r="G637" i="1" s="1"/>
  <c r="G636" i="1" s="1"/>
  <c r="G631" i="1"/>
  <c r="G627" i="1"/>
  <c r="G625" i="1"/>
  <c r="G623" i="1"/>
  <c r="G619" i="1"/>
  <c r="G618" i="1" s="1"/>
  <c r="G617" i="1" s="1"/>
  <c r="G611" i="1"/>
  <c r="G610" i="1" s="1"/>
  <c r="G609" i="1" s="1"/>
  <c r="G607" i="1"/>
  <c r="G605" i="1"/>
  <c r="G599" i="1"/>
  <c r="G597" i="1"/>
  <c r="G595" i="1"/>
  <c r="G591" i="1"/>
  <c r="G589" i="1"/>
  <c r="G587" i="1"/>
  <c r="G585" i="1"/>
  <c r="G579" i="1"/>
  <c r="G578" i="1" s="1"/>
  <c r="G577" i="1" s="1"/>
  <c r="G576" i="1" s="1"/>
  <c r="G566" i="1"/>
  <c r="G564" i="1"/>
  <c r="G553" i="1"/>
  <c r="G552" i="1" s="1"/>
  <c r="G549" i="1"/>
  <c r="G548" i="1" s="1"/>
  <c r="G547" i="1" s="1"/>
  <c r="G541" i="1"/>
  <c r="G538" i="1"/>
  <c r="G545" i="1"/>
  <c r="G534" i="1"/>
  <c r="G532" i="1"/>
  <c r="G528" i="1"/>
  <c r="G527" i="1"/>
  <c r="G525" i="1"/>
  <c r="G523" i="1"/>
  <c r="G512" i="1"/>
  <c r="G511" i="1" s="1"/>
  <c r="G510" i="1" s="1"/>
  <c r="G507" i="1"/>
  <c r="G506" i="1" s="1"/>
  <c r="G504" i="1"/>
  <c r="G501" i="1"/>
  <c r="G499" i="1"/>
  <c r="G483" i="1"/>
  <c r="G482" i="1" s="1"/>
  <c r="G481" i="1" s="1"/>
  <c r="G480" i="1" s="1"/>
  <c r="G479" i="1" s="1"/>
  <c r="F49" i="18" s="1"/>
  <c r="G477" i="1"/>
  <c r="G476" i="1" s="1"/>
  <c r="G472" i="1"/>
  <c r="G471" i="1" s="1"/>
  <c r="G469" i="1"/>
  <c r="G457" i="1"/>
  <c r="G455" i="1"/>
  <c r="G454" i="1" s="1"/>
  <c r="G453" i="1" s="1"/>
  <c r="G439" i="1"/>
  <c r="G438" i="1" s="1"/>
  <c r="G437" i="1" s="1"/>
  <c r="G436" i="1" s="1"/>
  <c r="G435" i="1" s="1"/>
  <c r="G434" i="1" s="1"/>
  <c r="F46" i="18" s="1"/>
  <c r="G423" i="1"/>
  <c r="G422" i="1" s="1"/>
  <c r="G421" i="1" s="1"/>
  <c r="G420" i="1" s="1"/>
  <c r="G419" i="1" s="1"/>
  <c r="G418" i="1" s="1"/>
  <c r="G400" i="1"/>
  <c r="G399" i="1"/>
  <c r="G398" i="1" s="1"/>
  <c r="G394" i="1"/>
  <c r="G393" i="1" s="1"/>
  <c r="G392" i="1" s="1"/>
  <c r="G389" i="1"/>
  <c r="G388" i="1" s="1"/>
  <c r="G383" i="1"/>
  <c r="G379" i="1"/>
  <c r="G372" i="1"/>
  <c r="G368" i="1"/>
  <c r="G363" i="1"/>
  <c r="G354" i="1"/>
  <c r="G352" i="1"/>
  <c r="G338" i="1"/>
  <c r="G337" i="1"/>
  <c r="G336" i="1" s="1"/>
  <c r="G326" i="1"/>
  <c r="G325" i="1" s="1"/>
  <c r="G321" i="1"/>
  <c r="G320" i="1" s="1"/>
  <c r="G308" i="1"/>
  <c r="G306" i="1"/>
  <c r="G298" i="1"/>
  <c r="G297" i="1" s="1"/>
  <c r="G292" i="1"/>
  <c r="G291" i="1" s="1"/>
  <c r="G290" i="1" s="1"/>
  <c r="G289" i="1" s="1"/>
  <c r="G283" i="1"/>
  <c r="G281" i="1"/>
  <c r="G279" i="1"/>
  <c r="G277" i="1"/>
  <c r="G268" i="1"/>
  <c r="G267" i="1" s="1"/>
  <c r="G266" i="1" s="1"/>
  <c r="G260" i="1"/>
  <c r="G249" i="1"/>
  <c r="G248" i="1" s="1"/>
  <c r="G244" i="1"/>
  <c r="G243" i="1" s="1"/>
  <c r="G241" i="1"/>
  <c r="G240" i="1" s="1"/>
  <c r="G227" i="1"/>
  <c r="G226" i="1" s="1"/>
  <c r="G225" i="1" s="1"/>
  <c r="G213" i="1"/>
  <c r="G212" i="1" s="1"/>
  <c r="G210" i="1"/>
  <c r="G208" i="1"/>
  <c r="G205" i="1"/>
  <c r="G204" i="1"/>
  <c r="G201" i="1"/>
  <c r="G200" i="1" s="1"/>
  <c r="G198" i="1"/>
  <c r="G197" i="1" s="1"/>
  <c r="G191" i="1"/>
  <c r="G190" i="1" s="1"/>
  <c r="G189" i="1" s="1"/>
  <c r="G188" i="1" s="1"/>
  <c r="G184" i="1"/>
  <c r="G183" i="1" s="1"/>
  <c r="G182" i="1" s="1"/>
  <c r="G180" i="1"/>
  <c r="G179" i="1" s="1"/>
  <c r="G178" i="1" s="1"/>
  <c r="G177" i="1" s="1"/>
  <c r="G173" i="1"/>
  <c r="G171" i="1"/>
  <c r="G169" i="1"/>
  <c r="G167" i="1"/>
  <c r="G164" i="1"/>
  <c r="G163" i="1" s="1"/>
  <c r="G156" i="1"/>
  <c r="G155" i="1" s="1"/>
  <c r="G154" i="1" s="1"/>
  <c r="G152" i="1"/>
  <c r="G148" i="1"/>
  <c r="G145" i="1"/>
  <c r="G140" i="1"/>
  <c r="G138" i="1"/>
  <c r="G131" i="1"/>
  <c r="G126" i="1"/>
  <c r="G119" i="1"/>
  <c r="G117" i="1"/>
  <c r="G115" i="1"/>
  <c r="G113" i="1"/>
  <c r="G105" i="1"/>
  <c r="G104" i="1" s="1"/>
  <c r="G103" i="1" s="1"/>
  <c r="G102" i="1" s="1"/>
  <c r="G101" i="1" s="1"/>
  <c r="G100" i="1" s="1"/>
  <c r="G97" i="1"/>
  <c r="G95" i="1"/>
  <c r="G93" i="1"/>
  <c r="G92" i="1"/>
  <c r="G87" i="1"/>
  <c r="G82" i="1"/>
  <c r="G81" i="1" s="1"/>
  <c r="G80" i="1" s="1"/>
  <c r="G79" i="1" s="1"/>
  <c r="G77" i="1"/>
  <c r="G75" i="1"/>
  <c r="G70" i="1"/>
  <c r="G69" i="1" s="1"/>
  <c r="G68" i="1" s="1"/>
  <c r="G66" i="1"/>
  <c r="G64" i="1"/>
  <c r="G57" i="1"/>
  <c r="G56" i="1" s="1"/>
  <c r="G55" i="1" s="1"/>
  <c r="G54" i="1" s="1"/>
  <c r="G53" i="1" s="1"/>
  <c r="G52" i="1" s="1"/>
  <c r="F15" i="18" s="1"/>
  <c r="G50" i="1"/>
  <c r="G49" i="1" s="1"/>
  <c r="G48" i="1" s="1"/>
  <c r="G45" i="1"/>
  <c r="G44" i="1" s="1"/>
  <c r="G43" i="1" s="1"/>
  <c r="G41" i="1"/>
  <c r="G38" i="1"/>
  <c r="G36" i="1"/>
  <c r="G33" i="1"/>
  <c r="G30" i="1"/>
  <c r="G25" i="1"/>
  <c r="G24" i="1" s="1"/>
  <c r="G23" i="1" s="1"/>
  <c r="G18" i="1"/>
  <c r="G17" i="1" s="1"/>
  <c r="G16" i="1" s="1"/>
  <c r="G15" i="1" s="1"/>
  <c r="G14" i="1" s="1"/>
  <c r="G13" i="1" s="1"/>
  <c r="F12" i="18" s="1"/>
  <c r="M36" i="8"/>
  <c r="L36" i="8"/>
  <c r="J36" i="8"/>
  <c r="I36" i="8"/>
  <c r="C94" i="8"/>
  <c r="C93" i="8" s="1"/>
  <c r="G94" i="8"/>
  <c r="G93" i="8" s="1"/>
  <c r="M93" i="8"/>
  <c r="L93" i="8"/>
  <c r="K93" i="8"/>
  <c r="J93" i="8"/>
  <c r="I93" i="8"/>
  <c r="H93" i="8"/>
  <c r="F93" i="8"/>
  <c r="E93" i="8"/>
  <c r="D93" i="8"/>
  <c r="E85" i="8"/>
  <c r="E84" i="8" s="1"/>
  <c r="D85" i="8"/>
  <c r="D84" i="8" s="1"/>
  <c r="F85" i="8"/>
  <c r="F84" i="8" s="1"/>
  <c r="K86" i="8"/>
  <c r="G86" i="8"/>
  <c r="C86" i="8"/>
  <c r="K87" i="8"/>
  <c r="G87" i="8"/>
  <c r="C87" i="8"/>
  <c r="K85" i="8"/>
  <c r="G85" i="8"/>
  <c r="M84" i="8"/>
  <c r="K84" i="8" s="1"/>
  <c r="J84" i="8"/>
  <c r="I84" i="8"/>
  <c r="H84" i="8"/>
  <c r="K83" i="8"/>
  <c r="G83" i="8"/>
  <c r="C83" i="8"/>
  <c r="F67" i="8"/>
  <c r="F36" i="8"/>
  <c r="E36" i="8"/>
  <c r="C50" i="8"/>
  <c r="C49" i="8"/>
  <c r="C52" i="8"/>
  <c r="C51" i="8"/>
  <c r="M33" i="8"/>
  <c r="L33" i="8"/>
  <c r="K33" i="8"/>
  <c r="J33" i="8"/>
  <c r="I33" i="8"/>
  <c r="H33" i="8"/>
  <c r="E33" i="8"/>
  <c r="D33" i="8"/>
  <c r="F33" i="8"/>
  <c r="M31" i="8"/>
  <c r="L31" i="8"/>
  <c r="J31" i="8"/>
  <c r="I31" i="8"/>
  <c r="H31" i="8"/>
  <c r="F31" i="8"/>
  <c r="E31" i="8"/>
  <c r="D31" i="8"/>
  <c r="C31" i="8"/>
  <c r="K20" i="8"/>
  <c r="G20" i="8"/>
  <c r="C20" i="8"/>
  <c r="E15" i="8"/>
  <c r="C36" i="8" l="1"/>
  <c r="G695" i="1"/>
  <c r="G694" i="1" s="1"/>
  <c r="G693" i="1" s="1"/>
  <c r="G692" i="1" s="1"/>
  <c r="F43" i="18" s="1"/>
  <c r="G84" i="8"/>
  <c r="G531" i="1"/>
  <c r="G540" i="1"/>
  <c r="G343" i="1"/>
  <c r="G584" i="1"/>
  <c r="G583" i="1" s="1"/>
  <c r="G86" i="1"/>
  <c r="G85" i="1" s="1"/>
  <c r="G376" i="1"/>
  <c r="G417" i="1"/>
  <c r="G99" i="1"/>
  <c r="F19" i="18" s="1"/>
  <c r="F20" i="18"/>
  <c r="G551" i="1"/>
  <c r="G276" i="1"/>
  <c r="G275" i="1" s="1"/>
  <c r="G274" i="1" s="1"/>
  <c r="G273" i="1" s="1"/>
  <c r="F31" i="18" s="1"/>
  <c r="G29" i="1"/>
  <c r="G28" i="1" s="1"/>
  <c r="G22" i="1" s="1"/>
  <c r="G21" i="1" s="1"/>
  <c r="G20" i="1" s="1"/>
  <c r="F14" i="18" s="1"/>
  <c r="G797" i="1"/>
  <c r="G796" i="1" s="1"/>
  <c r="G795" i="1" s="1"/>
  <c r="G166" i="1"/>
  <c r="G162" i="1" s="1"/>
  <c r="G161" i="1" s="1"/>
  <c r="G160" i="1" s="1"/>
  <c r="G159" i="1" s="1"/>
  <c r="F26" i="18" s="1"/>
  <c r="G128" i="1"/>
  <c r="G125" i="1" s="1"/>
  <c r="G124" i="1" s="1"/>
  <c r="G123" i="1" s="1"/>
  <c r="G122" i="1" s="1"/>
  <c r="F23" i="18" s="1"/>
  <c r="G367" i="1"/>
  <c r="G259" i="1"/>
  <c r="G258" i="1" s="1"/>
  <c r="G677" i="1"/>
  <c r="G676" i="1" s="1"/>
  <c r="G675" i="1" s="1"/>
  <c r="G674" i="1" s="1"/>
  <c r="G673" i="1" s="1"/>
  <c r="G563" i="1"/>
  <c r="G562" i="1" s="1"/>
  <c r="G561" i="1" s="1"/>
  <c r="G560" i="1" s="1"/>
  <c r="G559" i="1" s="1"/>
  <c r="F39" i="18" s="1"/>
  <c r="G144" i="1"/>
  <c r="G143" i="1" s="1"/>
  <c r="G142" i="1" s="1"/>
  <c r="G303" i="1"/>
  <c r="G302" i="1" s="1"/>
  <c r="G296" i="1" s="1"/>
  <c r="G295" i="1" s="1"/>
  <c r="G294" i="1" s="1"/>
  <c r="F32" i="18" s="1"/>
  <c r="G468" i="1"/>
  <c r="G467" i="1" s="1"/>
  <c r="G466" i="1" s="1"/>
  <c r="G465" i="1" s="1"/>
  <c r="F48" i="18" s="1"/>
  <c r="G630" i="1"/>
  <c r="G629" i="1" s="1"/>
  <c r="G647" i="1"/>
  <c r="G646" i="1" s="1"/>
  <c r="G645" i="1" s="1"/>
  <c r="G644" i="1" s="1"/>
  <c r="G498" i="1"/>
  <c r="G497" i="1" s="1"/>
  <c r="G496" i="1" s="1"/>
  <c r="G495" i="1" s="1"/>
  <c r="G494" i="1" s="1"/>
  <c r="F37" i="18" s="1"/>
  <c r="G137" i="1"/>
  <c r="G136" i="1" s="1"/>
  <c r="G604" i="1"/>
  <c r="G603" i="1" s="1"/>
  <c r="G522" i="1"/>
  <c r="G771" i="1"/>
  <c r="G770" i="1" s="1"/>
  <c r="G769" i="1" s="1"/>
  <c r="G239" i="1"/>
  <c r="G622" i="1"/>
  <c r="G621" i="1" s="1"/>
  <c r="G737" i="1"/>
  <c r="G736" i="1" s="1"/>
  <c r="G735" i="1" s="1"/>
  <c r="G728" i="1" s="1"/>
  <c r="G727" i="1" s="1"/>
  <c r="F44" i="18" s="1"/>
  <c r="G391" i="1"/>
  <c r="G112" i="1"/>
  <c r="G111" i="1" s="1"/>
  <c r="G110" i="1" s="1"/>
  <c r="G109" i="1" s="1"/>
  <c r="F22" i="18" s="1"/>
  <c r="G203" i="1"/>
  <c r="G594" i="1"/>
  <c r="G593" i="1" s="1"/>
  <c r="G63" i="1"/>
  <c r="G62" i="1" s="1"/>
  <c r="G187" i="1"/>
  <c r="G186" i="1"/>
  <c r="F27" i="18" s="1"/>
  <c r="G74" i="1"/>
  <c r="G73" i="1" s="1"/>
  <c r="G442" i="1"/>
  <c r="G441" i="1" s="1"/>
  <c r="G783" i="1"/>
  <c r="G782" i="1" s="1"/>
  <c r="F16" i="18" s="1"/>
  <c r="G784" i="1"/>
  <c r="C85" i="8"/>
  <c r="C84" i="8"/>
  <c r="D451" i="2"/>
  <c r="D450" i="2" s="1"/>
  <c r="D449" i="2" s="1"/>
  <c r="G643" i="1" l="1"/>
  <c r="F50" i="18" s="1"/>
  <c r="F51" i="18"/>
  <c r="G661" i="1"/>
  <c r="F40" i="18"/>
  <c r="G768" i="1"/>
  <c r="G767" i="1" s="1"/>
  <c r="F13" i="18"/>
  <c r="G247" i="1"/>
  <c r="G246" i="1" s="1"/>
  <c r="G238" i="1" s="1"/>
  <c r="G237" i="1" s="1"/>
  <c r="F29" i="18" s="1"/>
  <c r="G342" i="1"/>
  <c r="G335" i="1" s="1"/>
  <c r="G334" i="1" s="1"/>
  <c r="G333" i="1" s="1"/>
  <c r="G781" i="1"/>
  <c r="G780" i="1" s="1"/>
  <c r="G135" i="1"/>
  <c r="G134" i="1" s="1"/>
  <c r="G133" i="1" s="1"/>
  <c r="G691" i="1"/>
  <c r="G616" i="1"/>
  <c r="G615" i="1" s="1"/>
  <c r="G614" i="1" s="1"/>
  <c r="G613" i="1" s="1"/>
  <c r="G61" i="1"/>
  <c r="G60" i="1" s="1"/>
  <c r="G59" i="1" s="1"/>
  <c r="F18" i="18" s="1"/>
  <c r="G582" i="1"/>
  <c r="G575" i="1" s="1"/>
  <c r="G574" i="1" s="1"/>
  <c r="F41" i="18" s="1"/>
  <c r="G196" i="1"/>
  <c r="G195" i="1" s="1"/>
  <c r="G194" i="1" s="1"/>
  <c r="G193" i="1" s="1"/>
  <c r="F28" i="18" s="1"/>
  <c r="G521" i="1"/>
  <c r="G520" i="1" s="1"/>
  <c r="G519" i="1" s="1"/>
  <c r="G518" i="1" s="1"/>
  <c r="F38" i="18" s="1"/>
  <c r="G433" i="1"/>
  <c r="G660" i="1" l="1"/>
  <c r="F47" i="18"/>
  <c r="G272" i="1"/>
  <c r="F30" i="18" s="1"/>
  <c r="F33" i="18"/>
  <c r="G108" i="1"/>
  <c r="F21" i="18" s="1"/>
  <c r="F24" i="18"/>
  <c r="F45" i="18"/>
  <c r="F42" i="18"/>
  <c r="G12" i="1"/>
  <c r="F11" i="18" s="1"/>
  <c r="G158" i="1"/>
  <c r="F25" i="18" s="1"/>
  <c r="G493" i="1"/>
  <c r="G492" i="1" l="1"/>
  <c r="F36" i="18"/>
  <c r="G11" i="1"/>
  <c r="F490" i="2"/>
  <c r="E490" i="2"/>
  <c r="F494" i="2"/>
  <c r="E494" i="2"/>
  <c r="F492" i="2"/>
  <c r="E492" i="2"/>
  <c r="D494" i="2"/>
  <c r="F52" i="18" l="1"/>
  <c r="G36" i="18" s="1"/>
  <c r="G809" i="1"/>
  <c r="I20" i="9" s="1"/>
  <c r="E489" i="2"/>
  <c r="E488" i="2" s="1"/>
  <c r="F489" i="2"/>
  <c r="F488" i="2" s="1"/>
  <c r="F236" i="2"/>
  <c r="E236" i="2"/>
  <c r="G19" i="18" l="1"/>
  <c r="G50" i="18"/>
  <c r="G11" i="18"/>
  <c r="G45" i="18"/>
  <c r="G21" i="18"/>
  <c r="G30" i="18"/>
  <c r="G42" i="18"/>
  <c r="G25" i="18"/>
  <c r="F524" i="2"/>
  <c r="E524" i="2"/>
  <c r="D524" i="2"/>
  <c r="F102" i="2"/>
  <c r="E102" i="2"/>
  <c r="D102" i="2"/>
  <c r="F179" i="2" l="1"/>
  <c r="F169" i="2" l="1"/>
  <c r="F168" i="2" s="1"/>
  <c r="E169" i="2"/>
  <c r="E168" i="2" s="1"/>
  <c r="D169" i="2"/>
  <c r="D168" i="2" s="1"/>
  <c r="D517" i="2" l="1"/>
  <c r="D225" i="2" l="1"/>
  <c r="D100" i="2" l="1"/>
  <c r="F140" i="2"/>
  <c r="D29" i="2"/>
  <c r="E29" i="2"/>
  <c r="F29" i="2"/>
  <c r="D32" i="2"/>
  <c r="E32" i="2"/>
  <c r="F32" i="2"/>
  <c r="D490" i="2" l="1"/>
  <c r="D489" i="2" s="1"/>
  <c r="D488" i="2" s="1"/>
  <c r="F428" i="2"/>
  <c r="F427" i="2" s="1"/>
  <c r="F426" i="2" s="1"/>
  <c r="E428" i="2"/>
  <c r="E427" i="2" s="1"/>
  <c r="E426" i="2" s="1"/>
  <c r="D428" i="2"/>
  <c r="D427" i="2" s="1"/>
  <c r="D426" i="2" s="1"/>
  <c r="E397" i="2" l="1"/>
  <c r="F397" i="2"/>
  <c r="E352" i="2"/>
  <c r="D397" i="2"/>
  <c r="F358" i="2"/>
  <c r="E358" i="2"/>
  <c r="D358" i="2"/>
  <c r="F381" i="2"/>
  <c r="F380" i="2" s="1"/>
  <c r="E381" i="2"/>
  <c r="E380" i="2" s="1"/>
  <c r="D381" i="2"/>
  <c r="D380" i="2" s="1"/>
  <c r="F346" i="2"/>
  <c r="E346" i="2"/>
  <c r="D346" i="2"/>
  <c r="F333" i="2"/>
  <c r="F332" i="2" s="1"/>
  <c r="F331" i="2" s="1"/>
  <c r="E333" i="2"/>
  <c r="E332" i="2" s="1"/>
  <c r="E331" i="2" s="1"/>
  <c r="D333" i="2"/>
  <c r="D332" i="2" s="1"/>
  <c r="D331" i="2" s="1"/>
  <c r="F329" i="2"/>
  <c r="E329" i="2"/>
  <c r="D329" i="2"/>
  <c r="F264" i="2" l="1"/>
  <c r="E264" i="2"/>
  <c r="E263" i="2" s="1"/>
  <c r="D264" i="2"/>
  <c r="D263" i="2" s="1"/>
  <c r="D262" i="2" s="1"/>
  <c r="D239" i="2"/>
  <c r="D237" i="2"/>
  <c r="F166" i="2"/>
  <c r="E166" i="2"/>
  <c r="D166" i="2"/>
  <c r="E262" i="2" l="1"/>
  <c r="F263" i="2"/>
  <c r="F262" i="2" s="1"/>
  <c r="E146" i="2"/>
  <c r="E145" i="2" s="1"/>
  <c r="F118" i="2"/>
  <c r="D280" i="2" l="1"/>
  <c r="D279" i="2" s="1"/>
  <c r="E280" i="2"/>
  <c r="E279" i="2" s="1"/>
  <c r="F280" i="2"/>
  <c r="E550" i="2"/>
  <c r="E538" i="2"/>
  <c r="E536" i="2"/>
  <c r="E544" i="2"/>
  <c r="E546" i="2"/>
  <c r="E548" i="2"/>
  <c r="E527" i="2"/>
  <c r="E525" i="2"/>
  <c r="E523" i="2"/>
  <c r="E521" i="2"/>
  <c r="E519" i="2"/>
  <c r="E516" i="2"/>
  <c r="E512" i="2"/>
  <c r="E508" i="2"/>
  <c r="E506" i="2"/>
  <c r="E501" i="2"/>
  <c r="E500" i="2" s="1"/>
  <c r="E498" i="2"/>
  <c r="E486" i="2"/>
  <c r="E483" i="2"/>
  <c r="E480" i="2"/>
  <c r="E478" i="2"/>
  <c r="E474" i="2"/>
  <c r="E472" i="2"/>
  <c r="E470" i="2"/>
  <c r="E468" i="2"/>
  <c r="E463" i="2"/>
  <c r="E462" i="2" s="1"/>
  <c r="E461" i="2" s="1"/>
  <c r="E457" i="2"/>
  <c r="E456" i="2" s="1"/>
  <c r="E455" i="2" s="1"/>
  <c r="E447" i="2"/>
  <c r="E446" i="2" s="1"/>
  <c r="E442" i="2" s="1"/>
  <c r="E440" i="2"/>
  <c r="E439" i="2" s="1"/>
  <c r="E438" i="2" s="1"/>
  <c r="E434" i="2"/>
  <c r="E433" i="2" s="1"/>
  <c r="E432" i="2" s="1"/>
  <c r="E424" i="2"/>
  <c r="E419" i="2"/>
  <c r="E421" i="2"/>
  <c r="E416" i="2"/>
  <c r="E415" i="2" s="1"/>
  <c r="E412" i="2"/>
  <c r="E411" i="2" s="1"/>
  <c r="E409" i="2"/>
  <c r="E402" i="2"/>
  <c r="E401" i="2" s="1"/>
  <c r="E399" i="2"/>
  <c r="E395" i="2"/>
  <c r="E386" i="2"/>
  <c r="E391" i="2"/>
  <c r="E388" i="2"/>
  <c r="E373" i="2"/>
  <c r="E372" i="2" s="1"/>
  <c r="E370" i="2"/>
  <c r="E367" i="2"/>
  <c r="E362" i="2"/>
  <c r="E360" i="2"/>
  <c r="E350" i="2"/>
  <c r="E348" i="2"/>
  <c r="E325" i="2"/>
  <c r="E323" i="2"/>
  <c r="E321" i="2"/>
  <c r="E318" i="2"/>
  <c r="E317" i="2" s="1"/>
  <c r="E314" i="2"/>
  <c r="E311" i="2"/>
  <c r="E306" i="2"/>
  <c r="E299" i="2"/>
  <c r="E298" i="2" s="1"/>
  <c r="E294" i="2"/>
  <c r="E292" i="2"/>
  <c r="E287" i="2"/>
  <c r="E284" i="2"/>
  <c r="E283" i="2" s="1"/>
  <c r="E277" i="2"/>
  <c r="E272" i="2"/>
  <c r="E271" i="2" s="1"/>
  <c r="E269" i="2"/>
  <c r="E259" i="2"/>
  <c r="E258" i="2" s="1"/>
  <c r="E257" i="2" s="1"/>
  <c r="E256" i="2" s="1"/>
  <c r="E228" i="2"/>
  <c r="E227" i="2" s="1"/>
  <c r="E225" i="2"/>
  <c r="E223" i="2"/>
  <c r="E220" i="2"/>
  <c r="E219" i="2" s="1"/>
  <c r="E217" i="2"/>
  <c r="E216" i="2" s="1"/>
  <c r="E214" i="2"/>
  <c r="E212" i="2"/>
  <c r="E209" i="2"/>
  <c r="E204" i="2"/>
  <c r="E200" i="2"/>
  <c r="E199" i="2" s="1"/>
  <c r="E197" i="2"/>
  <c r="E195" i="2"/>
  <c r="E192" i="2"/>
  <c r="E190" i="2"/>
  <c r="E188" i="2"/>
  <c r="E181" i="2"/>
  <c r="E180" i="2" s="1"/>
  <c r="E179" i="2" s="1"/>
  <c r="E176" i="2"/>
  <c r="E174" i="2"/>
  <c r="E172" i="2"/>
  <c r="E162" i="2"/>
  <c r="E161" i="2" s="1"/>
  <c r="E160" i="2" s="1"/>
  <c r="E157" i="2"/>
  <c r="E149" i="2"/>
  <c r="E144" i="2" s="1"/>
  <c r="E140" i="2"/>
  <c r="E134" i="2"/>
  <c r="E132" i="2"/>
  <c r="E126" i="2"/>
  <c r="E124" i="2"/>
  <c r="E122" i="2"/>
  <c r="E118" i="2"/>
  <c r="E116" i="2"/>
  <c r="E114" i="2"/>
  <c r="E112" i="2"/>
  <c r="E110" i="2"/>
  <c r="E108" i="2"/>
  <c r="E100" i="2"/>
  <c r="E97" i="2"/>
  <c r="E104" i="2"/>
  <c r="E95" i="2"/>
  <c r="E93" i="2"/>
  <c r="E91" i="2"/>
  <c r="E89" i="2"/>
  <c r="E87" i="2"/>
  <c r="E85" i="2"/>
  <c r="E81" i="2"/>
  <c r="E80" i="2" s="1"/>
  <c r="E78" i="2"/>
  <c r="E76" i="2"/>
  <c r="E68" i="2"/>
  <c r="E66" i="2"/>
  <c r="E64" i="2"/>
  <c r="E61" i="2"/>
  <c r="E59" i="2"/>
  <c r="E54" i="2"/>
  <c r="E52" i="2"/>
  <c r="E44" i="2"/>
  <c r="E42" i="2"/>
  <c r="E40" i="2"/>
  <c r="E37" i="2"/>
  <c r="E35" i="2"/>
  <c r="E25" i="2"/>
  <c r="E22" i="2"/>
  <c r="E20" i="2"/>
  <c r="E16" i="2"/>
  <c r="E14" i="2"/>
  <c r="D534" i="2"/>
  <c r="D542" i="2"/>
  <c r="D540" i="2"/>
  <c r="D550" i="2"/>
  <c r="D538" i="2"/>
  <c r="D536" i="2"/>
  <c r="D544" i="2"/>
  <c r="D546" i="2"/>
  <c r="D548" i="2"/>
  <c r="D531" i="2"/>
  <c r="D527" i="2"/>
  <c r="D525" i="2"/>
  <c r="D523" i="2"/>
  <c r="D521" i="2"/>
  <c r="D519" i="2"/>
  <c r="D516" i="2"/>
  <c r="D512" i="2"/>
  <c r="D508" i="2"/>
  <c r="D506" i="2"/>
  <c r="D501" i="2"/>
  <c r="D500" i="2" s="1"/>
  <c r="D498" i="2"/>
  <c r="D486" i="2"/>
  <c r="D483" i="2"/>
  <c r="D480" i="2"/>
  <c r="D478" i="2"/>
  <c r="D474" i="2"/>
  <c r="D472" i="2"/>
  <c r="D470" i="2"/>
  <c r="D468" i="2"/>
  <c r="D463" i="2"/>
  <c r="D462" i="2" s="1"/>
  <c r="D461" i="2" s="1"/>
  <c r="D457" i="2"/>
  <c r="D456" i="2" s="1"/>
  <c r="D455" i="2" s="1"/>
  <c r="D447" i="2"/>
  <c r="D446" i="2" s="1"/>
  <c r="D444" i="2"/>
  <c r="D443" i="2" s="1"/>
  <c r="D440" i="2"/>
  <c r="D439" i="2" s="1"/>
  <c r="D438" i="2" s="1"/>
  <c r="D434" i="2"/>
  <c r="D433" i="2" s="1"/>
  <c r="D432" i="2" s="1"/>
  <c r="D424" i="2"/>
  <c r="D419" i="2"/>
  <c r="D421" i="2"/>
  <c r="D416" i="2"/>
  <c r="D415" i="2" s="1"/>
  <c r="D412" i="2"/>
  <c r="D411" i="2" s="1"/>
  <c r="D409" i="2"/>
  <c r="D403" i="2"/>
  <c r="D402" i="2" s="1"/>
  <c r="D401" i="2" s="1"/>
  <c r="D399" i="2"/>
  <c r="D395" i="2"/>
  <c r="D393" i="2"/>
  <c r="D386" i="2"/>
  <c r="D391" i="2"/>
  <c r="D388" i="2"/>
  <c r="D377" i="2"/>
  <c r="D376" i="2" s="1"/>
  <c r="D375" i="2" s="1"/>
  <c r="D373" i="2"/>
  <c r="D372" i="2" s="1"/>
  <c r="D370" i="2"/>
  <c r="D367" i="2"/>
  <c r="D362" i="2"/>
  <c r="D360" i="2"/>
  <c r="D350" i="2"/>
  <c r="D348" i="2"/>
  <c r="D245" i="2"/>
  <c r="D244" i="2" s="1"/>
  <c r="D325" i="2"/>
  <c r="D323" i="2"/>
  <c r="D321" i="2"/>
  <c r="D318" i="2"/>
  <c r="D317" i="2" s="1"/>
  <c r="D314" i="2"/>
  <c r="D311" i="2"/>
  <c r="D306" i="2"/>
  <c r="D299" i="2"/>
  <c r="D298" i="2" s="1"/>
  <c r="D294" i="2"/>
  <c r="D292" i="2"/>
  <c r="D287" i="2"/>
  <c r="D284" i="2"/>
  <c r="D283" i="2" s="1"/>
  <c r="D277" i="2"/>
  <c r="D272" i="2"/>
  <c r="D271" i="2" s="1"/>
  <c r="D269" i="2"/>
  <c r="D259" i="2"/>
  <c r="D258" i="2" s="1"/>
  <c r="D257" i="2" s="1"/>
  <c r="D256" i="2" s="1"/>
  <c r="D242" i="2"/>
  <c r="D241" i="2" s="1"/>
  <c r="D228" i="2"/>
  <c r="D227" i="2" s="1"/>
  <c r="D223" i="2"/>
  <c r="D222" i="2" s="1"/>
  <c r="D220" i="2"/>
  <c r="D219" i="2" s="1"/>
  <c r="D217" i="2"/>
  <c r="D216" i="2" s="1"/>
  <c r="D214" i="2"/>
  <c r="D212" i="2"/>
  <c r="D209" i="2"/>
  <c r="D204" i="2"/>
  <c r="D200" i="2"/>
  <c r="D199" i="2" s="1"/>
  <c r="D197" i="2"/>
  <c r="D195" i="2"/>
  <c r="D192" i="2"/>
  <c r="D190" i="2"/>
  <c r="D188" i="2"/>
  <c r="D181" i="2"/>
  <c r="D180" i="2" s="1"/>
  <c r="D179" i="2" s="1"/>
  <c r="D176" i="2"/>
  <c r="D174" i="2"/>
  <c r="D172" i="2"/>
  <c r="D162" i="2"/>
  <c r="D161" i="2" s="1"/>
  <c r="D160" i="2" s="1"/>
  <c r="D157" i="2"/>
  <c r="D156" i="2" s="1"/>
  <c r="D155" i="2" s="1"/>
  <c r="D149" i="2"/>
  <c r="D140" i="2"/>
  <c r="D134" i="2"/>
  <c r="D132" i="2"/>
  <c r="D126" i="2"/>
  <c r="D124" i="2"/>
  <c r="D122" i="2"/>
  <c r="D118" i="2"/>
  <c r="D116" i="2"/>
  <c r="D114" i="2"/>
  <c r="D112" i="2"/>
  <c r="D110" i="2"/>
  <c r="D108" i="2"/>
  <c r="D97" i="2"/>
  <c r="D104" i="2"/>
  <c r="D99" i="2" s="1"/>
  <c r="D95" i="2"/>
  <c r="D93" i="2"/>
  <c r="D91" i="2"/>
  <c r="D89" i="2"/>
  <c r="D87" i="2"/>
  <c r="D85" i="2"/>
  <c r="D81" i="2"/>
  <c r="D80" i="2" s="1"/>
  <c r="D78" i="2"/>
  <c r="D76" i="2"/>
  <c r="D71" i="2"/>
  <c r="D70" i="2" s="1"/>
  <c r="D68" i="2"/>
  <c r="D66" i="2"/>
  <c r="D64" i="2"/>
  <c r="D61" i="2"/>
  <c r="D59" i="2"/>
  <c r="D54" i="2"/>
  <c r="D52" i="2"/>
  <c r="D47" i="2"/>
  <c r="D44" i="2"/>
  <c r="D42" i="2"/>
  <c r="D40" i="2"/>
  <c r="D37" i="2"/>
  <c r="D35" i="2"/>
  <c r="D22" i="2"/>
  <c r="D20" i="2"/>
  <c r="D16" i="2"/>
  <c r="D14" i="2"/>
  <c r="D337" i="2" l="1"/>
  <c r="E84" i="2"/>
  <c r="E337" i="2"/>
  <c r="D84" i="2"/>
  <c r="E99" i="2"/>
  <c r="D144" i="2"/>
  <c r="D143" i="2" s="1"/>
  <c r="D236" i="2"/>
  <c r="E511" i="2"/>
  <c r="D511" i="2"/>
  <c r="E107" i="2"/>
  <c r="E106" i="2" s="1"/>
  <c r="D107" i="2"/>
  <c r="D106" i="2" s="1"/>
  <c r="E357" i="2"/>
  <c r="D357" i="2"/>
  <c r="E385" i="2"/>
  <c r="E384" i="2" s="1"/>
  <c r="D385" i="2"/>
  <c r="D384" i="2" s="1"/>
  <c r="D442" i="2"/>
  <c r="E28" i="2"/>
  <c r="E27" i="2" s="1"/>
  <c r="E454" i="2"/>
  <c r="D28" i="2"/>
  <c r="D27" i="2" s="1"/>
  <c r="D454" i="2"/>
  <c r="D505" i="2"/>
  <c r="D310" i="2"/>
  <c r="E310" i="2"/>
  <c r="D408" i="2"/>
  <c r="E408" i="2"/>
  <c r="E276" i="2"/>
  <c r="D276" i="2"/>
  <c r="E222" i="2"/>
  <c r="E156" i="2"/>
  <c r="E155" i="2" s="1"/>
  <c r="D485" i="2"/>
  <c r="E485" i="2"/>
  <c r="D423" i="2"/>
  <c r="E423" i="2"/>
  <c r="D369" i="2"/>
  <c r="E369" i="2"/>
  <c r="D320" i="2"/>
  <c r="D316" i="2" s="1"/>
  <c r="E282" i="2"/>
  <c r="E320" i="2"/>
  <c r="E316" i="2" s="1"/>
  <c r="E211" i="2"/>
  <c r="D313" i="2"/>
  <c r="E313" i="2"/>
  <c r="E208" i="2"/>
  <c r="D208" i="2"/>
  <c r="E203" i="2"/>
  <c r="D203" i="2"/>
  <c r="E268" i="2"/>
  <c r="E267" i="2" s="1"/>
  <c r="E505" i="2"/>
  <c r="D497" i="2"/>
  <c r="D496" i="2" s="1"/>
  <c r="E414" i="2"/>
  <c r="E51" i="2"/>
  <c r="E50" i="2" s="1"/>
  <c r="E291" i="2"/>
  <c r="E290" i="2" s="1"/>
  <c r="E497" i="2"/>
  <c r="E496" i="2" s="1"/>
  <c r="D13" i="2"/>
  <c r="D12" i="2" s="1"/>
  <c r="D282" i="2"/>
  <c r="D211" i="2"/>
  <c r="E136" i="2"/>
  <c r="D136" i="2"/>
  <c r="D75" i="2"/>
  <c r="E121" i="2"/>
  <c r="E120" i="2" s="1"/>
  <c r="E131" i="2"/>
  <c r="D121" i="2"/>
  <c r="D120" i="2" s="1"/>
  <c r="E143" i="2"/>
  <c r="D171" i="2"/>
  <c r="E58" i="2"/>
  <c r="E57" i="2" s="1"/>
  <c r="E19" i="2"/>
  <c r="E18" i="2" s="1"/>
  <c r="E477" i="2"/>
  <c r="D477" i="2"/>
  <c r="E467" i="2"/>
  <c r="D467" i="2"/>
  <c r="D297" i="2"/>
  <c r="D296" i="2" s="1"/>
  <c r="E297" i="2"/>
  <c r="E296" i="2" s="1"/>
  <c r="D291" i="2"/>
  <c r="D290" i="2" s="1"/>
  <c r="D268" i="2"/>
  <c r="D267" i="2" s="1"/>
  <c r="E187" i="2"/>
  <c r="D187" i="2"/>
  <c r="E171" i="2"/>
  <c r="D131" i="2"/>
  <c r="E75" i="2"/>
  <c r="D58" i="2"/>
  <c r="D57" i="2" s="1"/>
  <c r="D51" i="2"/>
  <c r="D50" i="2" s="1"/>
  <c r="D19" i="2"/>
  <c r="D18" i="2" s="1"/>
  <c r="E13" i="2"/>
  <c r="E12" i="2" s="1"/>
  <c r="D414" i="2"/>
  <c r="E207" i="2" l="1"/>
  <c r="E206" i="2" s="1"/>
  <c r="D207" i="2"/>
  <c r="D206" i="2" s="1"/>
  <c r="E504" i="2"/>
  <c r="E377" i="2"/>
  <c r="E376" i="2" s="1"/>
  <c r="E375" i="2" s="1"/>
  <c r="E336" i="2" s="1"/>
  <c r="E335" i="2" s="1"/>
  <c r="D504" i="2"/>
  <c r="D309" i="2"/>
  <c r="D308" i="2" s="1"/>
  <c r="E74" i="2"/>
  <c r="D74" i="2"/>
  <c r="D159" i="2"/>
  <c r="E159" i="2"/>
  <c r="D289" i="2"/>
  <c r="E407" i="2"/>
  <c r="E406" i="2" s="1"/>
  <c r="D407" i="2"/>
  <c r="D406" i="2" s="1"/>
  <c r="E275" i="2"/>
  <c r="E309" i="2"/>
  <c r="E308" i="2" s="1"/>
  <c r="D186" i="2"/>
  <c r="E186" i="2"/>
  <c r="E289" i="2"/>
  <c r="D130" i="2"/>
  <c r="D275" i="2"/>
  <c r="E130" i="2"/>
  <c r="D466" i="2"/>
  <c r="E466" i="2"/>
  <c r="E11" i="2"/>
  <c r="D11" i="2"/>
  <c r="D336" i="2"/>
  <c r="D335" i="2" s="1"/>
  <c r="E56" i="2" l="1"/>
  <c r="E10" i="2" s="1"/>
  <c r="D56" i="2"/>
  <c r="D10" i="2" s="1"/>
  <c r="E552" i="2" l="1"/>
  <c r="I19" i="9" l="1"/>
  <c r="D19" i="9"/>
  <c r="G810" i="1"/>
  <c r="D552" i="2"/>
  <c r="C16" i="9" l="1"/>
  <c r="H19" i="9"/>
  <c r="H22" i="9" s="1"/>
  <c r="I21" i="9"/>
  <c r="I22" i="9" s="1"/>
  <c r="F326" i="1"/>
  <c r="H326" i="1"/>
  <c r="H91" i="8" l="1"/>
  <c r="I91" i="8"/>
  <c r="J91" i="8"/>
  <c r="K91" i="8"/>
  <c r="L91" i="8"/>
  <c r="M91" i="8"/>
  <c r="D91" i="8"/>
  <c r="E91" i="8"/>
  <c r="E88" i="8" s="1"/>
  <c r="G34" i="8"/>
  <c r="G33" i="8" s="1"/>
  <c r="C34" i="8"/>
  <c r="C33" i="8" s="1"/>
  <c r="H201" i="1"/>
  <c r="H200" i="1" s="1"/>
  <c r="F201" i="1"/>
  <c r="F200" i="1" s="1"/>
  <c r="F554" i="1"/>
  <c r="F394" i="1"/>
  <c r="F393" i="1" s="1"/>
  <c r="F392" i="1" s="1"/>
  <c r="F442" i="2"/>
  <c r="F457" i="2"/>
  <c r="F145" i="2"/>
  <c r="H672" i="1" l="1"/>
  <c r="F672" i="1"/>
  <c r="H670" i="1"/>
  <c r="H669" i="1" s="1"/>
  <c r="F670" i="1"/>
  <c r="F669" i="1" s="1"/>
  <c r="F149" i="2"/>
  <c r="F144" i="2" s="1"/>
  <c r="F553" i="1" l="1"/>
  <c r="F552" i="1" s="1"/>
  <c r="F100" i="2"/>
  <c r="F541" i="1"/>
  <c r="F423" i="1"/>
  <c r="H423" i="1"/>
  <c r="H422" i="1" s="1"/>
  <c r="H421" i="1" s="1"/>
  <c r="H420" i="1" s="1"/>
  <c r="H419" i="1" s="1"/>
  <c r="H418" i="1" s="1"/>
  <c r="F372" i="1"/>
  <c r="H372" i="1"/>
  <c r="F368" i="1"/>
  <c r="H368" i="1"/>
  <c r="F321" i="1"/>
  <c r="F320" i="1" s="1"/>
  <c r="H321" i="1"/>
  <c r="H320" i="1" s="1"/>
  <c r="F456" i="2"/>
  <c r="F455" i="2" s="1"/>
  <c r="F447" i="2"/>
  <c r="F402" i="2"/>
  <c r="F401" i="2" s="1"/>
  <c r="F259" i="2"/>
  <c r="F258" i="2" s="1"/>
  <c r="F257" i="2" s="1"/>
  <c r="F256" i="2" s="1"/>
  <c r="J88" i="8"/>
  <c r="F91" i="8"/>
  <c r="G92" i="8"/>
  <c r="G91" i="8" s="1"/>
  <c r="C92" i="8"/>
  <c r="C91" i="8" s="1"/>
  <c r="H394" i="1"/>
  <c r="H393" i="1" s="1"/>
  <c r="H392" i="1" s="1"/>
  <c r="H541" i="1"/>
  <c r="H554" i="1"/>
  <c r="H553" i="1" s="1"/>
  <c r="H552" i="1" s="1"/>
  <c r="H787" i="1"/>
  <c r="H786" i="1" s="1"/>
  <c r="H785" i="1" s="1"/>
  <c r="H119" i="1"/>
  <c r="H807" i="1"/>
  <c r="H805" i="1"/>
  <c r="H803" i="1"/>
  <c r="H801" i="1"/>
  <c r="H798" i="1"/>
  <c r="H793" i="1"/>
  <c r="H792" i="1" s="1"/>
  <c r="H791" i="1" s="1"/>
  <c r="H790" i="1" s="1"/>
  <c r="H17" i="18" s="1"/>
  <c r="H778" i="1"/>
  <c r="H777" i="1" s="1"/>
  <c r="H774" i="1"/>
  <c r="H772" i="1"/>
  <c r="H765" i="1"/>
  <c r="H764" i="1" s="1"/>
  <c r="H763" i="1" s="1"/>
  <c r="H762" i="1" s="1"/>
  <c r="H761" i="1" s="1"/>
  <c r="H760" i="1" s="1"/>
  <c r="H756" i="1"/>
  <c r="H755" i="1" s="1"/>
  <c r="H754" i="1" s="1"/>
  <c r="H753" i="1" s="1"/>
  <c r="H752" i="1" s="1"/>
  <c r="H751" i="1" s="1"/>
  <c r="H743" i="1"/>
  <c r="H742" i="1" s="1"/>
  <c r="H740" i="1"/>
  <c r="H738" i="1"/>
  <c r="H732" i="1"/>
  <c r="H731" i="1" s="1"/>
  <c r="H730" i="1" s="1"/>
  <c r="H729" i="1" s="1"/>
  <c r="H705" i="1"/>
  <c r="H704" i="1" s="1"/>
  <c r="H700" i="1"/>
  <c r="H699" i="1" s="1"/>
  <c r="H697" i="1"/>
  <c r="H696" i="1" s="1"/>
  <c r="H689" i="1"/>
  <c r="H688" i="1" s="1"/>
  <c r="H687" i="1" s="1"/>
  <c r="H686" i="1" s="1"/>
  <c r="H685" i="1" s="1"/>
  <c r="H684" i="1" s="1"/>
  <c r="H681" i="1"/>
  <c r="H680" i="1" s="1"/>
  <c r="H678" i="1"/>
  <c r="H667" i="1"/>
  <c r="H666" i="1" s="1"/>
  <c r="H665" i="1" s="1"/>
  <c r="H664" i="1" s="1"/>
  <c r="H663" i="1" s="1"/>
  <c r="H662" i="1" s="1"/>
  <c r="H654" i="1"/>
  <c r="H653" i="1"/>
  <c r="H651" i="1"/>
  <c r="H650" i="1" s="1"/>
  <c r="H648" i="1"/>
  <c r="H641" i="1"/>
  <c r="H640" i="1" s="1"/>
  <c r="H639" i="1" s="1"/>
  <c r="H638" i="1" s="1"/>
  <c r="H637" i="1" s="1"/>
  <c r="H636" i="1" s="1"/>
  <c r="H631" i="1"/>
  <c r="H627" i="1"/>
  <c r="H625" i="1"/>
  <c r="H623" i="1"/>
  <c r="H619" i="1"/>
  <c r="H618" i="1" s="1"/>
  <c r="H617" i="1" s="1"/>
  <c r="H611" i="1"/>
  <c r="H610" i="1" s="1"/>
  <c r="H609" i="1" s="1"/>
  <c r="H607" i="1"/>
  <c r="H605" i="1"/>
  <c r="H599" i="1"/>
  <c r="H597" i="1"/>
  <c r="H595" i="1"/>
  <c r="H591" i="1"/>
  <c r="H589" i="1"/>
  <c r="H587" i="1"/>
  <c r="H585" i="1"/>
  <c r="H579" i="1"/>
  <c r="H578" i="1" s="1"/>
  <c r="H577" i="1" s="1"/>
  <c r="H576" i="1" s="1"/>
  <c r="H566" i="1"/>
  <c r="H564" i="1"/>
  <c r="H549" i="1"/>
  <c r="H548" i="1" s="1"/>
  <c r="H547" i="1" s="1"/>
  <c r="H538" i="1"/>
  <c r="H545" i="1"/>
  <c r="H534" i="1"/>
  <c r="H532" i="1"/>
  <c r="H528" i="1"/>
  <c r="H527" i="1"/>
  <c r="H525" i="1"/>
  <c r="H523" i="1"/>
  <c r="H512" i="1"/>
  <c r="H511" i="1" s="1"/>
  <c r="H510" i="1" s="1"/>
  <c r="H507" i="1"/>
  <c r="H506" i="1" s="1"/>
  <c r="H504" i="1"/>
  <c r="H501" i="1"/>
  <c r="H499" i="1"/>
  <c r="H483" i="1"/>
  <c r="H482" i="1" s="1"/>
  <c r="H481" i="1" s="1"/>
  <c r="H480" i="1" s="1"/>
  <c r="H479" i="1" s="1"/>
  <c r="H49" i="18" s="1"/>
  <c r="H477" i="1"/>
  <c r="H476" i="1" s="1"/>
  <c r="H472" i="1"/>
  <c r="H471" i="1" s="1"/>
  <c r="H469" i="1"/>
  <c r="H457" i="1"/>
  <c r="H455" i="1"/>
  <c r="H454" i="1" s="1"/>
  <c r="H453" i="1" s="1"/>
  <c r="H439" i="1"/>
  <c r="H438" i="1" s="1"/>
  <c r="H437" i="1" s="1"/>
  <c r="H436" i="1" s="1"/>
  <c r="H435" i="1" s="1"/>
  <c r="H434" i="1" s="1"/>
  <c r="H46" i="18" s="1"/>
  <c r="H400" i="1"/>
  <c r="H399" i="1"/>
  <c r="H398" i="1" s="1"/>
  <c r="H389" i="1"/>
  <c r="H388" i="1" s="1"/>
  <c r="H383" i="1"/>
  <c r="H379" i="1"/>
  <c r="H363" i="1"/>
  <c r="H354" i="1"/>
  <c r="H352" i="1"/>
  <c r="H338" i="1"/>
  <c r="H337" i="1"/>
  <c r="H336" i="1" s="1"/>
  <c r="H325" i="1"/>
  <c r="H308" i="1"/>
  <c r="H306" i="1"/>
  <c r="H298" i="1"/>
  <c r="H297" i="1" s="1"/>
  <c r="H292" i="1"/>
  <c r="H291" i="1" s="1"/>
  <c r="H290" i="1" s="1"/>
  <c r="H289" i="1" s="1"/>
  <c r="H283" i="1"/>
  <c r="H281" i="1"/>
  <c r="H279" i="1"/>
  <c r="H277" i="1"/>
  <c r="H268" i="1"/>
  <c r="H267" i="1" s="1"/>
  <c r="H266" i="1" s="1"/>
  <c r="H260" i="1"/>
  <c r="H249" i="1"/>
  <c r="H248" i="1" s="1"/>
  <c r="H244" i="1"/>
  <c r="H243" i="1" s="1"/>
  <c r="H241" i="1"/>
  <c r="H240" i="1" s="1"/>
  <c r="H227" i="1"/>
  <c r="H226" i="1" s="1"/>
  <c r="H225" i="1" s="1"/>
  <c r="H213" i="1"/>
  <c r="H212" i="1" s="1"/>
  <c r="H210" i="1"/>
  <c r="H208" i="1"/>
  <c r="H205" i="1"/>
  <c r="H204" i="1"/>
  <c r="H198" i="1"/>
  <c r="H197" i="1" s="1"/>
  <c r="H191" i="1"/>
  <c r="H190" i="1" s="1"/>
  <c r="H189" i="1" s="1"/>
  <c r="H188" i="1" s="1"/>
  <c r="H184" i="1"/>
  <c r="H183" i="1" s="1"/>
  <c r="H182" i="1" s="1"/>
  <c r="H180" i="1"/>
  <c r="H179" i="1" s="1"/>
  <c r="H178" i="1" s="1"/>
  <c r="H177" i="1" s="1"/>
  <c r="H173" i="1"/>
  <c r="H171" i="1"/>
  <c r="H169" i="1"/>
  <c r="H167" i="1"/>
  <c r="H164" i="1"/>
  <c r="H163" i="1" s="1"/>
  <c r="H156" i="1"/>
  <c r="H155" i="1" s="1"/>
  <c r="H154" i="1" s="1"/>
  <c r="H152" i="1"/>
  <c r="H148" i="1"/>
  <c r="H145" i="1"/>
  <c r="H140" i="1"/>
  <c r="H138" i="1"/>
  <c r="H131" i="1"/>
  <c r="H126" i="1"/>
  <c r="H117" i="1"/>
  <c r="H115" i="1"/>
  <c r="H113" i="1"/>
  <c r="H105" i="1"/>
  <c r="H104" i="1" s="1"/>
  <c r="H103" i="1" s="1"/>
  <c r="H102" i="1" s="1"/>
  <c r="H101" i="1" s="1"/>
  <c r="H100" i="1" s="1"/>
  <c r="H97" i="1"/>
  <c r="H95" i="1"/>
  <c r="H93" i="1"/>
  <c r="H92" i="1"/>
  <c r="H87" i="1"/>
  <c r="H82" i="1"/>
  <c r="H81" i="1" s="1"/>
  <c r="H80" i="1" s="1"/>
  <c r="H79" i="1" s="1"/>
  <c r="H77" i="1"/>
  <c r="H75" i="1"/>
  <c r="H70" i="1"/>
  <c r="H69" i="1" s="1"/>
  <c r="H68" i="1" s="1"/>
  <c r="H66" i="1"/>
  <c r="H64" i="1"/>
  <c r="H57" i="1"/>
  <c r="H56" i="1" s="1"/>
  <c r="H55" i="1" s="1"/>
  <c r="H54" i="1" s="1"/>
  <c r="H53" i="1" s="1"/>
  <c r="H52" i="1" s="1"/>
  <c r="H15" i="18" s="1"/>
  <c r="H50" i="1"/>
  <c r="H49" i="1" s="1"/>
  <c r="H48" i="1" s="1"/>
  <c r="H45" i="1"/>
  <c r="H44" i="1" s="1"/>
  <c r="H43" i="1" s="1"/>
  <c r="H41" i="1"/>
  <c r="H38" i="1"/>
  <c r="H36" i="1"/>
  <c r="H33" i="1"/>
  <c r="H30" i="1"/>
  <c r="H18" i="1"/>
  <c r="H17" i="1" s="1"/>
  <c r="H16" i="1" s="1"/>
  <c r="H15" i="1" s="1"/>
  <c r="H14" i="1" s="1"/>
  <c r="H13" i="1" s="1"/>
  <c r="H12" i="18" s="1"/>
  <c r="F434" i="2"/>
  <c r="F433" i="2" s="1"/>
  <c r="F432" i="2" s="1"/>
  <c r="H695" i="1" l="1"/>
  <c r="H694" i="1" s="1"/>
  <c r="H693" i="1" s="1"/>
  <c r="H692" i="1" s="1"/>
  <c r="H43" i="18" s="1"/>
  <c r="F422" i="1"/>
  <c r="F421" i="1" s="1"/>
  <c r="H540" i="1"/>
  <c r="H531" i="1"/>
  <c r="H343" i="1"/>
  <c r="H584" i="1"/>
  <c r="H583" i="1" s="1"/>
  <c r="H86" i="1"/>
  <c r="H85" i="1" s="1"/>
  <c r="F367" i="1"/>
  <c r="H376" i="1"/>
  <c r="H417" i="1"/>
  <c r="H99" i="1"/>
  <c r="H19" i="18" s="1"/>
  <c r="H20" i="18"/>
  <c r="H29" i="1"/>
  <c r="H28" i="1" s="1"/>
  <c r="H551" i="1"/>
  <c r="H391" i="1"/>
  <c r="H303" i="1"/>
  <c r="H302" i="1" s="1"/>
  <c r="H296" i="1" s="1"/>
  <c r="H295" i="1" s="1"/>
  <c r="H294" i="1" s="1"/>
  <c r="H32" i="18" s="1"/>
  <c r="H367" i="1"/>
  <c r="H74" i="1"/>
  <c r="H73" i="1" s="1"/>
  <c r="H144" i="1"/>
  <c r="H143" i="1" s="1"/>
  <c r="H142" i="1" s="1"/>
  <c r="H239" i="1"/>
  <c r="H137" i="1"/>
  <c r="H136" i="1" s="1"/>
  <c r="H259" i="1"/>
  <c r="H258" i="1" s="1"/>
  <c r="H203" i="1"/>
  <c r="H196" i="1" s="1"/>
  <c r="H498" i="1"/>
  <c r="H497" i="1" s="1"/>
  <c r="H496" i="1" s="1"/>
  <c r="H495" i="1" s="1"/>
  <c r="H494" i="1" s="1"/>
  <c r="H37" i="18" s="1"/>
  <c r="H677" i="1"/>
  <c r="H676" i="1" s="1"/>
  <c r="H675" i="1" s="1"/>
  <c r="H674" i="1" s="1"/>
  <c r="H673" i="1" s="1"/>
  <c r="H563" i="1"/>
  <c r="H562" i="1" s="1"/>
  <c r="H561" i="1" s="1"/>
  <c r="H560" i="1" s="1"/>
  <c r="H559" i="1" s="1"/>
  <c r="H39" i="18" s="1"/>
  <c r="H604" i="1"/>
  <c r="H603" i="1" s="1"/>
  <c r="H737" i="1"/>
  <c r="H736" i="1" s="1"/>
  <c r="H735" i="1" s="1"/>
  <c r="H728" i="1" s="1"/>
  <c r="H727" i="1" s="1"/>
  <c r="H44" i="18" s="1"/>
  <c r="H594" i="1"/>
  <c r="H593" i="1" s="1"/>
  <c r="H128" i="1"/>
  <c r="H125" i="1" s="1"/>
  <c r="H124" i="1" s="1"/>
  <c r="H123" i="1" s="1"/>
  <c r="H122" i="1" s="1"/>
  <c r="H23" i="18" s="1"/>
  <c r="H166" i="1"/>
  <c r="H162" i="1" s="1"/>
  <c r="H161" i="1" s="1"/>
  <c r="H160" i="1" s="1"/>
  <c r="H159" i="1" s="1"/>
  <c r="H26" i="18" s="1"/>
  <c r="H797" i="1"/>
  <c r="H796" i="1" s="1"/>
  <c r="H795" i="1" s="1"/>
  <c r="H468" i="1"/>
  <c r="H467" i="1" s="1"/>
  <c r="H466" i="1" s="1"/>
  <c r="H465" i="1" s="1"/>
  <c r="H48" i="18" s="1"/>
  <c r="H771" i="1"/>
  <c r="H770" i="1" s="1"/>
  <c r="H769" i="1" s="1"/>
  <c r="H522" i="1"/>
  <c r="H25" i="1"/>
  <c r="H24" i="1" s="1"/>
  <c r="H23" i="1" s="1"/>
  <c r="H622" i="1"/>
  <c r="H621" i="1" s="1"/>
  <c r="H630" i="1"/>
  <c r="H629" i="1" s="1"/>
  <c r="H63" i="1"/>
  <c r="H62" i="1" s="1"/>
  <c r="H276" i="1"/>
  <c r="H275" i="1" s="1"/>
  <c r="H274" i="1" s="1"/>
  <c r="H273" i="1" s="1"/>
  <c r="H31" i="18" s="1"/>
  <c r="H187" i="1"/>
  <c r="H186" i="1"/>
  <c r="H27" i="18" s="1"/>
  <c r="H784" i="1"/>
  <c r="H783" i="1"/>
  <c r="H782" i="1" s="1"/>
  <c r="H16" i="18" s="1"/>
  <c r="H442" i="1"/>
  <c r="H441" i="1" s="1"/>
  <c r="H647" i="1"/>
  <c r="H646" i="1" s="1"/>
  <c r="H645" i="1" s="1"/>
  <c r="H644" i="1" s="1"/>
  <c r="H112" i="1"/>
  <c r="H111" i="1" s="1"/>
  <c r="H110" i="1" s="1"/>
  <c r="H109" i="1" s="1"/>
  <c r="H22" i="18" s="1"/>
  <c r="H643" i="1" l="1"/>
  <c r="H50" i="18" s="1"/>
  <c r="H51" i="18"/>
  <c r="H661" i="1"/>
  <c r="H40" i="18"/>
  <c r="H768" i="1"/>
  <c r="H767" i="1" s="1"/>
  <c r="H13" i="18"/>
  <c r="H247" i="1"/>
  <c r="H246" i="1" s="1"/>
  <c r="H238" i="1" s="1"/>
  <c r="H237" i="1" s="1"/>
  <c r="H29" i="18" s="1"/>
  <c r="H521" i="1"/>
  <c r="H520" i="1" s="1"/>
  <c r="H519" i="1" s="1"/>
  <c r="H518" i="1" s="1"/>
  <c r="H38" i="18" s="1"/>
  <c r="H342" i="1"/>
  <c r="H335" i="1" s="1"/>
  <c r="H334" i="1" s="1"/>
  <c r="H333" i="1" s="1"/>
  <c r="H195" i="1"/>
  <c r="H194" i="1" s="1"/>
  <c r="H193" i="1" s="1"/>
  <c r="H28" i="18" s="1"/>
  <c r="H61" i="1"/>
  <c r="H60" i="1" s="1"/>
  <c r="H59" i="1" s="1"/>
  <c r="H18" i="18" s="1"/>
  <c r="H433" i="1"/>
  <c r="H582" i="1"/>
  <c r="H575" i="1" s="1"/>
  <c r="H574" i="1" s="1"/>
  <c r="H41" i="18" s="1"/>
  <c r="H22" i="1"/>
  <c r="H21" i="1" s="1"/>
  <c r="H20" i="1" s="1"/>
  <c r="H14" i="18" s="1"/>
  <c r="H135" i="1"/>
  <c r="H134" i="1" s="1"/>
  <c r="H133" i="1" s="1"/>
  <c r="H616" i="1"/>
  <c r="H615" i="1" s="1"/>
  <c r="H614" i="1" s="1"/>
  <c r="H613" i="1" s="1"/>
  <c r="H781" i="1"/>
  <c r="H780" i="1" s="1"/>
  <c r="H691" i="1"/>
  <c r="H47" i="18" l="1"/>
  <c r="H660" i="1"/>
  <c r="H272" i="1"/>
  <c r="H30" i="18" s="1"/>
  <c r="H33" i="18"/>
  <c r="H108" i="1"/>
  <c r="H21" i="18" s="1"/>
  <c r="H24" i="18"/>
  <c r="H45" i="18"/>
  <c r="H42" i="18"/>
  <c r="H158" i="1"/>
  <c r="H25" i="18" s="1"/>
  <c r="H493" i="1"/>
  <c r="H12" i="1"/>
  <c r="H11" i="18" s="1"/>
  <c r="H492" i="1" l="1"/>
  <c r="H36" i="18"/>
  <c r="H11" i="1"/>
  <c r="H52" i="18" l="1"/>
  <c r="I36" i="18" s="1"/>
  <c r="H809" i="1"/>
  <c r="J20" i="9" s="1"/>
  <c r="I19" i="18" l="1"/>
  <c r="I50" i="18"/>
  <c r="I42" i="18"/>
  <c r="I45" i="18"/>
  <c r="I30" i="18"/>
  <c r="I25" i="18"/>
  <c r="I11" i="18"/>
  <c r="I21" i="18"/>
  <c r="F325" i="1"/>
  <c r="F55" i="8" l="1"/>
  <c r="C55" i="8" s="1"/>
  <c r="F457" i="1" l="1"/>
  <c r="F498" i="2"/>
  <c r="F363" i="1" l="1"/>
  <c r="F352" i="2"/>
  <c r="K37" i="8" l="1"/>
  <c r="G37" i="8"/>
  <c r="C78" i="8"/>
  <c r="C77" i="8"/>
  <c r="C76" i="8"/>
  <c r="C75" i="8"/>
  <c r="C74" i="8"/>
  <c r="C73" i="8"/>
  <c r="C72" i="8"/>
  <c r="C70" i="8"/>
  <c r="C69" i="8"/>
  <c r="C68" i="8"/>
  <c r="C71" i="8"/>
  <c r="C66" i="8"/>
  <c r="C65" i="8"/>
  <c r="C64" i="8"/>
  <c r="C63" i="8"/>
  <c r="C62" i="8"/>
  <c r="C61" i="8"/>
  <c r="C60" i="8"/>
  <c r="C59" i="8"/>
  <c r="C58" i="8"/>
  <c r="C57" i="8"/>
  <c r="C56" i="8"/>
  <c r="C54" i="8"/>
  <c r="C53" i="8"/>
  <c r="C48" i="8"/>
  <c r="C47" i="8"/>
  <c r="C46" i="8"/>
  <c r="C45" i="8"/>
  <c r="C44" i="8"/>
  <c r="C43" i="8"/>
  <c r="C42" i="8"/>
  <c r="C41" i="8"/>
  <c r="C40" i="8"/>
  <c r="C39" i="8"/>
  <c r="C38" i="8"/>
  <c r="F66" i="1" l="1"/>
  <c r="F16" i="2"/>
  <c r="F463" i="2" l="1"/>
  <c r="F462" i="2" s="1"/>
  <c r="F461" i="2" s="1"/>
  <c r="F454" i="2" s="1"/>
  <c r="E14" i="9" l="1"/>
  <c r="E13" i="9" s="1"/>
  <c r="E12" i="9" s="1"/>
  <c r="D14" i="9"/>
  <c r="D13" i="9" s="1"/>
  <c r="D12" i="9" s="1"/>
  <c r="C14" i="9"/>
  <c r="C13" i="9" s="1"/>
  <c r="C12" i="9" s="1"/>
  <c r="G90" i="8"/>
  <c r="F89" i="8"/>
  <c r="F88" i="8" s="1"/>
  <c r="C89" i="8"/>
  <c r="C88" i="8" s="1"/>
  <c r="M88" i="8"/>
  <c r="K88" i="8"/>
  <c r="G88" i="8"/>
  <c r="K82" i="8"/>
  <c r="H81" i="8"/>
  <c r="D81" i="8"/>
  <c r="M81" i="8"/>
  <c r="K81" i="8" s="1"/>
  <c r="J81" i="8"/>
  <c r="F81" i="8"/>
  <c r="K80" i="8"/>
  <c r="G80" i="8"/>
  <c r="C80" i="8"/>
  <c r="M79" i="8"/>
  <c r="K79" i="8" s="1"/>
  <c r="J79" i="8"/>
  <c r="G79" i="8" s="1"/>
  <c r="F79" i="8"/>
  <c r="C79" i="8" s="1"/>
  <c r="C67" i="8"/>
  <c r="K36" i="8"/>
  <c r="K35" i="8" s="1"/>
  <c r="G36" i="8"/>
  <c r="M35" i="8"/>
  <c r="L35" i="8"/>
  <c r="J35" i="8"/>
  <c r="I35" i="8"/>
  <c r="F35" i="8"/>
  <c r="E35" i="8"/>
  <c r="K32" i="8"/>
  <c r="K31" i="8" s="1"/>
  <c r="G32" i="8"/>
  <c r="G31" i="8" s="1"/>
  <c r="L21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D15" i="8"/>
  <c r="F30" i="8" l="1"/>
  <c r="D30" i="8"/>
  <c r="D29" i="8" s="1"/>
  <c r="J30" i="8"/>
  <c r="J29" i="8" s="1"/>
  <c r="J21" i="8" s="1"/>
  <c r="L30" i="8"/>
  <c r="L29" i="8" s="1"/>
  <c r="H30" i="8"/>
  <c r="H29" i="8" s="1"/>
  <c r="K30" i="8"/>
  <c r="K29" i="8" s="1"/>
  <c r="F29" i="8"/>
  <c r="M30" i="8"/>
  <c r="M29" i="8" s="1"/>
  <c r="G35" i="8"/>
  <c r="C35" i="8"/>
  <c r="C82" i="8"/>
  <c r="G82" i="8"/>
  <c r="L15" i="8"/>
  <c r="E81" i="8"/>
  <c r="E30" i="8" s="1"/>
  <c r="I81" i="8"/>
  <c r="G81" i="8" s="1"/>
  <c r="M21" i="8" l="1"/>
  <c r="M15" i="8" s="1"/>
  <c r="F21" i="8"/>
  <c r="F15" i="8" s="1"/>
  <c r="I30" i="8"/>
  <c r="I29" i="8" s="1"/>
  <c r="G30" i="8"/>
  <c r="G29" i="8" s="1"/>
  <c r="G21" i="8"/>
  <c r="G15" i="8" s="1"/>
  <c r="J15" i="8"/>
  <c r="K21" i="8"/>
  <c r="K15" i="8" s="1"/>
  <c r="E29" i="8"/>
  <c r="C81" i="8"/>
  <c r="C30" i="8" s="1"/>
  <c r="C21" i="8" l="1"/>
  <c r="C15" i="8" s="1"/>
  <c r="C29" i="8"/>
  <c r="F550" i="2" l="1"/>
  <c r="F538" i="2"/>
  <c r="F536" i="2"/>
  <c r="F544" i="2"/>
  <c r="F546" i="2"/>
  <c r="F548" i="2"/>
  <c r="F527" i="2"/>
  <c r="F525" i="2"/>
  <c r="F523" i="2"/>
  <c r="F521" i="2"/>
  <c r="F519" i="2"/>
  <c r="F516" i="2"/>
  <c r="F512" i="2"/>
  <c r="F508" i="2"/>
  <c r="F506" i="2"/>
  <c r="F501" i="2"/>
  <c r="F500" i="2" s="1"/>
  <c r="F497" i="2" s="1"/>
  <c r="F496" i="2" s="1"/>
  <c r="F486" i="2"/>
  <c r="F483" i="2"/>
  <c r="F480" i="2"/>
  <c r="F478" i="2"/>
  <c r="F474" i="2"/>
  <c r="F472" i="2"/>
  <c r="F470" i="2"/>
  <c r="F468" i="2"/>
  <c r="F440" i="2"/>
  <c r="F439" i="2" s="1"/>
  <c r="F438" i="2" s="1"/>
  <c r="F424" i="2"/>
  <c r="F419" i="2"/>
  <c r="F421" i="2"/>
  <c r="F416" i="2"/>
  <c r="F415" i="2" s="1"/>
  <c r="F414" i="2" s="1"/>
  <c r="F409" i="2"/>
  <c r="F399" i="2"/>
  <c r="F395" i="2"/>
  <c r="F386" i="2"/>
  <c r="F391" i="2"/>
  <c r="F388" i="2"/>
  <c r="F373" i="2"/>
  <c r="F372" i="2" s="1"/>
  <c r="F370" i="2"/>
  <c r="F367" i="2"/>
  <c r="F364" i="2"/>
  <c r="F362" i="2"/>
  <c r="F360" i="2"/>
  <c r="F350" i="2"/>
  <c r="F348" i="2"/>
  <c r="F325" i="2"/>
  <c r="F323" i="2"/>
  <c r="F321" i="2"/>
  <c r="F318" i="2"/>
  <c r="F314" i="2"/>
  <c r="F313" i="2" s="1"/>
  <c r="F311" i="2"/>
  <c r="F306" i="2"/>
  <c r="F299" i="2"/>
  <c r="F298" i="2" s="1"/>
  <c r="F294" i="2"/>
  <c r="F292" i="2"/>
  <c r="F287" i="2"/>
  <c r="F284" i="2"/>
  <c r="F283" i="2" s="1"/>
  <c r="F279" i="2"/>
  <c r="F277" i="2"/>
  <c r="F272" i="2"/>
  <c r="F271" i="2" s="1"/>
  <c r="F269" i="2"/>
  <c r="F228" i="2"/>
  <c r="F227" i="2" s="1"/>
  <c r="F225" i="2"/>
  <c r="F223" i="2"/>
  <c r="F220" i="2"/>
  <c r="F219" i="2" s="1"/>
  <c r="F217" i="2"/>
  <c r="F216" i="2" s="1"/>
  <c r="F214" i="2"/>
  <c r="F212" i="2"/>
  <c r="F209" i="2"/>
  <c r="F204" i="2"/>
  <c r="F200" i="2"/>
  <c r="F199" i="2" s="1"/>
  <c r="F197" i="2"/>
  <c r="F195" i="2"/>
  <c r="F192" i="2"/>
  <c r="F190" i="2"/>
  <c r="F188" i="2"/>
  <c r="F176" i="2"/>
  <c r="F172" i="2"/>
  <c r="F162" i="2"/>
  <c r="F161" i="2" s="1"/>
  <c r="F160" i="2" s="1"/>
  <c r="F157" i="2"/>
  <c r="F134" i="2"/>
  <c r="F132" i="2"/>
  <c r="F126" i="2"/>
  <c r="F124" i="2"/>
  <c r="F122" i="2"/>
  <c r="F116" i="2"/>
  <c r="F114" i="2"/>
  <c r="F112" i="2"/>
  <c r="F110" i="2"/>
  <c r="F108" i="2"/>
  <c r="F97" i="2"/>
  <c r="F104" i="2"/>
  <c r="F99" i="2" s="1"/>
  <c r="F95" i="2"/>
  <c r="F93" i="2"/>
  <c r="F91" i="2"/>
  <c r="F89" i="2"/>
  <c r="F87" i="2"/>
  <c r="F85" i="2"/>
  <c r="F81" i="2"/>
  <c r="F80" i="2" s="1"/>
  <c r="F78" i="2"/>
  <c r="F76" i="2"/>
  <c r="F68" i="2"/>
  <c r="F66" i="2"/>
  <c r="F64" i="2"/>
  <c r="F61" i="2"/>
  <c r="F59" i="2"/>
  <c r="F54" i="2"/>
  <c r="F52" i="2"/>
  <c r="F47" i="2"/>
  <c r="F44" i="2"/>
  <c r="F42" i="2"/>
  <c r="F40" i="2"/>
  <c r="F37" i="2"/>
  <c r="F35" i="2"/>
  <c r="F25" i="2"/>
  <c r="F22" i="2"/>
  <c r="F20" i="2"/>
  <c r="F14" i="2"/>
  <c r="F84" i="2" l="1"/>
  <c r="F337" i="2"/>
  <c r="F511" i="2"/>
  <c r="F107" i="2"/>
  <c r="F106" i="2" s="1"/>
  <c r="F357" i="2"/>
  <c r="F385" i="2"/>
  <c r="F377" i="2" s="1"/>
  <c r="F376" i="2" s="1"/>
  <c r="F375" i="2" s="1"/>
  <c r="F28" i="2"/>
  <c r="F27" i="2" s="1"/>
  <c r="F310" i="2"/>
  <c r="F309" i="2" s="1"/>
  <c r="F408" i="2"/>
  <c r="F276" i="2"/>
  <c r="F222" i="2"/>
  <c r="F320" i="2"/>
  <c r="F156" i="2"/>
  <c r="F155" i="2" s="1"/>
  <c r="F485" i="2"/>
  <c r="F423" i="2"/>
  <c r="F369" i="2"/>
  <c r="F317" i="2"/>
  <c r="F203" i="2"/>
  <c r="F208" i="2"/>
  <c r="F13" i="2"/>
  <c r="F12" i="2" s="1"/>
  <c r="F143" i="2"/>
  <c r="F51" i="2"/>
  <c r="F50" i="2" s="1"/>
  <c r="F58" i="2"/>
  <c r="F57" i="2" s="1"/>
  <c r="F282" i="2"/>
  <c r="F505" i="2"/>
  <c r="F19" i="2"/>
  <c r="F18" i="2" s="1"/>
  <c r="F477" i="2"/>
  <c r="F297" i="2"/>
  <c r="F296" i="2" s="1"/>
  <c r="F211" i="2"/>
  <c r="F467" i="2"/>
  <c r="F131" i="2"/>
  <c r="F268" i="2"/>
  <c r="F267" i="2" s="1"/>
  <c r="F291" i="2"/>
  <c r="F290" i="2" s="1"/>
  <c r="F121" i="2"/>
  <c r="F120" i="2" s="1"/>
  <c r="F136" i="2"/>
  <c r="F75" i="2"/>
  <c r="F171" i="2"/>
  <c r="F187" i="2"/>
  <c r="F207" i="2" l="1"/>
  <c r="F206" i="2" s="1"/>
  <c r="F384" i="2"/>
  <c r="F504" i="2"/>
  <c r="F407" i="2"/>
  <c r="F406" i="2" s="1"/>
  <c r="F316" i="2"/>
  <c r="F308" i="2" s="1"/>
  <c r="F74" i="2"/>
  <c r="F159" i="2"/>
  <c r="F186" i="2"/>
  <c r="F336" i="2"/>
  <c r="F289" i="2"/>
  <c r="F275" i="2"/>
  <c r="F466" i="2"/>
  <c r="F11" i="2"/>
  <c r="F130" i="2"/>
  <c r="F335" i="2" l="1"/>
  <c r="F56" i="2"/>
  <c r="F10" i="2" l="1"/>
  <c r="F70" i="1"/>
  <c r="D16" i="9" l="1"/>
  <c r="D11" i="9" s="1"/>
  <c r="D10" i="9" s="1"/>
  <c r="D20" i="9" s="1"/>
  <c r="F552" i="2"/>
  <c r="J19" i="9" l="1"/>
  <c r="E19" i="9"/>
  <c r="H810" i="1"/>
  <c r="E17" i="9"/>
  <c r="C18" i="9"/>
  <c r="C17" i="9" s="1"/>
  <c r="C11" i="9" s="1"/>
  <c r="C10" i="9" s="1"/>
  <c r="C20" i="9" s="1"/>
  <c r="D18" i="9"/>
  <c r="D17" i="9"/>
  <c r="F651" i="1"/>
  <c r="F650" i="1" s="1"/>
  <c r="F81" i="1"/>
  <c r="F283" i="1"/>
  <c r="J21" i="9" l="1"/>
  <c r="J22" i="9" s="1"/>
  <c r="E18" i="9"/>
  <c r="E16" i="9"/>
  <c r="E11" i="9" s="1"/>
  <c r="E10" i="9" s="1"/>
  <c r="E20" i="9" s="1"/>
  <c r="F279" i="1" l="1"/>
  <c r="F213" i="1"/>
  <c r="F97" i="1"/>
  <c r="F654" i="1" l="1"/>
  <c r="F653" i="1" s="1"/>
  <c r="F545" i="1"/>
  <c r="F540" i="1" s="1"/>
  <c r="F383" i="1"/>
  <c r="F145" i="1"/>
  <c r="F148" i="1"/>
  <c r="F117" i="1"/>
  <c r="F144" i="1" l="1"/>
  <c r="F77" i="1" l="1"/>
  <c r="F75" i="1"/>
  <c r="F41" i="1"/>
  <c r="F30" i="1"/>
  <c r="F18" i="1" l="1"/>
  <c r="F17" i="1" s="1"/>
  <c r="F16" i="1" s="1"/>
  <c r="F15" i="1" s="1"/>
  <c r="F14" i="1" s="1"/>
  <c r="F13" i="1" s="1"/>
  <c r="D12" i="18" s="1"/>
  <c r="F25" i="1"/>
  <c r="F24" i="1" s="1"/>
  <c r="F23" i="1" s="1"/>
  <c r="F33" i="1"/>
  <c r="F36" i="1"/>
  <c r="F38" i="1"/>
  <c r="F45" i="1"/>
  <c r="F44" i="1" s="1"/>
  <c r="F43" i="1" s="1"/>
  <c r="F50" i="1"/>
  <c r="F57" i="1"/>
  <c r="F56" i="1" s="1"/>
  <c r="F55" i="1" s="1"/>
  <c r="F54" i="1" s="1"/>
  <c r="F53" i="1" s="1"/>
  <c r="F52" i="1" s="1"/>
  <c r="D15" i="18" s="1"/>
  <c r="F64" i="1"/>
  <c r="F63" i="1" s="1"/>
  <c r="F62" i="1" s="1"/>
  <c r="F69" i="1"/>
  <c r="F68" i="1" s="1"/>
  <c r="F74" i="1"/>
  <c r="F73" i="1" s="1"/>
  <c r="F80" i="1"/>
  <c r="F79" i="1" s="1"/>
  <c r="F87" i="1"/>
  <c r="F93" i="1"/>
  <c r="F95" i="1"/>
  <c r="F105" i="1"/>
  <c r="F104" i="1" s="1"/>
  <c r="F103" i="1" s="1"/>
  <c r="F102" i="1" s="1"/>
  <c r="F101" i="1" s="1"/>
  <c r="F100" i="1" s="1"/>
  <c r="F113" i="1"/>
  <c r="F115" i="1"/>
  <c r="F119" i="1"/>
  <c r="F126" i="1"/>
  <c r="F128" i="1"/>
  <c r="F131" i="1"/>
  <c r="F138" i="1"/>
  <c r="F140" i="1"/>
  <c r="F152" i="1"/>
  <c r="F156" i="1"/>
  <c r="F155" i="1" s="1"/>
  <c r="F154" i="1" s="1"/>
  <c r="F164" i="1"/>
  <c r="F163" i="1" s="1"/>
  <c r="F167" i="1"/>
  <c r="F169" i="1"/>
  <c r="F171" i="1"/>
  <c r="F173" i="1"/>
  <c r="F180" i="1"/>
  <c r="F179" i="1" s="1"/>
  <c r="F178" i="1" s="1"/>
  <c r="F177" i="1" s="1"/>
  <c r="F184" i="1"/>
  <c r="F183" i="1" s="1"/>
  <c r="F182" i="1" s="1"/>
  <c r="F191" i="1"/>
  <c r="F190" i="1" s="1"/>
  <c r="F189" i="1" s="1"/>
  <c r="F188" i="1" s="1"/>
  <c r="F198" i="1"/>
  <c r="F197" i="1" s="1"/>
  <c r="F204" i="1"/>
  <c r="F205" i="1"/>
  <c r="F208" i="1"/>
  <c r="F210" i="1"/>
  <c r="F212" i="1"/>
  <c r="F227" i="1"/>
  <c r="F226" i="1" s="1"/>
  <c r="F225" i="1" s="1"/>
  <c r="F241" i="1"/>
  <c r="F240" i="1" s="1"/>
  <c r="F244" i="1"/>
  <c r="F243" i="1" s="1"/>
  <c r="F249" i="1"/>
  <c r="F248" i="1" s="1"/>
  <c r="F260" i="1"/>
  <c r="F268" i="1"/>
  <c r="F267" i="1" s="1"/>
  <c r="F266" i="1" s="1"/>
  <c r="F277" i="1"/>
  <c r="F281" i="1"/>
  <c r="F292" i="1"/>
  <c r="F291" i="1" s="1"/>
  <c r="F290" i="1" s="1"/>
  <c r="F289" i="1" s="1"/>
  <c r="F298" i="1"/>
  <c r="F297" i="1" s="1"/>
  <c r="F306" i="1"/>
  <c r="F308" i="1"/>
  <c r="F337" i="1"/>
  <c r="F336" i="1" s="1"/>
  <c r="F338" i="1"/>
  <c r="F352" i="1"/>
  <c r="F354" i="1"/>
  <c r="F379" i="1"/>
  <c r="F376" i="1" s="1"/>
  <c r="F389" i="1"/>
  <c r="F388" i="1" s="1"/>
  <c r="F399" i="1"/>
  <c r="F398" i="1" s="1"/>
  <c r="F391" i="1" s="1"/>
  <c r="F400" i="1"/>
  <c r="F420" i="1"/>
  <c r="F419" i="1" s="1"/>
  <c r="F418" i="1" s="1"/>
  <c r="F439" i="1"/>
  <c r="F438" i="1" s="1"/>
  <c r="F437" i="1" s="1"/>
  <c r="F436" i="1" s="1"/>
  <c r="F435" i="1" s="1"/>
  <c r="F434" i="1" s="1"/>
  <c r="D46" i="18" s="1"/>
  <c r="F455" i="1"/>
  <c r="F454" i="1" s="1"/>
  <c r="F453" i="1" s="1"/>
  <c r="F469" i="1"/>
  <c r="F471" i="1"/>
  <c r="F477" i="1"/>
  <c r="F476" i="1" s="1"/>
  <c r="F483" i="1"/>
  <c r="F482" i="1" s="1"/>
  <c r="F481" i="1" s="1"/>
  <c r="F480" i="1" s="1"/>
  <c r="F479" i="1" s="1"/>
  <c r="D49" i="18" s="1"/>
  <c r="F499" i="1"/>
  <c r="F501" i="1"/>
  <c r="F504" i="1"/>
  <c r="F512" i="1"/>
  <c r="F511" i="1" s="1"/>
  <c r="F510" i="1" s="1"/>
  <c r="F523" i="1"/>
  <c r="F525" i="1"/>
  <c r="F527" i="1"/>
  <c r="F528" i="1"/>
  <c r="F532" i="1"/>
  <c r="F534" i="1"/>
  <c r="F536" i="1"/>
  <c r="F538" i="1"/>
  <c r="F507" i="1"/>
  <c r="F506" i="1" s="1"/>
  <c r="F549" i="1"/>
  <c r="F548" i="1" s="1"/>
  <c r="F547" i="1" s="1"/>
  <c r="F551" i="1"/>
  <c r="F564" i="1"/>
  <c r="F566" i="1"/>
  <c r="F579" i="1"/>
  <c r="F578" i="1" s="1"/>
  <c r="F577" i="1" s="1"/>
  <c r="F576" i="1" s="1"/>
  <c r="F585" i="1"/>
  <c r="F587" i="1"/>
  <c r="F589" i="1"/>
  <c r="F591" i="1"/>
  <c r="F595" i="1"/>
  <c r="F597" i="1"/>
  <c r="F599" i="1"/>
  <c r="F605" i="1"/>
  <c r="F607" i="1"/>
  <c r="F611" i="1"/>
  <c r="F610" i="1" s="1"/>
  <c r="F609" i="1" s="1"/>
  <c r="F619" i="1"/>
  <c r="F618" i="1" s="1"/>
  <c r="F617" i="1" s="1"/>
  <c r="F623" i="1"/>
  <c r="F625" i="1"/>
  <c r="F627" i="1"/>
  <c r="F631" i="1"/>
  <c r="F630" i="1" s="1"/>
  <c r="F641" i="1"/>
  <c r="F640" i="1" s="1"/>
  <c r="F639" i="1" s="1"/>
  <c r="F638" i="1" s="1"/>
  <c r="F637" i="1" s="1"/>
  <c r="F636" i="1" s="1"/>
  <c r="F648" i="1"/>
  <c r="F647" i="1" s="1"/>
  <c r="F667" i="1"/>
  <c r="F666" i="1" s="1"/>
  <c r="F665" i="1" s="1"/>
  <c r="F664" i="1" s="1"/>
  <c r="F663" i="1" s="1"/>
  <c r="F662" i="1" s="1"/>
  <c r="F678" i="1"/>
  <c r="F681" i="1"/>
  <c r="F680" i="1" s="1"/>
  <c r="F689" i="1"/>
  <c r="F688" i="1" s="1"/>
  <c r="F687" i="1" s="1"/>
  <c r="F686" i="1" s="1"/>
  <c r="F685" i="1" s="1"/>
  <c r="F684" i="1" s="1"/>
  <c r="F697" i="1"/>
  <c r="F696" i="1" s="1"/>
  <c r="F700" i="1"/>
  <c r="F699" i="1" s="1"/>
  <c r="F705" i="1"/>
  <c r="F704" i="1" s="1"/>
  <c r="F732" i="1"/>
  <c r="F731" i="1" s="1"/>
  <c r="F730" i="1" s="1"/>
  <c r="F729" i="1" s="1"/>
  <c r="F738" i="1"/>
  <c r="F740" i="1"/>
  <c r="F743" i="1"/>
  <c r="F742" i="1" s="1"/>
  <c r="F756" i="1"/>
  <c r="F755" i="1" s="1"/>
  <c r="F754" i="1" s="1"/>
  <c r="F753" i="1" s="1"/>
  <c r="F752" i="1" s="1"/>
  <c r="F751" i="1" s="1"/>
  <c r="F765" i="1"/>
  <c r="F764" i="1" s="1"/>
  <c r="F763" i="1" s="1"/>
  <c r="F762" i="1" s="1"/>
  <c r="F761" i="1" s="1"/>
  <c r="F760" i="1" s="1"/>
  <c r="F772" i="1"/>
  <c r="F774" i="1"/>
  <c r="F778" i="1"/>
  <c r="F777" i="1" s="1"/>
  <c r="F787" i="1"/>
  <c r="F786" i="1" s="1"/>
  <c r="F785" i="1" s="1"/>
  <c r="F793" i="1"/>
  <c r="F792" i="1" s="1"/>
  <c r="F791" i="1" s="1"/>
  <c r="F790" i="1" s="1"/>
  <c r="D17" i="18" s="1"/>
  <c r="F798" i="1"/>
  <c r="F801" i="1"/>
  <c r="F803" i="1"/>
  <c r="F805" i="1"/>
  <c r="F807" i="1"/>
  <c r="F695" i="1" l="1"/>
  <c r="F531" i="1"/>
  <c r="F343" i="1"/>
  <c r="F584" i="1"/>
  <c r="F583" i="1" s="1"/>
  <c r="F86" i="1"/>
  <c r="F85" i="1" s="1"/>
  <c r="F303" i="1"/>
  <c r="F302" i="1" s="1"/>
  <c r="F522" i="1"/>
  <c r="F498" i="1"/>
  <c r="F497" i="1" s="1"/>
  <c r="F417" i="1"/>
  <c r="F99" i="1"/>
  <c r="D19" i="18" s="1"/>
  <c r="D20" i="18"/>
  <c r="F29" i="1"/>
  <c r="F28" i="1" s="1"/>
  <c r="F22" i="1" s="1"/>
  <c r="F21" i="1" s="1"/>
  <c r="F166" i="1"/>
  <c r="F162" i="1" s="1"/>
  <c r="F161" i="1" s="1"/>
  <c r="F160" i="1" s="1"/>
  <c r="F159" i="1" s="1"/>
  <c r="D26" i="18" s="1"/>
  <c r="F442" i="1"/>
  <c r="F441" i="1" s="1"/>
  <c r="F125" i="1"/>
  <c r="F124" i="1" s="1"/>
  <c r="F123" i="1" s="1"/>
  <c r="F122" i="1" s="1"/>
  <c r="D23" i="18" s="1"/>
  <c r="F276" i="1"/>
  <c r="F275" i="1" s="1"/>
  <c r="F274" i="1" s="1"/>
  <c r="F646" i="1"/>
  <c r="F645" i="1" s="1"/>
  <c r="F644" i="1" s="1"/>
  <c r="F112" i="1"/>
  <c r="F111" i="1" s="1"/>
  <c r="F110" i="1" s="1"/>
  <c r="F109" i="1" s="1"/>
  <c r="D22" i="18" s="1"/>
  <c r="F247" i="1"/>
  <c r="F246" i="1" s="1"/>
  <c r="F604" i="1"/>
  <c r="F603" i="1" s="1"/>
  <c r="F468" i="1"/>
  <c r="F467" i="1" s="1"/>
  <c r="F466" i="1" s="1"/>
  <c r="F465" i="1" s="1"/>
  <c r="D48" i="18" s="1"/>
  <c r="F137" i="1"/>
  <c r="F136" i="1" s="1"/>
  <c r="F594" i="1"/>
  <c r="F593" i="1" s="1"/>
  <c r="F737" i="1"/>
  <c r="F736" i="1" s="1"/>
  <c r="F735" i="1" s="1"/>
  <c r="F728" i="1" s="1"/>
  <c r="F727" i="1" s="1"/>
  <c r="D44" i="18" s="1"/>
  <c r="F49" i="1"/>
  <c r="F48" i="1" s="1"/>
  <c r="F629" i="1"/>
  <c r="F563" i="1"/>
  <c r="F562" i="1" s="1"/>
  <c r="F203" i="1"/>
  <c r="F196" i="1" s="1"/>
  <c r="F143" i="1"/>
  <c r="F142" i="1" s="1"/>
  <c r="F61" i="1"/>
  <c r="F797" i="1"/>
  <c r="F796" i="1" s="1"/>
  <c r="F795" i="1" s="1"/>
  <c r="F771" i="1"/>
  <c r="F770" i="1" s="1"/>
  <c r="F769" i="1" s="1"/>
  <c r="F622" i="1"/>
  <c r="F621" i="1" s="1"/>
  <c r="F259" i="1"/>
  <c r="F258" i="1" s="1"/>
  <c r="F783" i="1"/>
  <c r="F782" i="1" s="1"/>
  <c r="D16" i="18" s="1"/>
  <c r="F784" i="1"/>
  <c r="F186" i="1"/>
  <c r="D27" i="18" s="1"/>
  <c r="F187" i="1"/>
  <c r="F677" i="1"/>
  <c r="F676" i="1" s="1"/>
  <c r="F675" i="1" s="1"/>
  <c r="F674" i="1" s="1"/>
  <c r="F673" i="1" s="1"/>
  <c r="F239" i="1"/>
  <c r="F561" i="1" l="1"/>
  <c r="F560" i="1" s="1"/>
  <c r="F559" i="1" s="1"/>
  <c r="D39" i="18" s="1"/>
  <c r="F643" i="1"/>
  <c r="D50" i="18" s="1"/>
  <c r="D51" i="18"/>
  <c r="F661" i="1"/>
  <c r="D40" i="18"/>
  <c r="F768" i="1"/>
  <c r="F767" i="1" s="1"/>
  <c r="D13" i="18"/>
  <c r="F496" i="1"/>
  <c r="F495" i="1" s="1"/>
  <c r="F494" i="1" s="1"/>
  <c r="D37" i="18" s="1"/>
  <c r="F694" i="1"/>
  <c r="F693" i="1" s="1"/>
  <c r="F692" i="1" s="1"/>
  <c r="F273" i="1"/>
  <c r="D31" i="18" s="1"/>
  <c r="F521" i="1"/>
  <c r="F520" i="1" s="1"/>
  <c r="F519" i="1" s="1"/>
  <c r="F518" i="1" s="1"/>
  <c r="D38" i="18" s="1"/>
  <c r="F342" i="1"/>
  <c r="F335" i="1" s="1"/>
  <c r="F334" i="1" s="1"/>
  <c r="F296" i="1"/>
  <c r="F295" i="1" s="1"/>
  <c r="F294" i="1" s="1"/>
  <c r="D32" i="18" s="1"/>
  <c r="F195" i="1"/>
  <c r="F194" i="1" s="1"/>
  <c r="F193" i="1" s="1"/>
  <c r="D28" i="18" s="1"/>
  <c r="F582" i="1"/>
  <c r="F575" i="1" s="1"/>
  <c r="F574" i="1" s="1"/>
  <c r="D41" i="18" s="1"/>
  <c r="F135" i="1"/>
  <c r="F134" i="1" s="1"/>
  <c r="F133" i="1" s="1"/>
  <c r="F616" i="1"/>
  <c r="F615" i="1" s="1"/>
  <c r="F614" i="1" s="1"/>
  <c r="F613" i="1" s="1"/>
  <c r="F238" i="1"/>
  <c r="F237" i="1" s="1"/>
  <c r="D29" i="18" s="1"/>
  <c r="F60" i="1"/>
  <c r="F59" i="1" s="1"/>
  <c r="D18" i="18" s="1"/>
  <c r="F20" i="1"/>
  <c r="D14" i="18" s="1"/>
  <c r="F433" i="1"/>
  <c r="F781" i="1"/>
  <c r="F780" i="1" s="1"/>
  <c r="F333" i="1" l="1"/>
  <c r="D33" i="18" s="1"/>
  <c r="D47" i="18"/>
  <c r="F691" i="1"/>
  <c r="F660" i="1" s="1"/>
  <c r="D43" i="18"/>
  <c r="F108" i="1"/>
  <c r="D21" i="18" s="1"/>
  <c r="D24" i="18"/>
  <c r="D45" i="18"/>
  <c r="F493" i="1"/>
  <c r="F492" i="1" s="1"/>
  <c r="F272" i="1"/>
  <c r="D30" i="18" s="1"/>
  <c r="F158" i="1"/>
  <c r="D25" i="18" s="1"/>
  <c r="F12" i="1"/>
  <c r="D42" i="18" l="1"/>
  <c r="D11" i="18"/>
  <c r="F11" i="1"/>
  <c r="D36" i="18"/>
  <c r="D52" i="18" l="1"/>
  <c r="F809" i="1"/>
  <c r="F810" i="1" l="1"/>
  <c r="H20" i="9"/>
  <c r="E19" i="18"/>
  <c r="E50" i="18"/>
  <c r="E30" i="18"/>
  <c r="E21" i="18"/>
  <c r="E45" i="18"/>
  <c r="E25" i="18"/>
  <c r="E11" i="18"/>
  <c r="E42" i="18"/>
  <c r="E36" i="18"/>
</calcChain>
</file>

<file path=xl/sharedStrings.xml><?xml version="1.0" encoding="utf-8"?>
<sst xmlns="http://schemas.openxmlformats.org/spreadsheetml/2006/main" count="3071" uniqueCount="1046">
  <si>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</si>
  <si>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</si>
  <si>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</si>
  <si>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</si>
  <si>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</si>
  <si>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</si>
  <si>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</si>
  <si>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</si>
  <si>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</si>
  <si>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</si>
  <si>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</si>
  <si>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</si>
  <si>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</si>
  <si>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</si>
  <si>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</si>
  <si>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</si>
  <si>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</si>
  <si>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</si>
  <si>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</si>
  <si>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</si>
  <si>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</si>
  <si>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</si>
  <si>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</si>
  <si>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</si>
  <si>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</si>
  <si>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</si>
  <si>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</si>
  <si>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</si>
  <si>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</si>
  <si>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</si>
  <si>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</si>
  <si>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</si>
  <si>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</si>
  <si>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</si>
  <si>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</si>
  <si>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</si>
  <si>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</si>
  <si>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</si>
  <si>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</si>
  <si>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</si>
  <si>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</si>
  <si>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</si>
  <si>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</si>
  <si>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</si>
  <si>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</si>
  <si>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</si>
  <si>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</si>
  <si>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</si>
  <si>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</si>
  <si>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</si>
  <si>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</si>
  <si>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</si>
  <si>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</si>
  <si>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</si>
  <si>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</si>
  <si>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</si>
  <si>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</si>
  <si>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</si>
  <si>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</si>
  <si>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</si>
  <si>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</si>
  <si>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</si>
  <si>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</si>
  <si>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</si>
  <si>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</si>
  <si>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</si>
  <si>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</si>
  <si>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</si>
  <si>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</si>
  <si>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</si>
  <si>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</si>
  <si>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</si>
  <si>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</si>
  <si>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</si>
  <si>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</si>
  <si>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</si>
  <si>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</si>
  <si>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</si>
  <si>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</si>
  <si>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</si>
  <si>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</si>
  <si>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</si>
  <si>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</si>
  <si>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</si>
  <si>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</si>
  <si>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</si>
  <si>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</si>
  <si>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</si>
  <si>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</si>
  <si>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</si>
  <si>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</si>
  <si>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</si>
  <si>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</si>
  <si>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</si>
  <si>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</si>
  <si>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</si>
  <si>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</si>
  <si>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</si>
  <si>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</si>
  <si>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</si>
  <si>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</si>
  <si>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</si>
  <si>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</si>
  <si>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</si>
  <si>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</si>
  <si>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</si>
  <si>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</si>
  <si>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</si>
  <si>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</si>
  <si>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</si>
  <si>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</si>
  <si>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</si>
  <si>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</si>
  <si>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</si>
  <si>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</si>
  <si>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</si>
  <si>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</si>
  <si>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</si>
  <si>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</si>
  <si>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</si>
  <si>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</si>
  <si>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</si>
  <si>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</si>
  <si>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</si>
  <si>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</si>
  <si>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</si>
  <si>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</si>
  <si>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</si>
  <si>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</si>
  <si>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</si>
  <si>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</si>
  <si>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</si>
  <si>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</si>
  <si>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</si>
  <si>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</si>
  <si>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</si>
  <si>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</si>
  <si>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</si>
  <si>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</si>
  <si>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</si>
  <si>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</si>
  <si>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</si>
  <si>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</si>
  <si>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</si>
  <si>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</si>
  <si>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</si>
  <si>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</si>
  <si>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</si>
  <si>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</si>
  <si>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</si>
  <si>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</si>
  <si>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</si>
  <si>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</si>
  <si>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</si>
  <si>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</si>
  <si>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</si>
  <si>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</si>
  <si>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</si>
  <si>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</si>
  <si>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</si>
  <si>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</si>
  <si>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</si>
  <si>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</si>
  <si>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</si>
  <si>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</si>
  <si>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</si>
  <si>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</si>
  <si>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</si>
  <si>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</si>
  <si>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</si>
  <si>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</si>
  <si>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</si>
  <si>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</si>
  <si>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</si>
  <si>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</si>
  <si>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</si>
  <si>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</si>
  <si>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</si>
  <si>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</si>
  <si>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</si>
  <si>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</si>
  <si>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</si>
  <si>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</si>
  <si>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</si>
  <si>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</si>
  <si>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</si>
  <si>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</si>
  <si>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</si>
  <si>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</si>
  <si>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</si>
  <si>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</si>
  <si>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</si>
  <si>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</si>
  <si>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</si>
  <si>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</si>
  <si>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</si>
  <si>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</si>
  <si>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</si>
  <si>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</si>
  <si>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</si>
  <si>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</si>
  <si>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</si>
  <si>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</si>
  <si>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</si>
  <si>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</si>
  <si>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</si>
  <si>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</si>
  <si>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</si>
  <si>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</si>
  <si>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</si>
  <si>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</si>
  <si>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</si>
  <si>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</si>
  <si>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</si>
  <si>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</si>
  <si>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</si>
  <si>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</si>
  <si>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</si>
  <si>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</si>
  <si>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</si>
  <si>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</si>
  <si>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</si>
  <si>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</si>
  <si>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</si>
  <si>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</si>
  <si>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</si>
  <si>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</si>
  <si>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</si>
  <si>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</si>
  <si>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</si>
  <si>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</si>
  <si>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</si>
  <si>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</si>
  <si>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</si>
  <si>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</si>
  <si>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</si>
  <si>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</si>
  <si>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</si>
  <si>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</si>
  <si>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</si>
  <si>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</si>
  <si>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</si>
  <si>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</si>
  <si>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</si>
  <si>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</si>
  <si>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</si>
  <si>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</si>
  <si>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</si>
  <si>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</si>
  <si>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</si>
  <si>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</si>
  <si>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</si>
  <si>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</si>
  <si>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</si>
  <si>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</si>
  <si>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</si>
  <si>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</si>
  <si>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</si>
  <si>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</si>
  <si>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</si>
  <si>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</si>
  <si>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</si>
  <si>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</si>
  <si>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</si>
  <si>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</si>
  <si>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</si>
  <si>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</si>
  <si>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</si>
  <si>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</si>
  <si>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</si>
  <si>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</si>
  <si>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</si>
  <si>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</si>
  <si>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</si>
  <si>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</si>
  <si>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</si>
  <si>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</si>
  <si>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</si>
  <si>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</si>
  <si>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</si>
  <si>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</si>
  <si>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</si>
  <si>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</si>
  <si>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</si>
  <si>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</si>
  <si>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</si>
  <si>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</si>
  <si>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</si>
  <si>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</si>
  <si>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</si>
  <si>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</si>
  <si>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</si>
  <si>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</si>
  <si>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</si>
  <si>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</si>
  <si>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</si>
  <si>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</si>
  <si>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</si>
  <si>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</si>
  <si>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</si>
  <si>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</si>
  <si>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</si>
  <si>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</si>
  <si>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</si>
  <si>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</si>
  <si>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</si>
  <si>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</si>
  <si>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</si>
  <si>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</si>
  <si>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</si>
  <si>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</si>
  <si>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</si>
  <si>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</si>
  <si>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</si>
  <si>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</si>
  <si>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</si>
  <si>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</si>
  <si>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</si>
  <si>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</si>
  <si>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</si>
  <si>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</si>
  <si>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</si>
  <si>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</si>
  <si>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</si>
  <si>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</si>
  <si>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</si>
  <si>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</si>
  <si>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</si>
  <si>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</si>
  <si>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</si>
  <si>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</si>
  <si>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</si>
  <si>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</si>
  <si>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</si>
  <si>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</si>
  <si>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</si>
  <si>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</si>
  <si>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</si>
  <si>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</si>
  <si>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</si>
  <si>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</si>
  <si>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</si>
  <si>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</si>
  <si>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</si>
  <si>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</si>
  <si>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</si>
  <si>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</si>
  <si>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</si>
  <si>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</si>
  <si>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</si>
  <si>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</si>
  <si>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</si>
  <si>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</si>
  <si>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</si>
  <si>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</si>
  <si>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</si>
  <si>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</si>
  <si>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</si>
  <si>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</si>
  <si>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</si>
  <si>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</si>
  <si>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</si>
  <si>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</si>
  <si>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</si>
  <si>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</si>
  <si>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</si>
  <si>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</si>
  <si>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</si>
  <si>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</si>
  <si>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</si>
  <si>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</si>
  <si>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</si>
  <si>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</si>
  <si>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</si>
  <si>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</si>
  <si>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</si>
  <si>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</si>
  <si>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</si>
  <si>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</si>
  <si>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</si>
  <si>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</si>
  <si>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</si>
  <si>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</si>
  <si>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</si>
  <si>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</si>
  <si>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</si>
  <si>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</si>
  <si>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</si>
  <si>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</si>
  <si>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</si>
  <si>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</si>
  <si>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</si>
  <si>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</si>
  <si>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</si>
  <si>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</si>
  <si>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</si>
  <si>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</si>
  <si>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</si>
  <si>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</si>
  <si>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</si>
  <si>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</si>
  <si>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</si>
  <si>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</si>
  <si>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</si>
  <si>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</si>
  <si>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</si>
  <si>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</si>
  <si>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</si>
  <si>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</si>
  <si>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</si>
  <si>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</si>
  <si>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</si>
  <si>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</si>
  <si>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</si>
  <si>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</si>
  <si>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</si>
  <si>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</si>
  <si>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</si>
  <si>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</si>
  <si>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</si>
  <si>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</si>
  <si>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</si>
  <si>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</si>
  <si>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</si>
  <si>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</si>
  <si>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</si>
  <si>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</si>
  <si>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</si>
  <si>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</si>
  <si>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</si>
  <si>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</si>
  <si>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</si>
  <si>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</si>
  <si>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</si>
  <si>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</si>
  <si>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</si>
  <si>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</si>
  <si>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</si>
  <si>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</si>
  <si>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</si>
  <si>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</si>
  <si>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</si>
  <si>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</si>
  <si>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</si>
  <si>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</si>
  <si>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</si>
  <si>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</si>
  <si>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</si>
  <si>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</si>
  <si>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</si>
  <si>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</si>
  <si>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</si>
  <si>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</si>
  <si>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</si>
  <si>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</si>
  <si>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</si>
  <si>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</si>
  <si>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</si>
  <si>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</si>
  <si>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</si>
  <si>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</si>
  <si>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</si>
  <si>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</si>
  <si>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</si>
  <si>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</si>
  <si>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</si>
  <si>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</si>
  <si>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</si>
  <si>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</si>
  <si>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</si>
  <si>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</si>
  <si>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</si>
  <si>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</si>
  <si>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</si>
  <si>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</si>
  <si>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</si>
  <si>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</si>
  <si>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</si>
  <si>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</si>
  <si>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</si>
  <si>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</si>
  <si>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</si>
  <si>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</si>
  <si>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</si>
  <si>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</si>
  <si>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</si>
  <si>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</si>
  <si>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</si>
  <si>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</si>
  <si>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</si>
  <si>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</si>
  <si>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</si>
  <si>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</si>
  <si>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</si>
  <si>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</si>
  <si>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</si>
  <si>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</si>
  <si>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</si>
  <si>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</si>
  <si>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</si>
  <si>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</si>
  <si>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</si>
  <si>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</si>
  <si>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</si>
  <si>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</si>
  <si>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</si>
  <si>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</si>
  <si>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</si>
  <si>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</si>
  <si>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</si>
  <si>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</si>
  <si>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</si>
  <si>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</si>
  <si>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</si>
  <si>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</si>
  <si>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</si>
  <si>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</si>
  <si>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</si>
  <si>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</si>
  <si>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</si>
  <si>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</si>
  <si>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</si>
  <si>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</si>
  <si>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</si>
  <si>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</si>
  <si>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</si>
  <si>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</si>
  <si>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</si>
  <si>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</si>
  <si>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</si>
  <si>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</si>
  <si>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</si>
  <si>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</si>
  <si>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</si>
  <si>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</si>
  <si>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</si>
  <si>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</si>
  <si>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</si>
  <si>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</si>
  <si>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</si>
  <si>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</si>
  <si>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</si>
  <si>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</si>
  <si>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</si>
  <si>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</si>
  <si>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</si>
  <si>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</si>
  <si>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</si>
  <si>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</si>
  <si>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</si>
  <si>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</si>
  <si>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</si>
  <si>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</si>
  <si>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</si>
  <si>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</si>
  <si>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</si>
  <si>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</si>
  <si>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</si>
  <si>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</si>
  <si>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</si>
  <si>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</si>
  <si>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</si>
  <si>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</si>
  <si>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</si>
  <si>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</si>
  <si>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</si>
  <si>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</si>
  <si>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</si>
  <si>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</si>
  <si>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</si>
  <si>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</si>
  <si>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</si>
  <si>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</si>
  <si>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</si>
  <si>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</si>
  <si>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</si>
  <si>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</si>
  <si>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</si>
  <si>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Муниципальная программа  "Распоряжение земельными ресурсами в Юсьвинском муниципальном округе Пермского края"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</si>
  <si>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</si>
  <si>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</si>
  <si>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</si>
  <si>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</si>
  <si>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</si>
  <si>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</si>
  <si>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</si>
  <si>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</si>
  <si>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</si>
  <si>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</si>
  <si>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</si>
  <si>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</si>
  <si>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</si>
  <si>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</si>
  <si>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</si>
  <si>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</si>
  <si>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</si>
  <si>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</si>
  <si>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</si>
  <si>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</si>
  <si>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</si>
  <si>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</si>
  <si>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</si>
  <si>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</si>
  <si>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</si>
  <si>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</si>
  <si>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</si>
  <si>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</si>
  <si>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</si>
  <si>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</si>
  <si>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</si>
  <si>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</si>
  <si>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</si>
  <si>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</si>
  <si>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</si>
  <si>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</si>
  <si>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</si>
  <si>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</si>
  <si>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</si>
  <si>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</si>
  <si>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</si>
  <si>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</si>
  <si>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</si>
  <si>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</si>
  <si>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</si>
  <si>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</si>
  <si>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</si>
  <si>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</si>
  <si>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</si>
  <si>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</si>
  <si>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</si>
  <si>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</si>
  <si>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</si>
  <si>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</si>
  <si>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</si>
  <si>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</si>
  <si>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</si>
  <si>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</si>
  <si>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</si>
  <si>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</si>
  <si>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</si>
  <si>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</si>
  <si>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</si>
  <si>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</si>
  <si>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</si>
  <si>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</si>
  <si>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</si>
  <si>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</si>
  <si>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</si>
  <si>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</si>
  <si>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</si>
  <si>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</si>
  <si>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</si>
  <si>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</si>
  <si>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</si>
  <si>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</si>
  <si>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</si>
  <si>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</si>
  <si>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</si>
  <si>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Ремонт трубопроводов подземных участков теплотрассы п. Пожва</t>
  </si>
  <si>
    <t>Основное мероприятие "Проектно-изыскательские работы"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</si>
  <si>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</si>
  <si>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</si>
  <si>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</si>
  <si>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</si>
  <si>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автомобильных дорог (нераспределенные средства)</t>
  </si>
  <si>
    <t>Обеспечение материальными резервами ПВР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</si>
  <si>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</si>
  <si>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</si>
  <si>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</si>
  <si>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</si>
  <si>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</si>
  <si>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</si>
  <si>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</si>
  <si>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</si>
  <si>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</si>
  <si>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</si>
  <si>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</si>
  <si>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</si>
  <si>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</si>
  <si>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</si>
  <si>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</si>
  <si>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</si>
  <si>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утверждено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</si>
  <si>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</si>
  <si>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</si>
  <si>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</si>
  <si>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</si>
  <si>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</si>
  <si>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</si>
  <si>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</si>
  <si>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</si>
  <si>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</si>
  <si>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</si>
  <si>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</si>
  <si>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</si>
  <si>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</si>
  <si>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</si>
  <si>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</si>
  <si>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</si>
  <si>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</si>
  <si>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</si>
  <si>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</si>
  <si>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</si>
  <si>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</si>
  <si>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</si>
  <si>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</si>
  <si>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</si>
  <si>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</si>
  <si>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</si>
  <si>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</si>
  <si>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</si>
  <si>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</si>
  <si>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</si>
  <si>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</si>
  <si>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</si>
  <si>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</si>
  <si>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</si>
  <si>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</si>
  <si>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</si>
  <si>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</si>
  <si>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10 2 20 4М099</t>
  </si>
  <si>
    <t>Оборудование организованных мест отдыха людей у воды (несофинансируемые)</t>
  </si>
  <si>
    <t>Ремонт моста на ул. Лесная с. Антипино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</si>
  <si>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</si>
  <si>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2026-2028 годы</t>
  </si>
  <si>
    <t xml:space="preserve">в том числе за счет средств краевого  бюджета 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</si>
  <si>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</si>
  <si>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Приведение в нормативное состояние учреждений культуры и образовательных учреждений в сфере культуры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</si>
  <si>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</si>
  <si>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</si>
  <si>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Федеральный бюджет</t>
  </si>
  <si>
    <t>Краевой бюджет</t>
  </si>
  <si>
    <t>Местный бюджет</t>
  </si>
  <si>
    <t>Внебюджетные источники</t>
  </si>
  <si>
    <t>Проведение конкурса операторов машинного доения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</si>
  <si>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</si>
  <si>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</si>
  <si>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</si>
  <si>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</si>
  <si>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</si>
  <si>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Разработка проектов санитарно-защитных зон (СЗЗ) кладбищ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</si>
  <si>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</si>
  <si>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</si>
  <si>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</si>
  <si>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</si>
  <si>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</si>
  <si>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</si>
  <si>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</si>
  <si>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</si>
  <si>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Основное мероприятие "Обеспечение кадровой политики в сфере образования"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</si>
  <si>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</si>
  <si>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</si>
  <si>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</si>
  <si>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4К090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</si>
  <si>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</si>
  <si>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</si>
  <si>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2 20 4С080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</si>
  <si>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</si>
  <si>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</si>
  <si>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</si>
  <si>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</si>
  <si>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</si>
  <si>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</si>
  <si>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</si>
  <si>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</si>
  <si>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</si>
  <si>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</si>
  <si>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</si>
  <si>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</si>
  <si>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</si>
  <si>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</si>
  <si>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</si>
  <si>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</si>
  <si>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</si>
  <si>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2028 год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</si>
  <si>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</si>
  <si>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</si>
  <si>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</si>
  <si>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</si>
  <si>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</si>
  <si>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</si>
  <si>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</si>
  <si>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</si>
  <si>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</si>
  <si>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</si>
  <si>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</si>
  <si>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</si>
  <si>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</si>
  <si>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</si>
  <si>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</si>
  <si>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</si>
  <si>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</si>
  <si>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</si>
  <si>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</si>
  <si>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</si>
  <si>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1.1.2.1.2.36 Восстановление дорожного полотна автомобильной дороги по ул. Прудовая (от мусорной площадки до дома №2) д. Мокрушино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</si>
  <si>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</si>
  <si>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</si>
  <si>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</si>
  <si>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участка автомобильной дороги по ул. Школьная (от ул. Народная до ул. Набережная) с. Мелюхино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</si>
  <si>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</si>
  <si>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</si>
  <si>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</si>
  <si>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 xml:space="preserve">Восстановление водопропускной трубы на автомобильной дороге "Бажино-Шедово" км 0+450,  ул. Мингалевская, д. Якино 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</si>
  <si>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</si>
  <si>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</si>
  <si>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</si>
  <si>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</si>
  <si>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</si>
  <si>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</si>
  <si>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</si>
  <si>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</si>
  <si>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</si>
  <si>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</si>
  <si>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</si>
  <si>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</si>
  <si>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</si>
  <si>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</si>
  <si>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</si>
  <si>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</si>
  <si>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 xml:space="preserve">2026 год </t>
  </si>
  <si>
    <t xml:space="preserve">2028 год 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</si>
  <si>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</si>
  <si>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</si>
  <si>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Приложение 1</t>
  </si>
  <si>
    <t>Ведомственная структура расходов Юсьвинского муниципального округа Пермского края  на 2026 год и на плановый период 2027-2028 годы</t>
  </si>
  <si>
    <t>Приложение 3</t>
  </si>
  <si>
    <t xml:space="preserve">муниципального округа </t>
  </si>
  <si>
    <t>Пемского края</t>
  </si>
  <si>
    <t>Наименование объекта</t>
  </si>
  <si>
    <t>Сумма (тыс. руб.)</t>
  </si>
  <si>
    <t>Итого</t>
  </si>
  <si>
    <t>Перечень объектов капитального строительства на 2026 год и на плановый период 2027-2028 годов</t>
  </si>
  <si>
    <t>Источники финансирования дефицита бюджета Юсьвинского муниципального округа Пермского края на 2026 год и на плановый период 2027 и 2028 годов</t>
  </si>
  <si>
    <t xml:space="preserve"> </t>
  </si>
  <si>
    <t>Приложение 6</t>
  </si>
  <si>
    <t xml:space="preserve"> Программа</t>
  </si>
  <si>
    <t>Внутренние заимствования</t>
  </si>
  <si>
    <t>Соглашения и договоры о получении Юсьвинским муниципальным округом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</si>
  <si>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</si>
  <si>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</si>
  <si>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под завоз продукции (товаров) в районы Крайнего Севера и приравненные к ним местности</t>
    </r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</si>
  <si>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предприятий и организаций АПК, выданным в 1992-1994 годах</t>
    </r>
  </si>
  <si>
    <t>муниципальных внутренних заимствований Юсьвинского муниципального округа Пермского края  на 2026 год и на плановый период 2027-2028 годов</t>
  </si>
  <si>
    <t>Приложение 7</t>
  </si>
  <si>
    <t xml:space="preserve">к решению Думы Юсьвинского 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</si>
  <si>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</si>
  <si>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</si>
  <si>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</si>
  <si>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</si>
  <si>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</si>
  <si>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муниципальных гарантий Юсьвинского муниципального округа Пермского края на 2026 год и на плановый период 2027-2028 годов</t>
  </si>
  <si>
    <t>СПРАВОЧНО</t>
  </si>
  <si>
    <t>Структура муниципального</t>
  </si>
  <si>
    <t>долга Юсьвинского муниципального округа Пермского края</t>
  </si>
  <si>
    <t>Наименование обязательств</t>
  </si>
  <si>
    <t>на 01.01.2026</t>
  </si>
  <si>
    <t>на 01.01.2027</t>
  </si>
  <si>
    <t>на 01.01.2028</t>
  </si>
  <si>
    <t>Кредитные соглашения и договоры</t>
  </si>
  <si>
    <t>Муниципальные гарантии</t>
  </si>
  <si>
    <t>ИТОГО</t>
  </si>
  <si>
    <t xml:space="preserve">Приложение </t>
  </si>
  <si>
    <t>к распоряжению главы округа</t>
  </si>
  <si>
    <t>от ________ №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</si>
  <si>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</si>
  <si>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</si>
  <si>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% исполнения</t>
  </si>
  <si>
    <t>Примечание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</si>
  <si>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</si>
  <si>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</si>
  <si>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</si>
  <si>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</si>
  <si>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</si>
  <si>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</si>
  <si>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</si>
  <si>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</si>
  <si>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</si>
  <si>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</si>
  <si>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</si>
  <si>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</si>
  <si>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</si>
  <si>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1 05 00 000 00 0000 000 </t>
  </si>
  <si>
    <t>НАЛОГИ НА СОВОКУПНЫЙ ДОХОД</t>
  </si>
  <si>
    <t xml:space="preserve">1 05 01 000 01 0000 110 </t>
  </si>
  <si>
    <t>Налог, взимаемый в связи с применением упрощенной системы налогообложения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</si>
  <si>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</si>
  <si>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</si>
  <si>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</si>
  <si>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</si>
  <si>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</si>
  <si>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</si>
  <si>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</si>
  <si>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</si>
  <si>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</si>
  <si>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</si>
  <si>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1 06 06000 00 0000 110</t>
  </si>
  <si>
    <t>Земельный налог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</si>
  <si>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</si>
  <si>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</si>
  <si>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</si>
  <si>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</si>
  <si>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</si>
  <si>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</si>
  <si>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</si>
  <si>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</si>
  <si>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</si>
  <si>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</si>
  <si>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</si>
  <si>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1 11 09 000 00 0000 120 </t>
  </si>
  <si>
    <t>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</si>
  <si>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</si>
  <si>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</si>
  <si>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</si>
  <si>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</si>
  <si>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</si>
  <si>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</si>
  <si>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</si>
  <si>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</si>
  <si>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1 13 02 000 00 0000 130 </t>
  </si>
  <si>
    <t>Доходы от компенсации затрат государства</t>
  </si>
  <si>
    <t xml:space="preserve">1 14 00 000 00 0000 000 </t>
  </si>
  <si>
    <t>ДОХОДЫ ОТ ПРОДАЖИ МАТЕРИАЛЬНЫХ И НЕМАТЕРИАЛЬНЫХ АКТИВОВ</t>
  </si>
  <si>
    <t xml:space="preserve">1 16 00 000 00 0000 000 </t>
  </si>
  <si>
    <t>ШТРАФЫ, САНКЦИИ, ВОЗМЕЩЕНИЕ УЩЕРБА</t>
  </si>
  <si>
    <t>117 00000 00 0000 000</t>
  </si>
  <si>
    <t>ПРОЧИЕ НЕНАЛОГОВЫЕ ДОХОДЫ</t>
  </si>
  <si>
    <t>117 01040 14 0000 180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</si>
  <si>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</si>
  <si>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</si>
  <si>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</si>
  <si>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</si>
  <si>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</si>
  <si>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</si>
  <si>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</si>
  <si>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</si>
  <si>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</si>
  <si>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</si>
  <si>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</si>
  <si>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2 02 20 000 00 0000 000 </t>
  </si>
  <si>
    <t>Субсидии бюджетам бюджетной системы Российской Федерации (межбюджетные субсидии)</t>
  </si>
  <si>
    <t xml:space="preserve">2 02 30 000 00 0000 150 </t>
  </si>
  <si>
    <t>Субвенции бюджетам бюджетной системы Российской Федерации</t>
  </si>
  <si>
    <t xml:space="preserve">2 02 40 000 00 0000 150 </t>
  </si>
  <si>
    <t>﻿Иные межбюджетные трансферты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</si>
  <si>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</si>
  <si>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</si>
  <si>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</si>
  <si>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</si>
  <si>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</si>
  <si>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Наименование</t>
  </si>
  <si>
    <t>уточненный план на 2024 год</t>
  </si>
  <si>
    <t>ожидаемое исполнение</t>
  </si>
  <si>
    <t xml:space="preserve">% исполнения </t>
  </si>
  <si>
    <t>Общегосударственные расходы</t>
  </si>
  <si>
    <t>Культура, кинематография, средства массовой информации</t>
  </si>
  <si>
    <t>1000</t>
  </si>
  <si>
    <t>1100</t>
  </si>
  <si>
    <t>1200</t>
  </si>
  <si>
    <t>Итого расходов</t>
  </si>
  <si>
    <t>Профицит/Дефицит бюджета (+/-)</t>
  </si>
  <si>
    <t xml:space="preserve">Код </t>
  </si>
  <si>
    <t>Наименование групп, подгрупп, статей, элементов, программ, кодов экономической классификации, истоцников внутреннего финансирования дефицита бюджета</t>
  </si>
  <si>
    <t>Источники финансирования дефицитов бюджетов-всего</t>
  </si>
  <si>
    <t>Источники внутреннего финансирования дефицитов бюджетов</t>
  </si>
  <si>
    <t>Изменение остатков средств на счетах по учету средств бюджета</t>
  </si>
  <si>
    <t>Перечень муниципальных программ Юсьвинского муниципального округа Пермского края</t>
  </si>
  <si>
    <t>Наименование муниципальной программы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</si>
  <si>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</si>
  <si>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Муниципальная программа «Управление муниципальным имуществом Юсьвинского муниципального округа Пермского края»</t>
  </si>
  <si>
    <t>Муниципальная программа «Развитие культуры, искусства и молодежной политики в Юсьвинском муниципальном округе Пермского края»</t>
  </si>
  <si>
    <t>Муниципальная программа «Развитие физической культуры и спорта в Юсьвинском муниципальном округе Пермского края»</t>
  </si>
  <si>
    <t>Муниципальная программа «Обеспечение общественной безопасности на  территории Юсьвинского муниципального округа Пермского края»</t>
  </si>
  <si>
    <t>Муниципальная программа «Экономическое развитие Юсьвинского муниципального округа Пермского края»</t>
  </si>
  <si>
    <t>Муниципальная программа «Территориальное развитие Юсьвинского муниципального округа Пермского края»</t>
  </si>
  <si>
    <t>Муниципальная программа «Развитие транспортной системы  Юсьвинского муниципального округа Пермского края»</t>
  </si>
  <si>
    <t>Муниципальная программа «Формирование комфортной городской среды на территории Юсьвинского муниципального округа Пермского края»</t>
  </si>
  <si>
    <t>Муниципальная программа «Защита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объектах»</t>
  </si>
  <si>
    <t>Муниципальная программа «Распоряжение земельными ресурсами в Юсьвинском муниципальном округе Пермского края»</t>
  </si>
  <si>
    <t>Направление расходов (отрасль)</t>
  </si>
  <si>
    <t>Сумма расходов</t>
  </si>
  <si>
    <t>(тыс. руб.)</t>
  </si>
  <si>
    <t>Удельный вес, %</t>
  </si>
  <si>
    <t>Обеспечение деятельности органов местного самоуправления</t>
  </si>
  <si>
    <t> ИТОГО расходов:</t>
  </si>
  <si>
    <t>Раздел</t>
  </si>
  <si>
    <t>1004</t>
  </si>
  <si>
    <t>Распределение средств дорожного фонда Юсьвинского муниципального округа  Пермского края на 2026 год и на плановый период 2027-2028 годы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</si>
  <si>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учреждениях, осуществляющих образовательную деятельность по адаптированным основным образовательным программам</t>
  </si>
  <si>
    <t>Основное мероприятие "Региональный проект "Педагоги и наставники (Пермский край)"</t>
  </si>
  <si>
    <t>Основное мероприятие «Реализация федерального проекта «Жилье»</t>
  </si>
  <si>
    <t>10 2 20 4М089</t>
  </si>
  <si>
    <t>10 2 30 4М031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</si>
  <si>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</si>
  <si>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</si>
  <si>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</si>
  <si>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</si>
  <si>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</si>
  <si>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</si>
  <si>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</si>
  <si>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 xml:space="preserve">10 2 20 SP086 </t>
  </si>
  <si>
    <t>Реализация проекта инициативного бюджетирования "Приобретение спортивного оборудования для занятий гиревым спортом"</t>
  </si>
  <si>
    <t xml:space="preserve">10 2 30 4М031 </t>
  </si>
  <si>
    <t>10 2 КК SP432</t>
  </si>
  <si>
    <t>1.5.</t>
  </si>
  <si>
    <t>10 3 10 9Т001</t>
  </si>
  <si>
    <t>10 3 10 9Т002</t>
  </si>
  <si>
    <t>04 0 70 L5761</t>
  </si>
  <si>
    <t>14 0 И2 00000</t>
  </si>
  <si>
    <t xml:space="preserve">Ожидаемое исполнение консолидированного бюджета Юсьвинского муниципального округа Пермского края за 2025 год по доходам </t>
  </si>
  <si>
    <t>Уточненный план на 2025 год</t>
  </si>
  <si>
    <t>Ожидаемое исполнение в 2025 году</t>
  </si>
  <si>
    <t xml:space="preserve">2 03 04 000 00 0000 150 </t>
  </si>
  <si>
    <t>Безвозмездные поступления</t>
  </si>
  <si>
    <t xml:space="preserve">2 07 04 000 00 0000 150 </t>
  </si>
  <si>
    <t>Прочие безвозмездные поступления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</si>
  <si>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</si>
  <si>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</si>
  <si>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</si>
  <si>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</si>
  <si>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</si>
  <si>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</si>
  <si>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</si>
  <si>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 "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</si>
  <si>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</si>
  <si>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</si>
  <si>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Приложение к пояснительной записке</t>
  </si>
  <si>
    <t>Распределение бюджетных ассигнований по разделам и подразделам классификации расходов бюджета на 2026-2028 годы</t>
  </si>
  <si>
    <t>Ожидаемое исполнение бюджета Юсьвинского муниципального округа Пермского края за 2025 год по расходам</t>
  </si>
  <si>
    <t>Ожидаемое исполнение бюджета Юсьвинского муниципального округа Пермского края за 2025 год по источникам финансирования дефицита бюджета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</si>
  <si>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</si>
  <si>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</si>
  <si>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</si>
  <si>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</si>
  <si>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</si>
  <si>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</si>
  <si>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доходы</t>
  </si>
  <si>
    <t>расходы</t>
  </si>
  <si>
    <t>УУР</t>
  </si>
  <si>
    <t>Подпрограмма  "Знакомство с культурно-познавательными маршрутами"</t>
  </si>
  <si>
    <t>дефицит</t>
  </si>
  <si>
    <t>от 12.12.2025 № 139</t>
  </si>
  <si>
    <t>уточненный план на 2025 год</t>
  </si>
  <si>
    <t>Бюджет на 2026 год</t>
  </si>
  <si>
    <t>Бюджет на 2027 год</t>
  </si>
  <si>
    <t>Бюджет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</si>
</sst>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"/>
    <numFmt numFmtId="169" formatCode="0.00000"/>
    <numFmt numFmtId="170" formatCode="#,##0.000"/>
    <numFmt numFmtId="171" formatCode="?"/>
    <numFmt numFmtId="172" formatCode="#,##0.0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64">
    <xf numFmtId="0" fontId="0" fillId="0" borderId="0"/>
    <xf numFmtId="0" fontId="4" fillId="0" borderId="0"/>
    <xf numFmtId="0" fontId="11" fillId="0" borderId="0"/>
    <xf numFmtId="0" fontId="1" fillId="0" borderId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2" borderId="0" applyNumberFormat="0" applyBorder="0" applyAlignment="0" applyProtection="0"/>
    <xf numFmtId="0" fontId="19" fillId="28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2" fillId="38" borderId="0" applyNumberFormat="0" applyBorder="0" applyAlignment="0" applyProtection="0"/>
    <xf numFmtId="0" fontId="23" fillId="52" borderId="4" applyNumberFormat="0" applyAlignment="0" applyProtection="0"/>
    <xf numFmtId="0" fontId="24" fillId="39" borderId="5" applyNumberFormat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56" borderId="0" applyNumberFormat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50" borderId="4" applyNumberFormat="0" applyAlignment="0" applyProtection="0"/>
    <xf numFmtId="0" fontId="32" fillId="0" borderId="9" applyNumberFormat="0" applyFill="0" applyAlignment="0" applyProtection="0"/>
    <xf numFmtId="0" fontId="33" fillId="50" borderId="0" applyNumberFormat="0" applyBorder="0" applyAlignment="0" applyProtection="0"/>
    <xf numFmtId="0" fontId="34" fillId="0" borderId="0"/>
    <xf numFmtId="0" fontId="11" fillId="49" borderId="10" applyNumberFormat="0" applyFont="0" applyAlignment="0" applyProtection="0"/>
    <xf numFmtId="0" fontId="35" fillId="52" borderId="11" applyNumberFormat="0" applyAlignment="0" applyProtection="0"/>
    <xf numFmtId="0" fontId="11" fillId="0" borderId="0"/>
    <xf numFmtId="4" fontId="36" fillId="57" borderId="12" applyNumberFormat="0" applyProtection="0">
      <alignment vertical="center"/>
    </xf>
    <xf numFmtId="0" fontId="11" fillId="0" borderId="0"/>
    <xf numFmtId="0" fontId="11" fillId="0" borderId="0"/>
    <xf numFmtId="0" fontId="11" fillId="0" borderId="0"/>
    <xf numFmtId="4" fontId="37" fillId="57" borderId="12" applyNumberFormat="0" applyProtection="0">
      <alignment vertical="center"/>
    </xf>
    <xf numFmtId="0" fontId="11" fillId="0" borderId="0"/>
    <xf numFmtId="0" fontId="11" fillId="0" borderId="0"/>
    <xf numFmtId="4" fontId="36" fillId="57" borderId="12" applyNumberFormat="0" applyProtection="0">
      <alignment horizontal="left" vertical="center" indent="1"/>
    </xf>
    <xf numFmtId="0" fontId="11" fillId="0" borderId="0"/>
    <xf numFmtId="4" fontId="38" fillId="58" borderId="13" applyNumberFormat="0" applyProtection="0">
      <alignment horizontal="left" vertical="center" indent="1"/>
    </xf>
    <xf numFmtId="0" fontId="11" fillId="0" borderId="0"/>
    <xf numFmtId="0" fontId="36" fillId="57" borderId="12" applyNumberFormat="0" applyProtection="0">
      <alignment horizontal="left" vertical="top" indent="1"/>
    </xf>
    <xf numFmtId="0" fontId="11" fillId="0" borderId="0"/>
    <xf numFmtId="0" fontId="11" fillId="0" borderId="0"/>
    <xf numFmtId="4" fontId="36" fillId="12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7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3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59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7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31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0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4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1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6" borderId="12" applyNumberFormat="0" applyProtection="0">
      <alignment horizontal="right" vertical="center"/>
    </xf>
    <xf numFmtId="0" fontId="11" fillId="0" borderId="0"/>
    <xf numFmtId="0" fontId="11" fillId="0" borderId="0"/>
    <xf numFmtId="4" fontId="36" fillId="62" borderId="14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6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39" fillId="2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2" borderId="12" applyNumberFormat="0" applyProtection="0">
      <alignment horizontal="right" vertical="center"/>
    </xf>
    <xf numFmtId="0" fontId="11" fillId="0" borderId="0"/>
    <xf numFmtId="0" fontId="11" fillId="0" borderId="0"/>
    <xf numFmtId="4" fontId="40" fillId="6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40" fillId="12" borderId="0" applyNumberFormat="0" applyProtection="0">
      <alignment horizontal="left" vertical="center" indent="1"/>
    </xf>
    <xf numFmtId="0" fontId="11" fillId="0" borderId="0"/>
    <xf numFmtId="0" fontId="38" fillId="25" borderId="13" applyNumberFormat="0" applyProtection="0">
      <alignment horizontal="left" vertical="center" indent="1"/>
    </xf>
    <xf numFmtId="0" fontId="11" fillId="23" borderId="12" applyNumberFormat="0" applyProtection="0">
      <alignment horizontal="left" vertical="center" indent="1"/>
    </xf>
    <xf numFmtId="0" fontId="11" fillId="23" borderId="12" applyNumberFormat="0" applyProtection="0">
      <alignment horizontal="left" vertical="center" indent="1"/>
    </xf>
    <xf numFmtId="0" fontId="11" fillId="0" borderId="0"/>
    <xf numFmtId="0" fontId="11" fillId="23" borderId="12" applyNumberFormat="0" applyProtection="0">
      <alignment horizontal="left" vertical="top" indent="1"/>
    </xf>
    <xf numFmtId="0" fontId="11" fillId="0" borderId="0"/>
    <xf numFmtId="0" fontId="38" fillId="64" borderId="13" applyNumberFormat="0" applyProtection="0">
      <alignment horizontal="left" vertical="center" indent="1"/>
    </xf>
    <xf numFmtId="0" fontId="11" fillId="12" borderId="12" applyNumberFormat="0" applyProtection="0">
      <alignment horizontal="left" vertical="center" indent="1"/>
    </xf>
    <xf numFmtId="0" fontId="11" fillId="0" borderId="0"/>
    <xf numFmtId="0" fontId="11" fillId="12" borderId="12" applyNumberFormat="0" applyProtection="0">
      <alignment horizontal="left" vertical="top" indent="1"/>
    </xf>
    <xf numFmtId="0" fontId="11" fillId="0" borderId="0"/>
    <xf numFmtId="0" fontId="38" fillId="16" borderId="13" applyNumberFormat="0" applyProtection="0">
      <alignment horizontal="left" vertical="center" indent="1"/>
    </xf>
    <xf numFmtId="0" fontId="38" fillId="16" borderId="13" applyNumberFormat="0" applyProtection="0">
      <alignment horizontal="left" vertical="center" indent="1"/>
    </xf>
    <xf numFmtId="0" fontId="11" fillId="0" borderId="0"/>
    <xf numFmtId="0" fontId="11" fillId="16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63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63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15" borderId="1" applyNumberFormat="0">
      <protection locked="0"/>
    </xf>
    <xf numFmtId="0" fontId="11" fillId="0" borderId="0"/>
    <xf numFmtId="0" fontId="41" fillId="23" borderId="15" applyBorder="0"/>
    <xf numFmtId="0" fontId="11" fillId="0" borderId="0"/>
    <xf numFmtId="4" fontId="16" fillId="14" borderId="12" applyNumberFormat="0" applyProtection="0">
      <alignment vertical="center"/>
    </xf>
    <xf numFmtId="0" fontId="11" fillId="0" borderId="0"/>
    <xf numFmtId="0" fontId="11" fillId="0" borderId="0"/>
    <xf numFmtId="4" fontId="42" fillId="14" borderId="12" applyNumberFormat="0" applyProtection="0">
      <alignment vertical="center"/>
    </xf>
    <xf numFmtId="0" fontId="11" fillId="0" borderId="0"/>
    <xf numFmtId="0" fontId="11" fillId="0" borderId="0"/>
    <xf numFmtId="4" fontId="16" fillId="14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6" fillId="14" borderId="12" applyNumberFormat="0" applyProtection="0">
      <alignment horizontal="left" vertical="top" indent="1"/>
    </xf>
    <xf numFmtId="0" fontId="11" fillId="0" borderId="0"/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0" fontId="11" fillId="0" borderId="0"/>
    <xf numFmtId="4" fontId="42" fillId="63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2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0" borderId="0"/>
    <xf numFmtId="0" fontId="16" fillId="12" borderId="12" applyNumberFormat="0" applyProtection="0">
      <alignment horizontal="left" vertical="top" indent="1"/>
    </xf>
    <xf numFmtId="0" fontId="11" fillId="0" borderId="0"/>
    <xf numFmtId="0" fontId="11" fillId="0" borderId="0"/>
    <xf numFmtId="4" fontId="43" fillId="65" borderId="0" applyNumberFormat="0" applyProtection="0">
      <alignment horizontal="left" vertical="center" indent="1"/>
    </xf>
    <xf numFmtId="0" fontId="11" fillId="0" borderId="0"/>
    <xf numFmtId="0" fontId="38" fillId="66" borderId="1"/>
    <xf numFmtId="0" fontId="11" fillId="0" borderId="0"/>
    <xf numFmtId="4" fontId="44" fillId="63" borderId="12" applyNumberFormat="0" applyProtection="0">
      <alignment horizontal="right" vertical="center"/>
    </xf>
    <xf numFmtId="0" fontId="1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19" fillId="67" borderId="0" applyNumberFormat="0" applyBorder="0" applyAlignment="0" applyProtection="0"/>
    <xf numFmtId="0" fontId="19" fillId="59" borderId="0" applyNumberFormat="0" applyBorder="0" applyAlignment="0" applyProtection="0"/>
    <xf numFmtId="0" fontId="19" fillId="24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60" borderId="0" applyNumberFormat="0" applyBorder="0" applyAlignment="0" applyProtection="0"/>
    <xf numFmtId="0" fontId="47" fillId="22" borderId="4" applyNumberFormat="0" applyAlignment="0" applyProtection="0"/>
    <xf numFmtId="0" fontId="48" fillId="25" borderId="11" applyNumberFormat="0" applyAlignment="0" applyProtection="0"/>
    <xf numFmtId="0" fontId="49" fillId="25" borderId="4" applyNumberFormat="0" applyAlignment="0" applyProtection="0"/>
    <xf numFmtId="0" fontId="50" fillId="0" borderId="17" applyNumberFormat="0" applyFill="0" applyAlignment="0" applyProtection="0"/>
    <xf numFmtId="0" fontId="51" fillId="0" borderId="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68" borderId="5" applyNumberFormat="0" applyAlignment="0" applyProtection="0"/>
    <xf numFmtId="0" fontId="55" fillId="0" borderId="0" applyNumberFormat="0" applyFill="0" applyBorder="0" applyAlignment="0" applyProtection="0"/>
    <xf numFmtId="0" fontId="56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60" fillId="69" borderId="0"/>
    <xf numFmtId="0" fontId="4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6" fillId="0" borderId="0"/>
    <xf numFmtId="0" fontId="60" fillId="69" borderId="0"/>
    <xf numFmtId="0" fontId="57" fillId="0" borderId="0"/>
    <xf numFmtId="0" fontId="61" fillId="17" borderId="0" applyNumberFormat="0" applyBorder="0" applyAlignment="0" applyProtection="0"/>
    <xf numFmtId="0" fontId="62" fillId="0" borderId="0" applyNumberFormat="0" applyFill="0" applyBorder="0" applyAlignment="0" applyProtection="0"/>
    <xf numFmtId="0" fontId="11" fillId="14" borderId="1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3" fillId="0" borderId="20" applyNumberFormat="0" applyFill="0" applyAlignment="0" applyProtection="0"/>
    <xf numFmtId="0" fontId="64" fillId="0" borderId="0"/>
    <xf numFmtId="0" fontId="65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6" fillId="19" borderId="0" applyNumberFormat="0" applyBorder="0" applyAlignment="0" applyProtection="0"/>
  </cellStyleXfs>
  <cellXfs count="558">
    <xf numFmtId="0" fontId="0" fillId="0" borderId="0" xfId="0"/>
    <xf numFmtId="0" fontId="3" fillId="0" borderId="0" xfId="0" applyFont="1"/>
    <xf numFmtId="165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5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5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wrapText="1"/>
    </xf>
    <xf numFmtId="165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5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5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5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5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5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5" fontId="6" fillId="0" borderId="1" xfId="1" applyNumberFormat="1" applyFont="1" applyFill="1" applyBorder="1" applyAlignment="1">
      <alignment horizontal="center"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5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0" borderId="0" xfId="0" applyFont="1"/>
    <xf numFmtId="165" fontId="6" fillId="3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5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5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10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5" fontId="5" fillId="4" borderId="1" xfId="1" applyNumberFormat="1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0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0" fillId="0" borderId="1" xfId="0" applyFont="1" applyBorder="1"/>
    <xf numFmtId="0" fontId="12" fillId="0" borderId="0" xfId="0" applyFont="1"/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5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4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49" fontId="68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2" fillId="0" borderId="0" xfId="0" applyFont="1"/>
    <xf numFmtId="0" fontId="69" fillId="0" borderId="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15" fillId="0" borderId="1" xfId="561" applyFont="1" applyBorder="1" applyAlignment="1">
      <alignment horizontal="center" vertical="center"/>
    </xf>
    <xf numFmtId="0" fontId="69" fillId="70" borderId="1" xfId="561" applyFont="1" applyFill="1" applyBorder="1" applyAlignment="1">
      <alignment vertical="center" wrapText="1"/>
    </xf>
    <xf numFmtId="165" fontId="69" fillId="0" borderId="1" xfId="0" applyNumberFormat="1" applyFont="1" applyBorder="1" applyAlignment="1">
      <alignment horizontal="right" vertical="center" wrapText="1"/>
    </xf>
    <xf numFmtId="165" fontId="74" fillId="0" borderId="1" xfId="0" applyNumberFormat="1" applyFont="1" applyBorder="1" applyAlignment="1">
      <alignment horizontal="right" vertical="center" wrapText="1"/>
    </xf>
    <xf numFmtId="165" fontId="75" fillId="0" borderId="1" xfId="0" applyNumberFormat="1" applyFont="1" applyBorder="1" applyAlignment="1">
      <alignment horizontal="right" vertical="center" wrapText="1"/>
    </xf>
    <xf numFmtId="0" fontId="15" fillId="70" borderId="1" xfId="561" applyFont="1" applyFill="1" applyBorder="1" applyAlignment="1">
      <alignment horizontal="left" vertical="center" wrapText="1" indent="1"/>
    </xf>
    <xf numFmtId="165" fontId="69" fillId="70" borderId="1" xfId="561" applyNumberFormat="1" applyFont="1" applyFill="1" applyBorder="1" applyAlignment="1">
      <alignment horizontal="right" vertical="center" wrapText="1"/>
    </xf>
    <xf numFmtId="165" fontId="15" fillId="70" borderId="1" xfId="561" applyNumberFormat="1" applyFont="1" applyFill="1" applyBorder="1" applyAlignment="1">
      <alignment horizontal="right" vertical="center" wrapText="1"/>
    </xf>
    <xf numFmtId="165" fontId="15" fillId="3" borderId="1" xfId="0" applyNumberFormat="1" applyFont="1" applyFill="1" applyBorder="1" applyAlignment="1">
      <alignment horizontal="right" vertical="center" wrapText="1"/>
    </xf>
    <xf numFmtId="0" fontId="15" fillId="0" borderId="0" xfId="561" applyFont="1" applyBorder="1" applyAlignment="1">
      <alignment horizontal="center" vertical="center"/>
    </xf>
    <xf numFmtId="0" fontId="15" fillId="70" borderId="0" xfId="561" applyFont="1" applyFill="1" applyBorder="1" applyAlignment="1">
      <alignment horizontal="left" vertical="center" wrapText="1" indent="1"/>
    </xf>
    <xf numFmtId="170" fontId="69" fillId="70" borderId="0" xfId="561" applyNumberFormat="1" applyFont="1" applyFill="1" applyBorder="1" applyAlignment="1">
      <alignment horizontal="right" vertical="center" wrapText="1"/>
    </xf>
    <xf numFmtId="170" fontId="15" fillId="70" borderId="0" xfId="561" applyNumberFormat="1" applyFont="1" applyFill="1" applyBorder="1" applyAlignment="1">
      <alignment horizontal="right" vertical="center" wrapText="1"/>
    </xf>
    <xf numFmtId="165" fontId="69" fillId="0" borderId="0" xfId="0" applyNumberFormat="1" applyFont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right" vertical="center" wrapText="1"/>
    </xf>
    <xf numFmtId="0" fontId="74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3" fillId="0" borderId="0" xfId="0" applyFont="1" applyAlignment="1">
      <alignment wrapText="1"/>
    </xf>
    <xf numFmtId="165" fontId="7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center" wrapText="1"/>
    </xf>
    <xf numFmtId="165" fontId="76" fillId="0" borderId="1" xfId="0" applyNumberFormat="1" applyFont="1" applyBorder="1" applyAlignment="1">
      <alignment horizontal="center" vertical="center"/>
    </xf>
    <xf numFmtId="165" fontId="72" fillId="0" borderId="1" xfId="0" applyNumberFormat="1" applyFont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72" fillId="0" borderId="0" xfId="0" applyFont="1" applyAlignment="1"/>
    <xf numFmtId="0" fontId="7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 vertical="center" wrapText="1"/>
    </xf>
    <xf numFmtId="165" fontId="78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 vertical="center" wrapText="1"/>
    </xf>
    <xf numFmtId="165" fontId="72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1" xfId="0" applyFont="1" applyBorder="1" applyAlignment="1">
      <alignment horizontal="center" wrapText="1"/>
    </xf>
    <xf numFmtId="165" fontId="71" fillId="0" borderId="1" xfId="0" applyNumberFormat="1" applyFont="1" applyBorder="1" applyAlignment="1">
      <alignment horizontal="center"/>
    </xf>
    <xf numFmtId="165" fontId="0" fillId="0" borderId="0" xfId="0" applyNumberFormat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79" fillId="3" borderId="1" xfId="0" applyFont="1" applyFill="1" applyBorder="1" applyAlignment="1">
      <alignment vertical="justify"/>
    </xf>
    <xf numFmtId="165" fontId="79" fillId="3" borderId="1" xfId="0" applyNumberFormat="1" applyFont="1" applyFill="1" applyBorder="1" applyAlignment="1">
      <alignment horizontal="center" vertical="center" wrapText="1"/>
    </xf>
    <xf numFmtId="0" fontId="79" fillId="0" borderId="1" xfId="0" applyFont="1" applyBorder="1" applyAlignment="1">
      <alignment wrapText="1"/>
    </xf>
    <xf numFmtId="165" fontId="79" fillId="0" borderId="1" xfId="0" applyNumberFormat="1" applyFont="1" applyBorder="1"/>
    <xf numFmtId="0" fontId="69" fillId="3" borderId="1" xfId="0" applyFont="1" applyFill="1" applyBorder="1" applyAlignment="1">
      <alignment horizontal="center" vertical="top" wrapText="1"/>
    </xf>
    <xf numFmtId="0" fontId="69" fillId="3" borderId="1" xfId="0" applyFont="1" applyFill="1" applyBorder="1" applyAlignment="1">
      <alignment vertical="justify" wrapText="1"/>
    </xf>
    <xf numFmtId="165" fontId="69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79" fillId="3" borderId="1" xfId="0" applyFont="1" applyFill="1" applyBorder="1" applyAlignment="1">
      <alignment vertical="justify" wrapText="1"/>
    </xf>
    <xf numFmtId="165" fontId="79" fillId="3" borderId="0" xfId="0" applyNumberFormat="1" applyFont="1" applyFill="1" applyBorder="1" applyAlignment="1">
      <alignment horizontal="center" vertical="center" wrapText="1"/>
    </xf>
    <xf numFmtId="49" fontId="5" fillId="72" borderId="1" xfId="1" applyNumberFormat="1" applyFont="1" applyFill="1" applyBorder="1" applyAlignment="1">
      <alignment horizontal="center" wrapText="1"/>
    </xf>
    <xf numFmtId="0" fontId="5" fillId="72" borderId="1" xfId="1" applyFont="1" applyFill="1" applyBorder="1" applyAlignment="1">
      <alignment wrapText="1"/>
    </xf>
    <xf numFmtId="165" fontId="5" fillId="72" borderId="1" xfId="1" applyNumberFormat="1" applyFont="1" applyFill="1" applyBorder="1" applyAlignment="1">
      <alignment horizontal="center" wrapText="1"/>
    </xf>
    <xf numFmtId="0" fontId="5" fillId="72" borderId="1" xfId="0" applyFont="1" applyFill="1" applyBorder="1" applyAlignment="1">
      <alignment wrapText="1"/>
    </xf>
    <xf numFmtId="0" fontId="3" fillId="72" borderId="1" xfId="0" applyFont="1" applyFill="1" applyBorder="1"/>
    <xf numFmtId="49" fontId="5" fillId="72" borderId="1" xfId="1" applyNumberFormat="1" applyFont="1" applyFill="1" applyBorder="1" applyAlignment="1">
      <alignment horizontal="center" vertical="top" wrapText="1"/>
    </xf>
    <xf numFmtId="165" fontId="5" fillId="72" borderId="1" xfId="1" applyNumberFormat="1" applyFont="1" applyFill="1" applyBorder="1" applyAlignment="1">
      <alignment horizontal="center" vertical="top" wrapText="1"/>
    </xf>
    <xf numFmtId="49" fontId="6" fillId="72" borderId="1" xfId="1" applyNumberFormat="1" applyFont="1" applyFill="1" applyBorder="1" applyAlignment="1">
      <alignment horizontal="center" wrapText="1"/>
    </xf>
    <xf numFmtId="0" fontId="10" fillId="72" borderId="1" xfId="0" applyFont="1" applyFill="1" applyBorder="1"/>
    <xf numFmtId="0" fontId="5" fillId="72" borderId="1" xfId="1" applyNumberFormat="1" applyFont="1" applyFill="1" applyBorder="1" applyAlignment="1">
      <alignment horizontal="center" vertical="top" wrapText="1"/>
    </xf>
    <xf numFmtId="0" fontId="5" fillId="72" borderId="2" xfId="1" applyFont="1" applyFill="1" applyBorder="1" applyAlignment="1">
      <alignment wrapText="1"/>
    </xf>
    <xf numFmtId="0" fontId="5" fillId="72" borderId="1" xfId="1" applyFont="1" applyFill="1" applyBorder="1" applyAlignment="1">
      <alignment horizontal="left" wrapText="1"/>
    </xf>
    <xf numFmtId="165" fontId="5" fillId="72" borderId="1" xfId="0" applyNumberFormat="1" applyFont="1" applyFill="1" applyBorder="1" applyAlignment="1">
      <alignment horizontal="center"/>
    </xf>
    <xf numFmtId="0" fontId="5" fillId="72" borderId="1" xfId="1" applyFont="1" applyFill="1" applyBorder="1" applyAlignment="1">
      <alignment horizontal="justify" wrapText="1"/>
    </xf>
    <xf numFmtId="49" fontId="5" fillId="72" borderId="1" xfId="1" applyNumberFormat="1" applyFont="1" applyFill="1" applyBorder="1" applyAlignment="1">
      <alignment horizontal="left" wrapText="1"/>
    </xf>
    <xf numFmtId="0" fontId="5" fillId="72" borderId="1" xfId="1" applyFont="1" applyFill="1" applyBorder="1" applyAlignment="1">
      <alignment horizontal="center" vertical="top" wrapText="1"/>
    </xf>
    <xf numFmtId="0" fontId="5" fillId="72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69" fillId="72" borderId="1" xfId="0" applyFont="1" applyFill="1" applyBorder="1" applyAlignment="1">
      <alignment horizontal="center" vertical="top" wrapText="1"/>
    </xf>
    <xf numFmtId="0" fontId="69" fillId="72" borderId="1" xfId="0" applyFont="1" applyFill="1" applyBorder="1" applyAlignment="1">
      <alignment vertical="top" wrapText="1"/>
    </xf>
    <xf numFmtId="165" fontId="69" fillId="72" borderId="1" xfId="0" applyNumberFormat="1" applyFont="1" applyFill="1" applyBorder="1" applyAlignment="1">
      <alignment horizontal="center" vertical="center" wrapText="1"/>
    </xf>
    <xf numFmtId="0" fontId="69" fillId="71" borderId="1" xfId="0" applyFont="1" applyFill="1" applyBorder="1" applyAlignment="1">
      <alignment horizontal="center" vertical="top" wrapText="1"/>
    </xf>
    <xf numFmtId="0" fontId="69" fillId="71" borderId="1" xfId="0" applyFont="1" applyFill="1" applyBorder="1" applyAlignment="1">
      <alignment vertical="top" wrapText="1"/>
    </xf>
    <xf numFmtId="165" fontId="69" fillId="71" borderId="1" xfId="0" applyNumberFormat="1" applyFont="1" applyFill="1" applyBorder="1" applyAlignment="1">
      <alignment horizontal="center" vertical="center" wrapText="1"/>
    </xf>
    <xf numFmtId="165" fontId="77" fillId="71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vertical="top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justify" wrapText="1"/>
    </xf>
    <xf numFmtId="165" fontId="76" fillId="5" borderId="1" xfId="0" applyNumberFormat="1" applyFont="1" applyFill="1" applyBorder="1" applyAlignment="1">
      <alignment horizontal="center" vertical="center"/>
    </xf>
    <xf numFmtId="165" fontId="69" fillId="5" borderId="1" xfId="0" applyNumberFormat="1" applyFont="1" applyFill="1" applyBorder="1" applyAlignment="1">
      <alignment horizontal="center" vertical="center" wrapText="1"/>
    </xf>
    <xf numFmtId="165" fontId="77" fillId="5" borderId="1" xfId="0" applyNumberFormat="1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7" fillId="0" borderId="1" xfId="0" applyNumberFormat="1" applyFont="1" applyBorder="1" applyAlignment="1">
      <alignment horizontal="center"/>
    </xf>
    <xf numFmtId="0" fontId="5" fillId="0" borderId="28" xfId="1" applyFont="1" applyFill="1" applyBorder="1" applyAlignment="1">
      <alignment horizontal="center" vertical="center" wrapText="1"/>
    </xf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165" fontId="6" fillId="3" borderId="28" xfId="1" applyNumberFormat="1" applyFont="1" applyFill="1" applyBorder="1" applyAlignment="1">
      <alignment horizontal="center" wrapText="1"/>
    </xf>
    <xf numFmtId="0" fontId="13" fillId="0" borderId="28" xfId="1" applyFont="1" applyFill="1" applyBorder="1" applyAlignment="1">
      <alignment horizontal="center" vertical="center" wrapText="1"/>
    </xf>
    <xf numFmtId="165" fontId="5" fillId="4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49" fontId="6" fillId="3" borderId="2" xfId="1" applyNumberFormat="1" applyFont="1" applyFill="1" applyBorder="1" applyAlignment="1">
      <alignment wrapText="1"/>
    </xf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6" fillId="0" borderId="28" xfId="1" applyFont="1" applyFill="1" applyBorder="1" applyAlignment="1">
      <alignment horizontal="left" wrapText="1"/>
    </xf>
    <xf numFmtId="0" fontId="0" fillId="0" borderId="31" xfId="0" applyBorder="1"/>
    <xf numFmtId="49" fontId="6" fillId="3" borderId="31" xfId="1" applyNumberFormat="1" applyFont="1" applyFill="1" applyBorder="1" applyAlignment="1">
      <alignment horizontal="center" wrapText="1"/>
    </xf>
    <xf numFmtId="0" fontId="6" fillId="3" borderId="30" xfId="1" applyFont="1" applyFill="1" applyBorder="1" applyAlignment="1">
      <alignment wrapText="1"/>
    </xf>
    <xf numFmtId="0" fontId="6" fillId="3" borderId="31" xfId="1" applyFont="1" applyFill="1" applyBorder="1" applyAlignment="1">
      <alignment wrapText="1"/>
    </xf>
    <xf numFmtId="49" fontId="6" fillId="3" borderId="31" xfId="1" applyNumberFormat="1" applyFont="1" applyFill="1" applyBorder="1" applyAlignment="1">
      <alignment horizontal="center" vertical="top" wrapText="1"/>
    </xf>
    <xf numFmtId="0" fontId="6" fillId="0" borderId="31" xfId="1" applyFont="1" applyBorder="1" applyAlignment="1">
      <alignment horizontal="left" wrapText="1"/>
    </xf>
    <xf numFmtId="49" fontId="6" fillId="0" borderId="31" xfId="1" applyNumberFormat="1" applyFont="1" applyFill="1" applyBorder="1" applyAlignment="1">
      <alignment horizontal="center" vertical="top" wrapText="1"/>
    </xf>
    <xf numFmtId="49" fontId="5" fillId="72" borderId="31" xfId="1" applyNumberFormat="1" applyFont="1" applyFill="1" applyBorder="1" applyAlignment="1">
      <alignment horizontal="center" wrapText="1"/>
    </xf>
    <xf numFmtId="0" fontId="6" fillId="0" borderId="31" xfId="1" applyFont="1" applyFill="1" applyBorder="1" applyAlignment="1">
      <alignment horizontal="left" wrapText="1"/>
    </xf>
    <xf numFmtId="49" fontId="6" fillId="3" borderId="31" xfId="1" applyNumberFormat="1" applyFont="1" applyFill="1" applyBorder="1" applyAlignment="1">
      <alignment horizontal="center" vertical="center" wrapText="1"/>
    </xf>
    <xf numFmtId="0" fontId="5" fillId="72" borderId="31" xfId="1" applyFont="1" applyFill="1" applyBorder="1" applyAlignment="1">
      <alignment wrapText="1"/>
    </xf>
    <xf numFmtId="165" fontId="6" fillId="3" borderId="31" xfId="1" applyNumberFormat="1" applyFont="1" applyFill="1" applyBorder="1" applyAlignment="1">
      <alignment horizontal="center" wrapText="1"/>
    </xf>
    <xf numFmtId="165" fontId="6" fillId="0" borderId="31" xfId="1" applyNumberFormat="1" applyFont="1" applyFill="1" applyBorder="1" applyAlignment="1">
      <alignment horizontal="center" wrapText="1"/>
    </xf>
    <xf numFmtId="165" fontId="6" fillId="3" borderId="31" xfId="0" applyNumberFormat="1" applyFont="1" applyFill="1" applyBorder="1" applyAlignment="1">
      <alignment horizontal="center"/>
    </xf>
    <xf numFmtId="165" fontId="67" fillId="0" borderId="31" xfId="0" applyNumberFormat="1" applyFont="1" applyBorder="1" applyAlignment="1">
      <alignment horizontal="center"/>
    </xf>
    <xf numFmtId="0" fontId="3" fillId="0" borderId="31" xfId="0" applyFont="1" applyBorder="1"/>
    <xf numFmtId="0" fontId="5" fillId="72" borderId="31" xfId="1" applyFont="1" applyFill="1" applyBorder="1" applyAlignment="1">
      <alignment horizontal="left" wrapText="1"/>
    </xf>
    <xf numFmtId="0" fontId="6" fillId="3" borderId="31" xfId="1" applyFont="1" applyFill="1" applyBorder="1" applyAlignment="1">
      <alignment vertical="top" wrapText="1"/>
    </xf>
    <xf numFmtId="0" fontId="5" fillId="72" borderId="31" xfId="1" applyNumberFormat="1" applyFont="1" applyFill="1" applyBorder="1" applyAlignment="1">
      <alignment horizontal="center" vertical="top" wrapText="1"/>
    </xf>
    <xf numFmtId="49" fontId="5" fillId="72" borderId="31" xfId="1" applyNumberFormat="1" applyFont="1" applyFill="1" applyBorder="1" applyAlignment="1">
      <alignment horizontal="center" vertical="top" wrapText="1"/>
    </xf>
    <xf numFmtId="0" fontId="5" fillId="72" borderId="31" xfId="1" applyFont="1" applyFill="1" applyBorder="1" applyAlignment="1">
      <alignment vertical="top" wrapText="1"/>
    </xf>
    <xf numFmtId="0" fontId="6" fillId="3" borderId="31" xfId="1" applyFont="1" applyFill="1" applyBorder="1" applyAlignment="1">
      <alignment horizontal="left" wrapText="1"/>
    </xf>
    <xf numFmtId="0" fontId="15" fillId="5" borderId="31" xfId="0" applyFont="1" applyFill="1" applyBorder="1" applyAlignment="1">
      <alignment horizontal="center" vertical="top" wrapText="1"/>
    </xf>
    <xf numFmtId="0" fontId="15" fillId="5" borderId="31" xfId="0" applyFont="1" applyFill="1" applyBorder="1" applyAlignment="1">
      <alignment vertical="top" wrapText="1"/>
    </xf>
    <xf numFmtId="165" fontId="69" fillId="5" borderId="31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49" fontId="6" fillId="3" borderId="32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49" fontId="6" fillId="3" borderId="32" xfId="1" applyNumberFormat="1" applyFont="1" applyFill="1" applyBorder="1" applyAlignment="1">
      <alignment horizontal="center" vertical="center" wrapText="1"/>
    </xf>
    <xf numFmtId="0" fontId="3" fillId="0" borderId="32" xfId="0" applyFont="1" applyBorder="1"/>
    <xf numFmtId="165" fontId="6" fillId="0" borderId="32" xfId="1" applyNumberFormat="1" applyFont="1" applyFill="1" applyBorder="1" applyAlignment="1">
      <alignment horizontal="center" wrapText="1"/>
    </xf>
    <xf numFmtId="0" fontId="15" fillId="3" borderId="32" xfId="0" applyFont="1" applyFill="1" applyBorder="1" applyAlignment="1">
      <alignment horizontal="center" vertical="top" wrapText="1"/>
    </xf>
    <xf numFmtId="165" fontId="15" fillId="3" borderId="32" xfId="0" applyNumberFormat="1" applyFont="1" applyFill="1" applyBorder="1" applyAlignment="1">
      <alignment horizontal="center" vertical="center" wrapText="1"/>
    </xf>
    <xf numFmtId="49" fontId="6" fillId="0" borderId="32" xfId="1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vertical="top" wrapText="1"/>
    </xf>
    <xf numFmtId="49" fontId="6" fillId="3" borderId="34" xfId="1" applyNumberFormat="1" applyFont="1" applyFill="1" applyBorder="1" applyAlignment="1">
      <alignment horizontal="center" wrapText="1"/>
    </xf>
    <xf numFmtId="49" fontId="5" fillId="8" borderId="34" xfId="1" applyNumberFormat="1" applyFont="1" applyFill="1" applyBorder="1" applyAlignment="1">
      <alignment horizontal="center" wrapText="1"/>
    </xf>
    <xf numFmtId="49" fontId="5" fillId="8" borderId="34" xfId="1" applyNumberFormat="1" applyFont="1" applyFill="1" applyBorder="1" applyAlignment="1">
      <alignment horizontal="right" wrapText="1"/>
    </xf>
    <xf numFmtId="0" fontId="3" fillId="0" borderId="0" xfId="0" applyFont="1" applyFill="1"/>
    <xf numFmtId="0" fontId="15" fillId="70" borderId="34" xfId="561" applyFont="1" applyFill="1" applyBorder="1" applyAlignment="1">
      <alignment horizontal="left" vertical="center" wrapText="1" indent="1"/>
    </xf>
    <xf numFmtId="165" fontId="15" fillId="70" borderId="34" xfId="561" applyNumberFormat="1" applyFont="1" applyFill="1" applyBorder="1" applyAlignment="1">
      <alignment horizontal="right" vertical="center" wrapText="1"/>
    </xf>
    <xf numFmtId="165" fontId="15" fillId="3" borderId="34" xfId="0" applyNumberFormat="1" applyFont="1" applyFill="1" applyBorder="1" applyAlignment="1">
      <alignment horizontal="right" vertical="center" wrapText="1"/>
    </xf>
    <xf numFmtId="0" fontId="15" fillId="3" borderId="34" xfId="0" applyFont="1" applyFill="1" applyBorder="1" applyAlignment="1">
      <alignment horizontal="center" vertical="top" wrapText="1"/>
    </xf>
    <xf numFmtId="0" fontId="80" fillId="0" borderId="34" xfId="0" applyFont="1" applyBorder="1" applyAlignment="1">
      <alignment wrapText="1"/>
    </xf>
    <xf numFmtId="165" fontId="79" fillId="70" borderId="1" xfId="561" applyNumberFormat="1" applyFont="1" applyFill="1" applyBorder="1" applyAlignment="1">
      <alignment horizontal="right" vertical="center" wrapText="1"/>
    </xf>
    <xf numFmtId="165" fontId="81" fillId="3" borderId="1" xfId="0" applyNumberFormat="1" applyFont="1" applyFill="1" applyBorder="1" applyAlignment="1">
      <alignment horizontal="center" vertical="center"/>
    </xf>
    <xf numFmtId="0" fontId="3" fillId="0" borderId="34" xfId="0" applyFont="1" applyBorder="1"/>
    <xf numFmtId="165" fontId="6" fillId="0" borderId="34" xfId="1" applyNumberFormat="1" applyFont="1" applyFill="1" applyBorder="1" applyAlignment="1">
      <alignment horizontal="center" wrapText="1"/>
    </xf>
    <xf numFmtId="0" fontId="5" fillId="3" borderId="34" xfId="1" applyFont="1" applyFill="1" applyBorder="1" applyAlignment="1">
      <alignment horizontal="center" vertical="top" wrapText="1"/>
    </xf>
    <xf numFmtId="49" fontId="5" fillId="3" borderId="34" xfId="1" applyNumberFormat="1" applyFont="1" applyFill="1" applyBorder="1" applyAlignment="1">
      <alignment horizontal="center" vertical="top" wrapText="1"/>
    </xf>
    <xf numFmtId="49" fontId="5" fillId="3" borderId="34" xfId="1" applyNumberFormat="1" applyFont="1" applyFill="1" applyBorder="1" applyAlignment="1">
      <alignment horizontal="center" wrapText="1"/>
    </xf>
    <xf numFmtId="0" fontId="7" fillId="3" borderId="0" xfId="0" applyFont="1" applyFill="1"/>
    <xf numFmtId="49" fontId="6" fillId="3" borderId="34" xfId="1" applyNumberFormat="1" applyFont="1" applyFill="1" applyBorder="1" applyAlignment="1">
      <alignment horizontal="center" vertical="top" wrapText="1"/>
    </xf>
    <xf numFmtId="165" fontId="6" fillId="0" borderId="34" xfId="1" applyNumberFormat="1" applyFont="1" applyFill="1" applyBorder="1" applyAlignment="1">
      <alignment horizontal="center" vertical="top" wrapText="1"/>
    </xf>
    <xf numFmtId="0" fontId="6" fillId="3" borderId="34" xfId="1" applyFont="1" applyFill="1" applyBorder="1" applyAlignment="1">
      <alignment horizontal="center" vertical="top" wrapText="1"/>
    </xf>
    <xf numFmtId="0" fontId="82" fillId="0" borderId="0" xfId="0" applyFont="1"/>
    <xf numFmtId="0" fontId="82" fillId="0" borderId="0" xfId="0" applyFont="1" applyAlignment="1">
      <alignment horizontal="right"/>
    </xf>
    <xf numFmtId="0" fontId="83" fillId="0" borderId="3" xfId="0" applyFont="1" applyBorder="1" applyAlignment="1">
      <alignment horizontal="center" wrapText="1"/>
    </xf>
    <xf numFmtId="0" fontId="69" fillId="0" borderId="34" xfId="0" applyFont="1" applyBorder="1" applyAlignment="1">
      <alignment horizontal="center" vertical="center" wrapText="1"/>
    </xf>
    <xf numFmtId="0" fontId="82" fillId="0" borderId="34" xfId="0" applyFont="1" applyBorder="1" applyAlignment="1">
      <alignment vertical="top"/>
    </xf>
    <xf numFmtId="0" fontId="82" fillId="0" borderId="34" xfId="0" applyFont="1" applyBorder="1" applyAlignment="1">
      <alignment vertical="top" wrapText="1"/>
    </xf>
    <xf numFmtId="0" fontId="83" fillId="0" borderId="34" xfId="0" applyFont="1" applyBorder="1"/>
    <xf numFmtId="169" fontId="70" fillId="0" borderId="34" xfId="0" applyNumberFormat="1" applyFont="1" applyBorder="1" applyAlignment="1">
      <alignment vertical="center"/>
    </xf>
    <xf numFmtId="169" fontId="14" fillId="3" borderId="34" xfId="0" applyNumberFormat="1" applyFont="1" applyFill="1" applyBorder="1" applyAlignment="1">
      <alignment vertical="center"/>
    </xf>
    <xf numFmtId="169" fontId="73" fillId="3" borderId="34" xfId="0" applyNumberFormat="1" applyFont="1" applyFill="1" applyBorder="1" applyAlignment="1">
      <alignment vertical="center"/>
    </xf>
    <xf numFmtId="0" fontId="15" fillId="0" borderId="0" xfId="534" applyFont="1" applyFill="1" applyAlignment="1"/>
    <xf numFmtId="0" fontId="4" fillId="0" borderId="0" xfId="534" applyFill="1"/>
    <xf numFmtId="0" fontId="15" fillId="0" borderId="0" xfId="534" applyFont="1" applyFill="1"/>
    <xf numFmtId="0" fontId="84" fillId="0" borderId="0" xfId="534" applyFont="1" applyFill="1" applyAlignment="1">
      <alignment horizontal="center"/>
    </xf>
    <xf numFmtId="0" fontId="6" fillId="0" borderId="0" xfId="534" applyFont="1" applyFill="1"/>
    <xf numFmtId="0" fontId="85" fillId="0" borderId="34" xfId="534" applyFont="1" applyFill="1" applyBorder="1" applyAlignment="1">
      <alignment horizontal="center" vertical="center" wrapText="1"/>
    </xf>
    <xf numFmtId="0" fontId="85" fillId="0" borderId="34" xfId="534" applyFont="1" applyFill="1" applyBorder="1" applyAlignment="1">
      <alignment horizontal="justify" vertical="top" wrapText="1"/>
    </xf>
    <xf numFmtId="0" fontId="85" fillId="0" borderId="34" xfId="534" applyFont="1" applyFill="1" applyBorder="1" applyAlignment="1">
      <alignment horizontal="center" vertical="top" wrapText="1"/>
    </xf>
    <xf numFmtId="0" fontId="4" fillId="0" borderId="34" xfId="534" applyFill="1" applyBorder="1"/>
    <xf numFmtId="0" fontId="6" fillId="0" borderId="0" xfId="534" applyFont="1" applyFill="1" applyAlignment="1">
      <alignment horizontal="justify"/>
    </xf>
    <xf numFmtId="0" fontId="6" fillId="0" borderId="0" xfId="534" applyFont="1" applyFill="1" applyAlignment="1">
      <alignment horizontal="right"/>
    </xf>
    <xf numFmtId="0" fontId="85" fillId="0" borderId="34" xfId="534" applyFont="1" applyFill="1" applyBorder="1" applyAlignment="1">
      <alignment vertical="top" wrapText="1"/>
    </xf>
    <xf numFmtId="0" fontId="87" fillId="0" borderId="0" xfId="534" applyFont="1" applyFill="1" applyAlignment="1">
      <alignment horizontal="right"/>
    </xf>
    <xf numFmtId="0" fontId="15" fillId="0" borderId="0" xfId="534" applyFont="1" applyFill="1" applyAlignment="1">
      <alignment horizontal="right"/>
    </xf>
    <xf numFmtId="0" fontId="89" fillId="0" borderId="34" xfId="534" applyFont="1" applyFill="1" applyBorder="1" applyAlignment="1">
      <alignment horizontal="center" wrapText="1"/>
    </xf>
    <xf numFmtId="0" fontId="89" fillId="0" borderId="34" xfId="534" applyFont="1" applyFill="1" applyBorder="1" applyAlignment="1">
      <alignment horizontal="left" vertical="center" wrapText="1"/>
    </xf>
    <xf numFmtId="0" fontId="89" fillId="0" borderId="34" xfId="534" applyFont="1" applyFill="1" applyBorder="1" applyAlignment="1">
      <alignment horizontal="center" vertical="center" wrapText="1"/>
    </xf>
    <xf numFmtId="0" fontId="15" fillId="0" borderId="22" xfId="534" applyFont="1" applyFill="1" applyBorder="1" applyAlignment="1">
      <alignment horizontal="center" vertical="top" wrapText="1"/>
    </xf>
    <xf numFmtId="0" fontId="15" fillId="0" borderId="34" xfId="534" applyFont="1" applyFill="1" applyBorder="1" applyAlignment="1">
      <alignment horizontal="justify" vertical="top" wrapText="1"/>
    </xf>
    <xf numFmtId="0" fontId="15" fillId="0" borderId="34" xfId="534" applyFont="1" applyFill="1" applyBorder="1" applyAlignment="1">
      <alignment horizontal="center" vertical="top" wrapText="1"/>
    </xf>
    <xf numFmtId="0" fontId="87" fillId="0" borderId="22" xfId="534" applyFont="1" applyFill="1" applyBorder="1" applyAlignment="1">
      <alignment horizontal="center" vertical="top" wrapText="1"/>
    </xf>
    <xf numFmtId="0" fontId="89" fillId="0" borderId="34" xfId="534" applyFont="1" applyFill="1" applyBorder="1" applyAlignment="1">
      <alignment horizontal="justify" vertical="top" wrapText="1"/>
    </xf>
    <xf numFmtId="0" fontId="89" fillId="0" borderId="34" xfId="534" applyFont="1" applyFill="1" applyBorder="1" applyAlignment="1">
      <alignment horizontal="center" vertical="top" wrapText="1"/>
    </xf>
    <xf numFmtId="0" fontId="87" fillId="0" borderId="0" xfId="534" applyFont="1" applyFill="1" applyAlignment="1">
      <alignment horizontal="justify"/>
    </xf>
    <xf numFmtId="0" fontId="90" fillId="0" borderId="0" xfId="388" applyNumberFormat="1" applyFont="1" applyFill="1" applyBorder="1" applyAlignment="1">
      <alignment horizontal="right" vertical="center"/>
    </xf>
    <xf numFmtId="0" fontId="91" fillId="0" borderId="0" xfId="388" applyNumberFormat="1" applyFont="1" applyFill="1" applyBorder="1" applyAlignment="1">
      <alignment horizontal="right" vertical="center"/>
    </xf>
    <xf numFmtId="0" fontId="5" fillId="0" borderId="0" xfId="388" applyFont="1" applyAlignment="1">
      <alignment horizontal="left"/>
    </xf>
    <xf numFmtId="0" fontId="91" fillId="0" borderId="0" xfId="388" applyFont="1" applyAlignment="1"/>
    <xf numFmtId="0" fontId="6" fillId="3" borderId="0" xfId="1" applyFont="1" applyFill="1" applyAlignment="1">
      <alignment horizontal="left" vertical="center" wrapText="1"/>
    </xf>
    <xf numFmtId="0" fontId="90" fillId="0" borderId="0" xfId="388" applyNumberFormat="1" applyFont="1" applyFill="1" applyBorder="1" applyAlignment="1">
      <alignment vertical="center"/>
    </xf>
    <xf numFmtId="0" fontId="6" fillId="0" borderId="0" xfId="1" applyFont="1" applyAlignment="1">
      <alignment horizontal="left"/>
    </xf>
    <xf numFmtId="0" fontId="92" fillId="0" borderId="0" xfId="388" applyNumberFormat="1" applyFont="1" applyFill="1" applyBorder="1" applyAlignment="1">
      <alignment horizontal="center" vertical="center" wrapText="1"/>
    </xf>
    <xf numFmtId="0" fontId="58" fillId="0" borderId="0" xfId="388"/>
    <xf numFmtId="171" fontId="93" fillId="0" borderId="0" xfId="388" applyNumberFormat="1" applyFont="1" applyFill="1" applyBorder="1" applyAlignment="1">
      <alignment horizontal="right" vertical="center" wrapText="1"/>
    </xf>
    <xf numFmtId="0" fontId="91" fillId="0" borderId="0" xfId="388" applyFont="1" applyBorder="1" applyAlignment="1">
      <alignment horizontal="center" vertical="center"/>
    </xf>
    <xf numFmtId="0" fontId="91" fillId="0" borderId="0" xfId="388" applyFont="1" applyBorder="1" applyAlignment="1">
      <alignment horizontal="center" vertical="center" wrapText="1"/>
    </xf>
    <xf numFmtId="49" fontId="96" fillId="0" borderId="35" xfId="388" applyNumberFormat="1" applyFont="1" applyFill="1" applyBorder="1" applyAlignment="1">
      <alignment horizontal="center" vertical="center"/>
    </xf>
    <xf numFmtId="49" fontId="96" fillId="0" borderId="36" xfId="388" applyNumberFormat="1" applyFont="1" applyFill="1" applyBorder="1" applyAlignment="1">
      <alignment horizontal="center" vertical="center"/>
    </xf>
    <xf numFmtId="0" fontId="97" fillId="0" borderId="34" xfId="388" applyFont="1" applyBorder="1" applyAlignment="1">
      <alignment horizontal="center"/>
    </xf>
    <xf numFmtId="0" fontId="97" fillId="0" borderId="0" xfId="388" applyFont="1" applyBorder="1" applyAlignment="1">
      <alignment horizontal="center"/>
    </xf>
    <xf numFmtId="49" fontId="84" fillId="2" borderId="37" xfId="388" applyNumberFormat="1" applyFont="1" applyFill="1" applyBorder="1" applyAlignment="1">
      <alignment horizontal="center" vertical="center" wrapText="1"/>
    </xf>
    <xf numFmtId="171" fontId="92" fillId="2" borderId="30" xfId="388" applyNumberFormat="1" applyFont="1" applyFill="1" applyBorder="1" applyAlignment="1">
      <alignment horizontal="justify" vertical="center" wrapText="1"/>
    </xf>
    <xf numFmtId="172" fontId="92" fillId="2" borderId="34" xfId="388" applyNumberFormat="1" applyFont="1" applyFill="1" applyBorder="1" applyAlignment="1">
      <alignment horizontal="center" vertical="center" wrapText="1"/>
    </xf>
    <xf numFmtId="172" fontId="92" fillId="2" borderId="0" xfId="388" applyNumberFormat="1" applyFont="1" applyFill="1" applyBorder="1" applyAlignment="1">
      <alignment horizontal="right" wrapText="1"/>
    </xf>
    <xf numFmtId="49" fontId="98" fillId="74" borderId="37" xfId="388" applyNumberFormat="1" applyFont="1" applyFill="1" applyBorder="1" applyAlignment="1">
      <alignment horizontal="center" vertical="center" wrapText="1"/>
    </xf>
    <xf numFmtId="171" fontId="98" fillId="74" borderId="30" xfId="388" applyNumberFormat="1" applyFont="1" applyFill="1" applyBorder="1" applyAlignment="1">
      <alignment horizontal="justify" vertical="center" wrapText="1"/>
    </xf>
    <xf numFmtId="172" fontId="98" fillId="74" borderId="34" xfId="388" applyNumberFormat="1" applyFont="1" applyFill="1" applyBorder="1" applyAlignment="1">
      <alignment horizontal="center" vertical="center" wrapText="1"/>
    </xf>
    <xf numFmtId="172" fontId="98" fillId="74" borderId="0" xfId="388" applyNumberFormat="1" applyFont="1" applyFill="1" applyBorder="1" applyAlignment="1">
      <alignment horizontal="right" wrapText="1"/>
    </xf>
    <xf numFmtId="49" fontId="92" fillId="0" borderId="37" xfId="388" applyNumberFormat="1" applyFont="1" applyFill="1" applyBorder="1" applyAlignment="1">
      <alignment horizontal="center" vertical="center" wrapText="1"/>
    </xf>
    <xf numFmtId="171" fontId="92" fillId="0" borderId="30" xfId="388" applyNumberFormat="1" applyFont="1" applyFill="1" applyBorder="1" applyAlignment="1">
      <alignment horizontal="justify" vertical="center" wrapText="1"/>
    </xf>
    <xf numFmtId="172" fontId="92" fillId="0" borderId="34" xfId="388" applyNumberFormat="1" applyFont="1" applyFill="1" applyBorder="1" applyAlignment="1">
      <alignment horizontal="center" vertical="center" wrapText="1"/>
    </xf>
    <xf numFmtId="172" fontId="92" fillId="0" borderId="0" xfId="388" applyNumberFormat="1" applyFont="1" applyFill="1" applyBorder="1" applyAlignment="1">
      <alignment horizontal="right" wrapText="1"/>
    </xf>
    <xf numFmtId="49" fontId="85" fillId="0" borderId="37" xfId="388" applyNumberFormat="1" applyFont="1" applyFill="1" applyBorder="1" applyAlignment="1">
      <alignment horizontal="center" vertical="center" wrapText="1"/>
    </xf>
    <xf numFmtId="171" fontId="85" fillId="0" borderId="30" xfId="388" applyNumberFormat="1" applyFont="1" applyFill="1" applyBorder="1" applyAlignment="1">
      <alignment horizontal="justify" vertical="center" wrapText="1"/>
    </xf>
    <xf numFmtId="172" fontId="85" fillId="0" borderId="34" xfId="388" applyNumberFormat="1" applyFont="1" applyFill="1" applyBorder="1" applyAlignment="1">
      <alignment horizontal="center" vertical="center" wrapText="1"/>
    </xf>
    <xf numFmtId="172" fontId="98" fillId="0" borderId="34" xfId="388" applyNumberFormat="1" applyFont="1" applyFill="1" applyBorder="1" applyAlignment="1">
      <alignment horizontal="center" vertical="center" wrapText="1"/>
    </xf>
    <xf numFmtId="172" fontId="98" fillId="0" borderId="0" xfId="388" applyNumberFormat="1" applyFont="1" applyFill="1" applyBorder="1" applyAlignment="1">
      <alignment horizontal="right" wrapText="1"/>
    </xf>
    <xf numFmtId="172" fontId="84" fillId="0" borderId="34" xfId="388" applyNumberFormat="1" applyFont="1" applyFill="1" applyBorder="1" applyAlignment="1">
      <alignment horizontal="center" vertical="center" wrapText="1"/>
    </xf>
    <xf numFmtId="49" fontId="98" fillId="0" borderId="37" xfId="388" applyNumberFormat="1" applyFont="1" applyFill="1" applyBorder="1" applyAlignment="1">
      <alignment horizontal="center" vertical="center" wrapText="1"/>
    </xf>
    <xf numFmtId="171" fontId="98" fillId="0" borderId="30" xfId="388" applyNumberFormat="1" applyFont="1" applyFill="1" applyBorder="1" applyAlignment="1">
      <alignment horizontal="justify" vertical="center" wrapText="1"/>
    </xf>
    <xf numFmtId="171" fontId="85" fillId="0" borderId="30" xfId="388" quotePrefix="1" applyNumberFormat="1" applyFont="1" applyFill="1" applyBorder="1" applyAlignment="1">
      <alignment horizontal="justify" vertical="center" wrapText="1"/>
    </xf>
    <xf numFmtId="172" fontId="85" fillId="0" borderId="0" xfId="388" applyNumberFormat="1" applyFont="1" applyFill="1" applyBorder="1" applyAlignment="1">
      <alignment horizontal="right" wrapText="1"/>
    </xf>
    <xf numFmtId="0" fontId="2" fillId="0" borderId="0" xfId="0" applyFont="1"/>
    <xf numFmtId="49" fontId="84" fillId="0" borderId="34" xfId="388" applyNumberFormat="1" applyFont="1" applyFill="1" applyBorder="1" applyAlignment="1">
      <alignment horizontal="center" vertical="center" wrapText="1"/>
    </xf>
    <xf numFmtId="171" fontId="84" fillId="0" borderId="34" xfId="388" applyNumberFormat="1" applyFont="1" applyFill="1" applyBorder="1" applyAlignment="1">
      <alignment horizontal="justify" vertical="center" wrapText="1"/>
    </xf>
    <xf numFmtId="172" fontId="84" fillId="0" borderId="30" xfId="388" applyNumberFormat="1" applyFont="1" applyFill="1" applyBorder="1" applyAlignment="1">
      <alignment horizontal="center" vertical="center" wrapText="1"/>
    </xf>
    <xf numFmtId="172" fontId="98" fillId="0" borderId="30" xfId="388" applyNumberFormat="1" applyFont="1" applyFill="1" applyBorder="1" applyAlignment="1">
      <alignment horizontal="center" vertical="center" wrapText="1"/>
    </xf>
    <xf numFmtId="49" fontId="98" fillId="0" borderId="34" xfId="388" applyNumberFormat="1" applyFont="1" applyFill="1" applyBorder="1" applyAlignment="1">
      <alignment horizontal="center" vertical="center" wrapText="1"/>
    </xf>
    <xf numFmtId="171" fontId="98" fillId="0" borderId="34" xfId="388" applyNumberFormat="1" applyFont="1" applyFill="1" applyBorder="1" applyAlignment="1">
      <alignment horizontal="justify" vertical="center" wrapText="1"/>
    </xf>
    <xf numFmtId="49" fontId="92" fillId="0" borderId="34" xfId="388" applyNumberFormat="1" applyFont="1" applyFill="1" applyBorder="1" applyAlignment="1">
      <alignment horizontal="center" vertical="center" wrapText="1"/>
    </xf>
    <xf numFmtId="171" fontId="92" fillId="0" borderId="34" xfId="388" applyNumberFormat="1" applyFont="1" applyFill="1" applyBorder="1" applyAlignment="1">
      <alignment horizontal="left" vertical="center" wrapText="1"/>
    </xf>
    <xf numFmtId="171" fontId="92" fillId="0" borderId="34" xfId="388" applyNumberFormat="1" applyFont="1" applyFill="1" applyBorder="1" applyAlignment="1">
      <alignment horizontal="justify" vertical="center" wrapText="1"/>
    </xf>
    <xf numFmtId="0" fontId="99" fillId="3" borderId="0" xfId="534" applyFont="1" applyFill="1"/>
    <xf numFmtId="0" fontId="100" fillId="70" borderId="0" xfId="534" applyFont="1" applyFill="1" applyAlignment="1">
      <alignment horizontal="center" vertical="top" wrapText="1"/>
    </xf>
    <xf numFmtId="0" fontId="87" fillId="70" borderId="0" xfId="534" applyFont="1" applyFill="1" applyAlignment="1">
      <alignment horizontal="right"/>
    </xf>
    <xf numFmtId="49" fontId="69" fillId="70" borderId="34" xfId="534" applyNumberFormat="1" applyFont="1" applyFill="1" applyBorder="1" applyAlignment="1">
      <alignment horizontal="center" vertical="center" wrapText="1"/>
    </xf>
    <xf numFmtId="49" fontId="69" fillId="70" borderId="34" xfId="534" applyNumberFormat="1" applyFont="1" applyFill="1" applyBorder="1" applyAlignment="1">
      <alignment vertical="center" wrapText="1"/>
    </xf>
    <xf numFmtId="172" fontId="69" fillId="3" borderId="34" xfId="534" applyNumberFormat="1" applyFont="1" applyFill="1" applyBorder="1" applyAlignment="1">
      <alignment horizontal="center"/>
    </xf>
    <xf numFmtId="0" fontId="69" fillId="3" borderId="34" xfId="534" applyFont="1" applyFill="1" applyBorder="1" applyAlignment="1">
      <alignment horizontal="center"/>
    </xf>
    <xf numFmtId="172" fontId="69" fillId="0" borderId="34" xfId="534" applyNumberFormat="1" applyFont="1" applyFill="1" applyBorder="1" applyAlignment="1">
      <alignment horizontal="center"/>
    </xf>
    <xf numFmtId="49" fontId="69" fillId="70" borderId="34" xfId="534" applyNumberFormat="1" applyFont="1" applyFill="1" applyBorder="1" applyAlignment="1">
      <alignment horizontal="center"/>
    </xf>
    <xf numFmtId="0" fontId="69" fillId="3" borderId="34" xfId="534" applyFont="1" applyFill="1" applyBorder="1"/>
    <xf numFmtId="0" fontId="69" fillId="3" borderId="34" xfId="534" applyFont="1" applyFill="1" applyBorder="1" applyAlignment="1">
      <alignment wrapText="1"/>
    </xf>
    <xf numFmtId="49" fontId="69" fillId="74" borderId="34" xfId="534" applyNumberFormat="1" applyFont="1" applyFill="1" applyBorder="1" applyAlignment="1">
      <alignment horizontal="center" vertical="center" wrapText="1"/>
    </xf>
    <xf numFmtId="49" fontId="69" fillId="74" borderId="34" xfId="534" applyNumberFormat="1" applyFont="1" applyFill="1" applyBorder="1" applyAlignment="1">
      <alignment vertical="center" wrapText="1"/>
    </xf>
    <xf numFmtId="172" fontId="69" fillId="74" borderId="34" xfId="534" applyNumberFormat="1" applyFont="1" applyFill="1" applyBorder="1" applyAlignment="1">
      <alignment horizontal="center"/>
    </xf>
    <xf numFmtId="0" fontId="69" fillId="74" borderId="34" xfId="534" applyFont="1" applyFill="1" applyBorder="1" applyAlignment="1">
      <alignment horizontal="center"/>
    </xf>
    <xf numFmtId="0" fontId="15" fillId="3" borderId="34" xfId="534" applyFont="1" applyFill="1" applyBorder="1"/>
    <xf numFmtId="49" fontId="15" fillId="70" borderId="34" xfId="534" applyNumberFormat="1" applyFont="1" applyFill="1" applyBorder="1" applyAlignment="1">
      <alignment vertical="center" wrapText="1"/>
    </xf>
    <xf numFmtId="0" fontId="87" fillId="70" borderId="0" xfId="534" applyFont="1" applyFill="1"/>
    <xf numFmtId="0" fontId="15" fillId="70" borderId="33" xfId="534" applyFont="1" applyFill="1" applyBorder="1" applyAlignment="1">
      <alignment horizontal="center" vertical="center" wrapText="1"/>
    </xf>
    <xf numFmtId="0" fontId="15" fillId="70" borderId="33" xfId="534" applyFont="1" applyFill="1" applyBorder="1" applyAlignment="1">
      <alignment vertical="center" wrapText="1"/>
    </xf>
    <xf numFmtId="172" fontId="69" fillId="70" borderId="34" xfId="534" applyNumberFormat="1" applyFont="1" applyFill="1" applyBorder="1" applyAlignment="1">
      <alignment horizontal="right"/>
    </xf>
    <xf numFmtId="172" fontId="15" fillId="70" borderId="34" xfId="534" applyNumberFormat="1" applyFont="1" applyFill="1" applyBorder="1" applyAlignment="1">
      <alignment horizontal="right"/>
    </xf>
    <xf numFmtId="172" fontId="15" fillId="70" borderId="34" xfId="534" applyNumberFormat="1" applyFont="1" applyFill="1" applyBorder="1" applyAlignment="1">
      <alignment horizontal="center"/>
    </xf>
    <xf numFmtId="0" fontId="15" fillId="3" borderId="34" xfId="534" applyFont="1" applyFill="1" applyBorder="1" applyAlignment="1">
      <alignment horizontal="center" vertical="center" wrapText="1"/>
    </xf>
    <xf numFmtId="0" fontId="15" fillId="70" borderId="34" xfId="534" applyFont="1" applyFill="1" applyBorder="1" applyAlignment="1">
      <alignment vertical="center" wrapText="1"/>
    </xf>
    <xf numFmtId="172" fontId="15" fillId="70" borderId="34" xfId="534" applyNumberFormat="1" applyFont="1" applyFill="1" applyBorder="1"/>
    <xf numFmtId="168" fontId="15" fillId="70" borderId="34" xfId="534" applyNumberFormat="1" applyFont="1" applyFill="1" applyBorder="1" applyAlignment="1">
      <alignment horizontal="center"/>
    </xf>
    <xf numFmtId="0" fontId="87" fillId="0" borderId="0" xfId="534" applyFont="1" applyFill="1" applyAlignment="1">
      <alignment horizontal="right" wrapText="1"/>
    </xf>
    <xf numFmtId="0" fontId="87" fillId="0" borderId="0" xfId="534" applyFont="1" applyFill="1" applyAlignment="1">
      <alignment wrapText="1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top"/>
    </xf>
    <xf numFmtId="0" fontId="14" fillId="0" borderId="34" xfId="0" applyFont="1" applyBorder="1" applyAlignment="1">
      <alignment vertical="top" wrapText="1"/>
    </xf>
    <xf numFmtId="0" fontId="101" fillId="0" borderId="34" xfId="0" applyFont="1" applyBorder="1" applyAlignment="1">
      <alignment horizontal="center" wrapText="1"/>
    </xf>
    <xf numFmtId="0" fontId="9" fillId="0" borderId="34" xfId="0" applyFont="1" applyBorder="1" applyAlignment="1">
      <alignment horizontal="justify" wrapText="1"/>
    </xf>
    <xf numFmtId="49" fontId="9" fillId="0" borderId="34" xfId="0" applyNumberFormat="1" applyFont="1" applyBorder="1" applyAlignment="1">
      <alignment horizontal="justify" wrapText="1"/>
    </xf>
    <xf numFmtId="0" fontId="101" fillId="0" borderId="34" xfId="0" applyFont="1" applyBorder="1" applyAlignment="1">
      <alignment horizontal="justify" wrapText="1"/>
    </xf>
    <xf numFmtId="172" fontId="102" fillId="0" borderId="34" xfId="0" applyNumberFormat="1" applyFont="1" applyBorder="1" applyAlignment="1">
      <alignment horizontal="center" wrapText="1"/>
    </xf>
    <xf numFmtId="172" fontId="102" fillId="2" borderId="34" xfId="0" applyNumberFormat="1" applyFont="1" applyFill="1" applyBorder="1" applyAlignment="1">
      <alignment horizontal="center" wrapText="1"/>
    </xf>
    <xf numFmtId="165" fontId="101" fillId="0" borderId="34" xfId="0" applyNumberFormat="1" applyFont="1" applyBorder="1" applyAlignment="1">
      <alignment horizontal="center" wrapText="1"/>
    </xf>
    <xf numFmtId="165" fontId="102" fillId="2" borderId="34" xfId="0" applyNumberFormat="1" applyFont="1" applyFill="1" applyBorder="1" applyAlignment="1">
      <alignment horizontal="center" wrapText="1"/>
    </xf>
    <xf numFmtId="0" fontId="103" fillId="0" borderId="34" xfId="0" applyFont="1" applyBorder="1" applyAlignment="1">
      <alignment horizontal="justify" wrapText="1"/>
    </xf>
    <xf numFmtId="49" fontId="103" fillId="0" borderId="34" xfId="0" applyNumberFormat="1" applyFont="1" applyBorder="1" applyAlignment="1">
      <alignment horizontal="justify" wrapText="1"/>
    </xf>
    <xf numFmtId="0" fontId="102" fillId="0" borderId="34" xfId="0" applyFont="1" applyBorder="1" applyAlignment="1">
      <alignment horizontal="justify" wrapText="1"/>
    </xf>
    <xf numFmtId="165" fontId="102" fillId="0" borderId="34" xfId="0" applyNumberFormat="1" applyFont="1" applyBorder="1" applyAlignment="1">
      <alignment horizontal="center" wrapText="1"/>
    </xf>
    <xf numFmtId="165" fontId="6" fillId="3" borderId="34" xfId="1" applyNumberFormat="1" applyFont="1" applyFill="1" applyBorder="1" applyAlignment="1">
      <alignment horizontal="center" wrapText="1"/>
    </xf>
    <xf numFmtId="49" fontId="5" fillId="4" borderId="34" xfId="1" applyNumberFormat="1" applyFont="1" applyFill="1" applyBorder="1" applyAlignment="1">
      <alignment horizontal="center" wrapText="1"/>
    </xf>
    <xf numFmtId="0" fontId="5" fillId="4" borderId="34" xfId="1" applyFont="1" applyFill="1" applyBorder="1" applyAlignment="1">
      <alignment wrapText="1"/>
    </xf>
    <xf numFmtId="165" fontId="5" fillId="4" borderId="34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vertical="center" wrapText="1"/>
    </xf>
    <xf numFmtId="0" fontId="6" fillId="0" borderId="31" xfId="1" applyFont="1" applyFill="1" applyBorder="1" applyAlignment="1">
      <alignment wrapText="1"/>
    </xf>
    <xf numFmtId="0" fontId="3" fillId="75" borderId="0" xfId="0" applyFont="1" applyFill="1"/>
    <xf numFmtId="0" fontId="6" fillId="75" borderId="0" xfId="0" applyFont="1" applyFill="1"/>
    <xf numFmtId="165" fontId="6" fillId="3" borderId="0" xfId="1" applyNumberFormat="1" applyFont="1" applyFill="1" applyBorder="1" applyAlignment="1">
      <alignment horizontal="center" wrapText="1"/>
    </xf>
    <xf numFmtId="0" fontId="6" fillId="73" borderId="0" xfId="0" applyFont="1" applyFill="1"/>
    <xf numFmtId="0" fontId="3" fillId="73" borderId="0" xfId="0" applyFont="1" applyFill="1"/>
    <xf numFmtId="165" fontId="6" fillId="73" borderId="34" xfId="0" applyNumberFormat="1" applyFont="1" applyFill="1" applyBorder="1"/>
    <xf numFmtId="172" fontId="15" fillId="3" borderId="34" xfId="534" applyNumberFormat="1" applyFont="1" applyFill="1" applyBorder="1" applyAlignment="1">
      <alignment horizontal="center"/>
    </xf>
    <xf numFmtId="172" fontId="92" fillId="2" borderId="40" xfId="388" applyNumberFormat="1" applyFont="1" applyFill="1" applyBorder="1" applyAlignment="1">
      <alignment horizontal="right" wrapText="1"/>
    </xf>
    <xf numFmtId="172" fontId="92" fillId="5" borderId="40" xfId="388" applyNumberFormat="1" applyFont="1" applyFill="1" applyBorder="1" applyAlignment="1">
      <alignment horizontal="right" wrapText="1"/>
    </xf>
    <xf numFmtId="0" fontId="0" fillId="0" borderId="21" xfId="0" applyBorder="1"/>
    <xf numFmtId="0" fontId="2" fillId="0" borderId="21" xfId="0" applyFont="1" applyBorder="1"/>
    <xf numFmtId="49" fontId="92" fillId="2" borderId="34" xfId="388" applyNumberFormat="1" applyFont="1" applyFill="1" applyBorder="1" applyAlignment="1">
      <alignment horizontal="center" vertical="center" wrapText="1"/>
    </xf>
    <xf numFmtId="171" fontId="92" fillId="2" borderId="34" xfId="388" applyNumberFormat="1" applyFont="1" applyFill="1" applyBorder="1" applyAlignment="1">
      <alignment horizontal="justify" vertical="center" wrapText="1"/>
    </xf>
    <xf numFmtId="49" fontId="92" fillId="5" borderId="34" xfId="388" applyNumberFormat="1" applyFont="1" applyFill="1" applyBorder="1" applyAlignment="1">
      <alignment horizontal="center" vertical="center" wrapText="1"/>
    </xf>
    <xf numFmtId="171" fontId="92" fillId="5" borderId="34" xfId="388" applyNumberFormat="1" applyFont="1" applyFill="1" applyBorder="1" applyAlignment="1">
      <alignment horizontal="justify" vertical="center" wrapText="1"/>
    </xf>
    <xf numFmtId="172" fontId="92" fillId="5" borderId="34" xfId="388" applyNumberFormat="1" applyFont="1" applyFill="1" applyBorder="1" applyAlignment="1">
      <alignment horizontal="center" vertical="center" wrapText="1"/>
    </xf>
    <xf numFmtId="49" fontId="92" fillId="0" borderId="34" xfId="0" applyNumberFormat="1" applyFont="1" applyFill="1" applyBorder="1" applyAlignment="1">
      <alignment horizontal="center" vertical="center" wrapText="1"/>
    </xf>
    <xf numFmtId="171" fontId="92" fillId="0" borderId="34" xfId="388" applyNumberFormat="1" applyFont="1" applyFill="1" applyBorder="1" applyAlignment="1">
      <alignment vertical="justify" wrapText="1"/>
    </xf>
    <xf numFmtId="171" fontId="92" fillId="0" borderId="34" xfId="0" applyNumberFormat="1" applyFont="1" applyFill="1" applyBorder="1" applyAlignment="1">
      <alignment horizontal="justify" vertical="center" wrapText="1"/>
    </xf>
    <xf numFmtId="172" fontId="84" fillId="0" borderId="34" xfId="2" applyNumberFormat="1" applyFont="1" applyFill="1" applyBorder="1" applyAlignment="1">
      <alignment horizontal="center" vertical="center" wrapText="1"/>
    </xf>
    <xf numFmtId="49" fontId="98" fillId="3" borderId="34" xfId="388" applyNumberFormat="1" applyFont="1" applyFill="1" applyBorder="1" applyAlignment="1">
      <alignment horizontal="center" vertical="center" wrapText="1"/>
    </xf>
    <xf numFmtId="171" fontId="84" fillId="3" borderId="34" xfId="388" applyNumberFormat="1" applyFont="1" applyFill="1" applyBorder="1" applyAlignment="1">
      <alignment horizontal="justify" vertical="center" wrapText="1"/>
    </xf>
    <xf numFmtId="172" fontId="84" fillId="3" borderId="34" xfId="388" applyNumberFormat="1" applyFont="1" applyFill="1" applyBorder="1" applyAlignment="1">
      <alignment horizontal="center" vertical="center" wrapText="1"/>
    </xf>
    <xf numFmtId="0" fontId="82" fillId="3" borderId="34" xfId="0" applyFont="1" applyFill="1" applyBorder="1" applyAlignment="1">
      <alignment vertical="top"/>
    </xf>
    <xf numFmtId="0" fontId="82" fillId="3" borderId="34" xfId="0" applyFont="1" applyFill="1" applyBorder="1" applyAlignment="1">
      <alignment vertical="top" wrapText="1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5" fontId="6" fillId="3" borderId="34" xfId="0" applyNumberFormat="1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165" fontId="6" fillId="3" borderId="2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165" fontId="5" fillId="72" borderId="29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8" borderId="34" xfId="0" applyNumberFormat="1" applyFont="1" applyFill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5" fillId="0" borderId="0" xfId="1" applyFont="1" applyAlignment="1">
      <alignment horizontal="right"/>
    </xf>
    <xf numFmtId="165" fontId="7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15" fillId="0" borderId="1" xfId="0" applyFont="1" applyFill="1" applyBorder="1" applyAlignment="1">
      <alignment horizontal="center" vertical="top" wrapText="1"/>
    </xf>
    <xf numFmtId="0" fontId="79" fillId="0" borderId="1" xfId="0" applyFont="1" applyFill="1" applyBorder="1" applyAlignment="1">
      <alignment wrapText="1"/>
    </xf>
    <xf numFmtId="0" fontId="6" fillId="0" borderId="31" xfId="1" applyFont="1" applyFill="1" applyBorder="1" applyAlignment="1">
      <alignment vertical="top" wrapText="1"/>
    </xf>
    <xf numFmtId="0" fontId="6" fillId="0" borderId="34" xfId="1" applyFont="1" applyBorder="1" applyAlignment="1">
      <alignment horizontal="left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3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34" xfId="0" applyFont="1" applyBorder="1" applyAlignment="1">
      <alignment horizontal="center" vertical="center"/>
    </xf>
    <xf numFmtId="0" fontId="69" fillId="0" borderId="34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69" fillId="0" borderId="0" xfId="56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 wrapText="1"/>
    </xf>
    <xf numFmtId="0" fontId="69" fillId="0" borderId="24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right"/>
    </xf>
    <xf numFmtId="0" fontId="15" fillId="3" borderId="0" xfId="1" applyFont="1" applyFill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84" fillId="0" borderId="0" xfId="534" applyFont="1" applyFill="1" applyAlignment="1">
      <alignment horizontal="center" wrapText="1"/>
    </xf>
    <xf numFmtId="0" fontId="15" fillId="0" borderId="0" xfId="534" applyFont="1" applyFill="1" applyBorder="1" applyAlignment="1">
      <alignment horizontal="right"/>
    </xf>
    <xf numFmtId="0" fontId="85" fillId="0" borderId="34" xfId="534" applyFont="1" applyFill="1" applyBorder="1" applyAlignment="1">
      <alignment horizontal="center" vertical="top" wrapText="1"/>
    </xf>
    <xf numFmtId="0" fontId="15" fillId="0" borderId="0" xfId="534" applyFont="1" applyFill="1" applyAlignment="1">
      <alignment horizontal="center"/>
    </xf>
    <xf numFmtId="0" fontId="84" fillId="0" borderId="0" xfId="534" applyFont="1" applyFill="1" applyAlignment="1">
      <alignment horizontal="center"/>
    </xf>
    <xf numFmtId="0" fontId="6" fillId="0" borderId="3" xfId="534" applyFont="1" applyFill="1" applyBorder="1" applyAlignment="1">
      <alignment horizontal="right"/>
    </xf>
    <xf numFmtId="0" fontId="88" fillId="0" borderId="0" xfId="534" applyFont="1" applyFill="1" applyAlignment="1">
      <alignment horizontal="center"/>
    </xf>
    <xf numFmtId="0" fontId="87" fillId="0" borderId="3" xfId="534" applyFont="1" applyFill="1" applyBorder="1" applyAlignment="1">
      <alignment horizontal="right"/>
    </xf>
    <xf numFmtId="0" fontId="87" fillId="0" borderId="0" xfId="534" applyFont="1" applyFill="1" applyBorder="1" applyAlignment="1">
      <alignment horizontal="right"/>
    </xf>
    <xf numFmtId="0" fontId="15" fillId="0" borderId="3" xfId="534" applyFont="1" applyFill="1" applyBorder="1" applyAlignment="1">
      <alignment horizontal="right"/>
    </xf>
    <xf numFmtId="0" fontId="87" fillId="0" borderId="0" xfId="534" applyFont="1" applyFill="1" applyAlignment="1">
      <alignment horizontal="center" wrapText="1"/>
    </xf>
    <xf numFmtId="0" fontId="69" fillId="70" borderId="0" xfId="534" applyFont="1" applyFill="1" applyAlignment="1">
      <alignment horizontal="center" vertical="top" wrapText="1"/>
    </xf>
    <xf numFmtId="49" fontId="69" fillId="70" borderId="30" xfId="534" applyNumberFormat="1" applyFont="1" applyFill="1" applyBorder="1" applyAlignment="1">
      <alignment horizontal="center"/>
    </xf>
    <xf numFmtId="49" fontId="69" fillId="70" borderId="21" xfId="534" applyNumberFormat="1" applyFont="1" applyFill="1" applyBorder="1" applyAlignment="1">
      <alignment horizontal="center"/>
    </xf>
    <xf numFmtId="49" fontId="15" fillId="70" borderId="30" xfId="534" applyNumberFormat="1" applyFont="1" applyFill="1" applyBorder="1" applyAlignment="1">
      <alignment horizontal="center"/>
    </xf>
    <xf numFmtId="49" fontId="15" fillId="70" borderId="21" xfId="534" applyNumberFormat="1" applyFont="1" applyFill="1" applyBorder="1" applyAlignment="1">
      <alignment horizontal="center"/>
    </xf>
    <xf numFmtId="0" fontId="69" fillId="70" borderId="33" xfId="534" applyFont="1" applyFill="1" applyBorder="1" applyAlignment="1">
      <alignment horizontal="center" vertical="center" wrapText="1"/>
    </xf>
    <xf numFmtId="0" fontId="69" fillId="70" borderId="22" xfId="534" applyFont="1" applyFill="1" applyBorder="1" applyAlignment="1">
      <alignment horizontal="center" vertical="center" wrapText="1"/>
    </xf>
    <xf numFmtId="0" fontId="69" fillId="70" borderId="34" xfId="534" applyFont="1" applyFill="1" applyBorder="1" applyAlignment="1">
      <alignment horizontal="center" vertical="center" wrapText="1"/>
    </xf>
    <xf numFmtId="49" fontId="94" fillId="0" borderId="38" xfId="388" applyNumberFormat="1" applyFont="1" applyFill="1" applyBorder="1" applyAlignment="1">
      <alignment horizontal="center" vertical="center" wrapText="1"/>
    </xf>
    <xf numFmtId="49" fontId="94" fillId="0" borderId="39" xfId="388" applyNumberFormat="1" applyFont="1" applyFill="1" applyBorder="1" applyAlignment="1">
      <alignment horizontal="center" vertical="center" wrapText="1"/>
    </xf>
    <xf numFmtId="49" fontId="94" fillId="0" borderId="22" xfId="388" applyNumberFormat="1" applyFont="1" applyFill="1" applyBorder="1" applyAlignment="1">
      <alignment horizontal="center" vertical="center" wrapText="1"/>
    </xf>
    <xf numFmtId="0" fontId="15" fillId="0" borderId="0" xfId="388" applyFont="1" applyAlignment="1">
      <alignment horizontal="right"/>
    </xf>
    <xf numFmtId="0" fontId="15" fillId="3" borderId="0" xfId="1" applyFont="1" applyFill="1" applyAlignment="1">
      <alignment horizontal="right" vertical="center" wrapText="1"/>
    </xf>
    <xf numFmtId="0" fontId="15" fillId="0" borderId="0" xfId="1" applyFont="1" applyAlignment="1">
      <alignment horizontal="right"/>
    </xf>
    <xf numFmtId="0" fontId="92" fillId="0" borderId="0" xfId="388" applyNumberFormat="1" applyFont="1" applyFill="1" applyBorder="1" applyAlignment="1">
      <alignment horizontal="center" vertical="center" wrapText="1"/>
    </xf>
    <xf numFmtId="0" fontId="95" fillId="0" borderId="38" xfId="388" applyFont="1" applyBorder="1" applyAlignment="1">
      <alignment horizontal="center" vertical="center" wrapText="1"/>
    </xf>
    <xf numFmtId="0" fontId="95" fillId="0" borderId="39" xfId="388" applyFont="1" applyBorder="1" applyAlignment="1">
      <alignment horizontal="center" vertical="center" wrapText="1"/>
    </xf>
    <xf numFmtId="0" fontId="95" fillId="0" borderId="22" xfId="388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71" fillId="0" borderId="3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3" fillId="2" borderId="34" xfId="0" applyFont="1" applyFill="1" applyBorder="1" applyAlignment="1">
      <alignment horizontal="center" wrapText="1"/>
    </xf>
    <xf numFmtId="0" fontId="101" fillId="0" borderId="34" xfId="0" applyFont="1" applyBorder="1" applyAlignment="1">
      <alignment horizontal="center" wrapText="1"/>
    </xf>
    <xf numFmtId="0" fontId="101" fillId="0" borderId="30" xfId="0" applyFont="1" applyBorder="1" applyAlignment="1">
      <alignment horizontal="center" wrapText="1"/>
    </xf>
    <xf numFmtId="0" fontId="101" fillId="0" borderId="21" xfId="0" applyFont="1" applyBorder="1" applyAlignment="1">
      <alignment horizont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7"/>
  <sheetViews>
    <sheetView view="pageBreakPreview" zoomScaleSheetLayoutView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E10" sqref="E10"/>
    </sheetView>
  </sheetViews>
  <sheetFormatPr defaultColWidth="9.109375" defaultRowHeight="13.2" x14ac:dyDescent="0.25"/>
  <cols>
    <col min="1" max="1" width="14.6640625" style="129" customWidth="1"/>
    <col min="2" max="2" width="12.5546875" style="129" customWidth="1"/>
    <col min="3" max="3" width="44.88671875" style="129" customWidth="1"/>
    <col min="4" max="4" width="17.33203125" style="482" customWidth="1"/>
    <col min="5" max="6" width="15.109375" style="482" customWidth="1"/>
    <col min="7" max="7" width="10.88671875" style="129" customWidth="1"/>
    <col min="8" max="16384" width="9.109375" style="129"/>
  </cols>
  <sheetData>
    <row r="1" spans="1:7" x14ac:dyDescent="0.25">
      <c r="E1" s="500" t="s">
        <v>824</v>
      </c>
      <c r="F1" s="500"/>
    </row>
    <row r="2" spans="1:7" x14ac:dyDescent="0.25">
      <c r="E2" s="500" t="s">
        <v>537</v>
      </c>
      <c r="F2" s="500"/>
    </row>
    <row r="3" spans="1:7" x14ac:dyDescent="0.25">
      <c r="E3" s="500" t="s">
        <v>536</v>
      </c>
      <c r="F3" s="500"/>
    </row>
    <row r="4" spans="1:7" x14ac:dyDescent="0.25">
      <c r="E4" s="500" t="s">
        <v>535</v>
      </c>
      <c r="F4" s="500"/>
    </row>
    <row r="5" spans="1:7" x14ac:dyDescent="0.25">
      <c r="E5" s="500" t="s">
        <v>1041</v>
      </c>
      <c r="F5" s="500"/>
    </row>
    <row r="6" spans="1:7" ht="33" customHeight="1" x14ac:dyDescent="0.25">
      <c r="A6" s="499" t="s">
        <v>724</v>
      </c>
      <c r="B6" s="499"/>
      <c r="C6" s="499"/>
      <c r="D6" s="499"/>
      <c r="E6" s="499"/>
      <c r="F6" s="499"/>
    </row>
    <row r="7" spans="1:7" x14ac:dyDescent="0.25">
      <c r="F7" s="120" t="s">
        <v>534</v>
      </c>
    </row>
    <row r="8" spans="1:7" ht="14.25" customHeight="1" x14ac:dyDescent="0.25">
      <c r="A8" s="497" t="s">
        <v>531</v>
      </c>
      <c r="B8" s="497" t="s">
        <v>530</v>
      </c>
      <c r="C8" s="497" t="s">
        <v>979</v>
      </c>
      <c r="D8" s="501" t="s">
        <v>529</v>
      </c>
      <c r="E8" s="501" t="s">
        <v>579</v>
      </c>
      <c r="F8" s="501" t="s">
        <v>774</v>
      </c>
    </row>
    <row r="9" spans="1:7" ht="26.25" customHeight="1" x14ac:dyDescent="0.25">
      <c r="A9" s="498"/>
      <c r="B9" s="498"/>
      <c r="C9" s="498"/>
      <c r="D9" s="498"/>
      <c r="E9" s="498"/>
      <c r="F9" s="498"/>
    </row>
    <row r="10" spans="1:7" ht="26.4" x14ac:dyDescent="0.25">
      <c r="A10" s="98" t="s">
        <v>36</v>
      </c>
      <c r="B10" s="181"/>
      <c r="C10" s="3" t="s">
        <v>35</v>
      </c>
      <c r="D10" s="483">
        <f>D11+D56+D159+D186+D206+D275+D289+D308+D335+D406+D454+D466+D488+D496</f>
        <v>1341998.0651</v>
      </c>
      <c r="E10" s="483">
        <f>E11+E56+E159+E186+E206+E275+E289+E308+E335+E406+E454+E466+E488+E496</f>
        <v>976139.20427999995</v>
      </c>
      <c r="F10" s="483">
        <f>F11+F56+F159+F186+F206+F275+F289+F308+F335+F406+F454+F466+F488+F496</f>
        <v>948128.00543000014</v>
      </c>
    </row>
    <row r="11" spans="1:7" s="1" customFormat="1" ht="40.200000000000003" x14ac:dyDescent="0.3">
      <c r="A11" s="217" t="s">
        <v>34</v>
      </c>
      <c r="B11" s="217"/>
      <c r="C11" s="218" t="s">
        <v>33</v>
      </c>
      <c r="D11" s="484">
        <f>D12+D18+D27+D50</f>
        <v>103088.69999999998</v>
      </c>
      <c r="E11" s="484">
        <f>E12+E18+E27+E50</f>
        <v>105817.8</v>
      </c>
      <c r="F11" s="484">
        <f>F12+F18+F27+F50</f>
        <v>107547.09999999999</v>
      </c>
    </row>
    <row r="12" spans="1:7" s="1" customFormat="1" ht="27" x14ac:dyDescent="0.3">
      <c r="A12" s="30" t="s">
        <v>501</v>
      </c>
      <c r="B12" s="30"/>
      <c r="C12" s="51" t="s">
        <v>500</v>
      </c>
      <c r="D12" s="478">
        <f t="shared" ref="D12:F12" si="0">D13</f>
        <v>687.2</v>
      </c>
      <c r="E12" s="478">
        <f t="shared" si="0"/>
        <v>69.400000000000006</v>
      </c>
      <c r="F12" s="478">
        <f t="shared" si="0"/>
        <v>615.9</v>
      </c>
    </row>
    <row r="13" spans="1:7" s="1" customFormat="1" ht="27" x14ac:dyDescent="0.3">
      <c r="A13" s="200" t="s">
        <v>499</v>
      </c>
      <c r="B13" s="200"/>
      <c r="C13" s="201" t="s">
        <v>498</v>
      </c>
      <c r="D13" s="212">
        <f t="shared" ref="D13:F13" si="1">D14+D16</f>
        <v>687.2</v>
      </c>
      <c r="E13" s="212">
        <f t="shared" si="1"/>
        <v>69.400000000000006</v>
      </c>
      <c r="F13" s="212">
        <f t="shared" si="1"/>
        <v>615.9</v>
      </c>
    </row>
    <row r="14" spans="1:7" s="1" customFormat="1" ht="79.8" x14ac:dyDescent="0.3">
      <c r="A14" s="7" t="s">
        <v>497</v>
      </c>
      <c r="B14" s="60"/>
      <c r="C14" s="6" t="s">
        <v>561</v>
      </c>
      <c r="D14" s="237">
        <f t="shared" ref="D14:F14" si="2">D15</f>
        <v>610.70000000000005</v>
      </c>
      <c r="E14" s="237">
        <f t="shared" si="2"/>
        <v>0</v>
      </c>
      <c r="F14" s="237">
        <f t="shared" si="2"/>
        <v>539.4</v>
      </c>
    </row>
    <row r="15" spans="1:7" s="1" customFormat="1" ht="27" x14ac:dyDescent="0.3">
      <c r="A15" s="7"/>
      <c r="B15" s="7" t="s">
        <v>12</v>
      </c>
      <c r="C15" s="6" t="s">
        <v>11</v>
      </c>
      <c r="D15" s="237">
        <v>610.70000000000005</v>
      </c>
      <c r="E15" s="237">
        <v>0</v>
      </c>
      <c r="F15" s="237">
        <v>539.4</v>
      </c>
      <c r="G15" s="448"/>
    </row>
    <row r="16" spans="1:7" s="1" customFormat="1" ht="40.200000000000003" x14ac:dyDescent="0.3">
      <c r="A16" s="7" t="s">
        <v>660</v>
      </c>
      <c r="B16" s="7"/>
      <c r="C16" s="6" t="s">
        <v>496</v>
      </c>
      <c r="D16" s="237">
        <f t="shared" ref="D16:F16" si="3">D17</f>
        <v>76.5</v>
      </c>
      <c r="E16" s="237">
        <f t="shared" si="3"/>
        <v>69.400000000000006</v>
      </c>
      <c r="F16" s="237">
        <f t="shared" si="3"/>
        <v>76.5</v>
      </c>
    </row>
    <row r="17" spans="1:8" s="1" customFormat="1" ht="27" x14ac:dyDescent="0.3">
      <c r="A17" s="7"/>
      <c r="B17" s="7" t="s">
        <v>12</v>
      </c>
      <c r="C17" s="6" t="s">
        <v>11</v>
      </c>
      <c r="D17" s="237">
        <v>76.5</v>
      </c>
      <c r="E17" s="237">
        <v>69.400000000000006</v>
      </c>
      <c r="F17" s="237">
        <v>76.5</v>
      </c>
      <c r="H17" s="452"/>
    </row>
    <row r="18" spans="1:8" s="1" customFormat="1" ht="53.4" x14ac:dyDescent="0.3">
      <c r="A18" s="30" t="s">
        <v>32</v>
      </c>
      <c r="B18" s="30"/>
      <c r="C18" s="29" t="s">
        <v>31</v>
      </c>
      <c r="D18" s="478">
        <f t="shared" ref="D18:F18" si="4">D19</f>
        <v>96011.599999999991</v>
      </c>
      <c r="E18" s="478">
        <f t="shared" si="4"/>
        <v>99219.900000000009</v>
      </c>
      <c r="F18" s="478">
        <f t="shared" si="4"/>
        <v>99399.400000000009</v>
      </c>
    </row>
    <row r="19" spans="1:8" s="1" customFormat="1" ht="66" customHeight="1" x14ac:dyDescent="0.3">
      <c r="A19" s="200" t="s">
        <v>30</v>
      </c>
      <c r="B19" s="200"/>
      <c r="C19" s="201" t="s">
        <v>29</v>
      </c>
      <c r="D19" s="212">
        <f t="shared" ref="D19:F19" si="5">D20+D22+D25</f>
        <v>96011.599999999991</v>
      </c>
      <c r="E19" s="212">
        <f t="shared" si="5"/>
        <v>99219.900000000009</v>
      </c>
      <c r="F19" s="212">
        <f t="shared" si="5"/>
        <v>99399.400000000009</v>
      </c>
    </row>
    <row r="20" spans="1:8" s="1" customFormat="1" ht="42" customHeight="1" x14ac:dyDescent="0.3">
      <c r="A20" s="7" t="s">
        <v>524</v>
      </c>
      <c r="B20" s="7"/>
      <c r="C20" s="6" t="s">
        <v>523</v>
      </c>
      <c r="D20" s="238">
        <f t="shared" ref="D20:F20" si="6">D21</f>
        <v>4063.9</v>
      </c>
      <c r="E20" s="238">
        <f t="shared" si="6"/>
        <v>4238.1000000000004</v>
      </c>
      <c r="F20" s="238">
        <f t="shared" si="6"/>
        <v>4238.1000000000004</v>
      </c>
    </row>
    <row r="21" spans="1:8" s="1" customFormat="1" ht="66.599999999999994" x14ac:dyDescent="0.3">
      <c r="A21" s="7"/>
      <c r="B21" s="7" t="s">
        <v>2</v>
      </c>
      <c r="C21" s="6" t="s">
        <v>1</v>
      </c>
      <c r="D21" s="237">
        <v>4063.9</v>
      </c>
      <c r="E21" s="237">
        <v>4238.1000000000004</v>
      </c>
      <c r="F21" s="237">
        <v>4238.1000000000004</v>
      </c>
    </row>
    <row r="22" spans="1:8" s="1" customFormat="1" ht="40.200000000000003" x14ac:dyDescent="0.3">
      <c r="A22" s="7" t="s">
        <v>28</v>
      </c>
      <c r="B22" s="7"/>
      <c r="C22" s="6" t="s">
        <v>686</v>
      </c>
      <c r="D22" s="237">
        <f t="shared" ref="D22:F22" si="7">D23+D24</f>
        <v>82456.7</v>
      </c>
      <c r="E22" s="237">
        <f t="shared" si="7"/>
        <v>85302.2</v>
      </c>
      <c r="F22" s="237">
        <f t="shared" si="7"/>
        <v>85481.7</v>
      </c>
    </row>
    <row r="23" spans="1:8" s="1" customFormat="1" ht="66.599999999999994" x14ac:dyDescent="0.3">
      <c r="A23" s="7"/>
      <c r="B23" s="7" t="s">
        <v>2</v>
      </c>
      <c r="C23" s="6" t="s">
        <v>1</v>
      </c>
      <c r="D23" s="237">
        <v>78712.2</v>
      </c>
      <c r="E23" s="237">
        <v>82087.199999999997</v>
      </c>
      <c r="F23" s="237">
        <v>82087.199999999997</v>
      </c>
    </row>
    <row r="24" spans="1:8" s="1" customFormat="1" ht="27" x14ac:dyDescent="0.3">
      <c r="A24" s="7"/>
      <c r="B24" s="7" t="s">
        <v>12</v>
      </c>
      <c r="C24" s="6" t="s">
        <v>11</v>
      </c>
      <c r="D24" s="237">
        <f>3394.5+350</f>
        <v>3744.5</v>
      </c>
      <c r="E24" s="237">
        <v>3215</v>
      </c>
      <c r="F24" s="237">
        <v>3394.5</v>
      </c>
      <c r="G24" s="448"/>
    </row>
    <row r="25" spans="1:8" s="1" customFormat="1" ht="40.200000000000003" x14ac:dyDescent="0.3">
      <c r="A25" s="7" t="s">
        <v>266</v>
      </c>
      <c r="B25" s="7"/>
      <c r="C25" s="63" t="s">
        <v>265</v>
      </c>
      <c r="D25" s="237">
        <f t="shared" ref="D25:F25" si="8">D26</f>
        <v>9491</v>
      </c>
      <c r="E25" s="237">
        <f t="shared" si="8"/>
        <v>9679.6</v>
      </c>
      <c r="F25" s="237">
        <f t="shared" si="8"/>
        <v>9679.6</v>
      </c>
    </row>
    <row r="26" spans="1:8" s="1" customFormat="1" ht="14.4" x14ac:dyDescent="0.3">
      <c r="A26" s="7"/>
      <c r="B26" s="7" t="s">
        <v>72</v>
      </c>
      <c r="C26" s="6" t="s">
        <v>71</v>
      </c>
      <c r="D26" s="237">
        <v>9491</v>
      </c>
      <c r="E26" s="237">
        <v>9679.6</v>
      </c>
      <c r="F26" s="237">
        <v>9679.6</v>
      </c>
    </row>
    <row r="27" spans="1:8" s="1" customFormat="1" ht="66.599999999999994" x14ac:dyDescent="0.3">
      <c r="A27" s="30" t="s">
        <v>473</v>
      </c>
      <c r="B27" s="30"/>
      <c r="C27" s="51" t="s">
        <v>495</v>
      </c>
      <c r="D27" s="478">
        <f t="shared" ref="D27:F27" si="9">D28</f>
        <v>6170.5</v>
      </c>
      <c r="E27" s="478">
        <f t="shared" si="9"/>
        <v>6528.5</v>
      </c>
      <c r="F27" s="478">
        <f t="shared" si="9"/>
        <v>7312.4</v>
      </c>
    </row>
    <row r="28" spans="1:8" s="1" customFormat="1" ht="40.200000000000003" x14ac:dyDescent="0.3">
      <c r="A28" s="200" t="s">
        <v>471</v>
      </c>
      <c r="B28" s="207"/>
      <c r="C28" s="201" t="s">
        <v>494</v>
      </c>
      <c r="D28" s="212">
        <f>D29+D32+D35+D37+D40+D42+D44+D47</f>
        <v>6170.5</v>
      </c>
      <c r="E28" s="212">
        <f t="shared" ref="E28:F28" si="10">E29+E32+E35+E37+E40+E42+E44+E47</f>
        <v>6528.5</v>
      </c>
      <c r="F28" s="212">
        <f t="shared" si="10"/>
        <v>7312.4</v>
      </c>
    </row>
    <row r="29" spans="1:8" s="1" customFormat="1" ht="27" x14ac:dyDescent="0.3">
      <c r="A29" s="73" t="s">
        <v>520</v>
      </c>
      <c r="B29" s="7"/>
      <c r="C29" s="63" t="s">
        <v>519</v>
      </c>
      <c r="D29" s="237">
        <f t="shared" ref="D29:F29" si="11">D30+D31</f>
        <v>1474.7</v>
      </c>
      <c r="E29" s="237">
        <f t="shared" si="11"/>
        <v>1513.6000000000001</v>
      </c>
      <c r="F29" s="237">
        <f t="shared" si="11"/>
        <v>1513.6000000000001</v>
      </c>
    </row>
    <row r="30" spans="1:8" s="1" customFormat="1" ht="66.599999999999994" x14ac:dyDescent="0.3">
      <c r="A30" s="7"/>
      <c r="B30" s="7" t="s">
        <v>2</v>
      </c>
      <c r="C30" s="6" t="s">
        <v>1</v>
      </c>
      <c r="D30" s="475">
        <v>1344.2</v>
      </c>
      <c r="E30" s="475">
        <v>1401.9</v>
      </c>
      <c r="F30" s="475">
        <v>1401.9</v>
      </c>
    </row>
    <row r="31" spans="1:8" s="1" customFormat="1" ht="27" x14ac:dyDescent="0.3">
      <c r="A31" s="7"/>
      <c r="B31" s="7" t="s">
        <v>12</v>
      </c>
      <c r="C31" s="6" t="s">
        <v>11</v>
      </c>
      <c r="D31" s="475">
        <v>130.5</v>
      </c>
      <c r="E31" s="475">
        <v>111.7</v>
      </c>
      <c r="F31" s="475">
        <v>111.7</v>
      </c>
    </row>
    <row r="32" spans="1:8" s="1" customFormat="1" ht="40.200000000000003" x14ac:dyDescent="0.3">
      <c r="A32" s="7" t="s">
        <v>668</v>
      </c>
      <c r="B32" s="7"/>
      <c r="C32" s="63" t="s">
        <v>563</v>
      </c>
      <c r="D32" s="237">
        <f t="shared" ref="D32:F32" si="12">D33+D34</f>
        <v>696.6</v>
      </c>
      <c r="E32" s="237">
        <f t="shared" si="12"/>
        <v>714.4</v>
      </c>
      <c r="F32" s="237">
        <f t="shared" si="12"/>
        <v>714.4</v>
      </c>
    </row>
    <row r="33" spans="1:6" s="1" customFormat="1" ht="66.599999999999994" x14ac:dyDescent="0.3">
      <c r="A33" s="7"/>
      <c r="B33" s="7" t="s">
        <v>2</v>
      </c>
      <c r="C33" s="6" t="s">
        <v>1</v>
      </c>
      <c r="D33" s="237">
        <v>660.5</v>
      </c>
      <c r="E33" s="237">
        <v>688.9</v>
      </c>
      <c r="F33" s="237">
        <v>688.9</v>
      </c>
    </row>
    <row r="34" spans="1:6" s="1" customFormat="1" ht="27" x14ac:dyDescent="0.3">
      <c r="A34" s="7"/>
      <c r="B34" s="7" t="s">
        <v>12</v>
      </c>
      <c r="C34" s="6" t="s">
        <v>11</v>
      </c>
      <c r="D34" s="237">
        <v>36.1</v>
      </c>
      <c r="E34" s="237">
        <v>25.5</v>
      </c>
      <c r="F34" s="237">
        <v>25.5</v>
      </c>
    </row>
    <row r="35" spans="1:6" s="1" customFormat="1" ht="27" x14ac:dyDescent="0.3">
      <c r="A35" s="7" t="s">
        <v>517</v>
      </c>
      <c r="B35" s="7"/>
      <c r="C35" s="63" t="s">
        <v>516</v>
      </c>
      <c r="D35" s="237">
        <f t="shared" ref="D35:F35" si="13">D36</f>
        <v>20.9</v>
      </c>
      <c r="E35" s="237">
        <f t="shared" si="13"/>
        <v>20.9</v>
      </c>
      <c r="F35" s="237">
        <f t="shared" si="13"/>
        <v>20.9</v>
      </c>
    </row>
    <row r="36" spans="1:6" s="1" customFormat="1" ht="27" x14ac:dyDescent="0.3">
      <c r="A36" s="7"/>
      <c r="B36" s="7" t="s">
        <v>12</v>
      </c>
      <c r="C36" s="6" t="s">
        <v>11</v>
      </c>
      <c r="D36" s="237">
        <v>20.9</v>
      </c>
      <c r="E36" s="237">
        <v>20.9</v>
      </c>
      <c r="F36" s="237">
        <v>20.9</v>
      </c>
    </row>
    <row r="37" spans="1:6" s="1" customFormat="1" ht="40.200000000000003" x14ac:dyDescent="0.3">
      <c r="A37" s="7" t="s">
        <v>515</v>
      </c>
      <c r="B37" s="7"/>
      <c r="C37" s="6" t="s">
        <v>514</v>
      </c>
      <c r="D37" s="237">
        <f t="shared" ref="D37:F37" si="14">D38+D39</f>
        <v>79.3</v>
      </c>
      <c r="E37" s="237">
        <f t="shared" si="14"/>
        <v>81.400000000000006</v>
      </c>
      <c r="F37" s="237">
        <f t="shared" si="14"/>
        <v>81.400000000000006</v>
      </c>
    </row>
    <row r="38" spans="1:6" s="1" customFormat="1" ht="66.599999999999994" x14ac:dyDescent="0.3">
      <c r="A38" s="7"/>
      <c r="B38" s="7" t="s">
        <v>2</v>
      </c>
      <c r="C38" s="6" t="s">
        <v>1</v>
      </c>
      <c r="D38" s="237">
        <v>23</v>
      </c>
      <c r="E38" s="237">
        <v>24</v>
      </c>
      <c r="F38" s="237">
        <v>24</v>
      </c>
    </row>
    <row r="39" spans="1:6" s="1" customFormat="1" ht="27" x14ac:dyDescent="0.3">
      <c r="A39" s="7"/>
      <c r="B39" s="7" t="s">
        <v>12</v>
      </c>
      <c r="C39" s="6" t="s">
        <v>11</v>
      </c>
      <c r="D39" s="237">
        <v>56.3</v>
      </c>
      <c r="E39" s="237">
        <v>57.4</v>
      </c>
      <c r="F39" s="237">
        <v>57.4</v>
      </c>
    </row>
    <row r="40" spans="1:6" s="1" customFormat="1" ht="66.599999999999994" x14ac:dyDescent="0.3">
      <c r="A40" s="7" t="s">
        <v>513</v>
      </c>
      <c r="B40" s="7"/>
      <c r="C40" s="63" t="s">
        <v>512</v>
      </c>
      <c r="D40" s="237">
        <f t="shared" ref="D40:F40" si="15">D41</f>
        <v>17.5</v>
      </c>
      <c r="E40" s="237">
        <f t="shared" si="15"/>
        <v>18</v>
      </c>
      <c r="F40" s="237">
        <f t="shared" si="15"/>
        <v>18</v>
      </c>
    </row>
    <row r="41" spans="1:6" s="1" customFormat="1" ht="27" x14ac:dyDescent="0.3">
      <c r="A41" s="7"/>
      <c r="B41" s="7" t="s">
        <v>12</v>
      </c>
      <c r="C41" s="6" t="s">
        <v>11</v>
      </c>
      <c r="D41" s="475">
        <v>17.5</v>
      </c>
      <c r="E41" s="475">
        <v>18</v>
      </c>
      <c r="F41" s="475">
        <v>18</v>
      </c>
    </row>
    <row r="42" spans="1:6" s="1" customFormat="1" ht="53.4" x14ac:dyDescent="0.3">
      <c r="A42" s="7" t="s">
        <v>503</v>
      </c>
      <c r="B42" s="7"/>
      <c r="C42" s="6" t="s">
        <v>502</v>
      </c>
      <c r="D42" s="237">
        <f t="shared" ref="D42:F42" si="16">D43</f>
        <v>34.9</v>
      </c>
      <c r="E42" s="237">
        <f t="shared" si="16"/>
        <v>1.7</v>
      </c>
      <c r="F42" s="237">
        <f t="shared" si="16"/>
        <v>1.9</v>
      </c>
    </row>
    <row r="43" spans="1:6" s="1" customFormat="1" ht="27" x14ac:dyDescent="0.3">
      <c r="A43" s="7"/>
      <c r="B43" s="7" t="s">
        <v>12</v>
      </c>
      <c r="C43" s="6" t="s">
        <v>11</v>
      </c>
      <c r="D43" s="237">
        <v>34.9</v>
      </c>
      <c r="E43" s="237">
        <v>1.7</v>
      </c>
      <c r="F43" s="237">
        <v>1.9</v>
      </c>
    </row>
    <row r="44" spans="1:6" s="1" customFormat="1" ht="27" x14ac:dyDescent="0.3">
      <c r="A44" s="7" t="s">
        <v>493</v>
      </c>
      <c r="B44" s="7"/>
      <c r="C44" s="6" t="s">
        <v>492</v>
      </c>
      <c r="D44" s="237">
        <f t="shared" ref="D44:F44" si="17">D45+D46</f>
        <v>1232.2</v>
      </c>
      <c r="E44" s="237">
        <f t="shared" si="17"/>
        <v>1267</v>
      </c>
      <c r="F44" s="237">
        <f t="shared" si="17"/>
        <v>1267</v>
      </c>
    </row>
    <row r="45" spans="1:6" s="1" customFormat="1" ht="66.599999999999994" x14ac:dyDescent="0.3">
      <c r="A45" s="7"/>
      <c r="B45" s="7" t="s">
        <v>2</v>
      </c>
      <c r="C45" s="6" t="s">
        <v>1</v>
      </c>
      <c r="D45" s="237">
        <v>1148.2</v>
      </c>
      <c r="E45" s="237">
        <v>1197.5</v>
      </c>
      <c r="F45" s="237">
        <v>1197.5</v>
      </c>
    </row>
    <row r="46" spans="1:6" s="1" customFormat="1" ht="27" x14ac:dyDescent="0.3">
      <c r="A46" s="7"/>
      <c r="B46" s="7" t="s">
        <v>12</v>
      </c>
      <c r="C46" s="6" t="s">
        <v>11</v>
      </c>
      <c r="D46" s="237">
        <v>84</v>
      </c>
      <c r="E46" s="237">
        <v>69.5</v>
      </c>
      <c r="F46" s="237">
        <v>69.5</v>
      </c>
    </row>
    <row r="47" spans="1:6" s="1" customFormat="1" ht="40.200000000000003" x14ac:dyDescent="0.3">
      <c r="A47" s="7" t="s">
        <v>469</v>
      </c>
      <c r="B47" s="7"/>
      <c r="C47" s="11" t="s">
        <v>714</v>
      </c>
      <c r="D47" s="237">
        <f t="shared" ref="D47:F47" si="18">D48+D49</f>
        <v>2614.4</v>
      </c>
      <c r="E47" s="237">
        <f>E48+E49</f>
        <v>2911.5</v>
      </c>
      <c r="F47" s="237">
        <f t="shared" si="18"/>
        <v>3695.2</v>
      </c>
    </row>
    <row r="48" spans="1:6" s="1" customFormat="1" ht="66.599999999999994" x14ac:dyDescent="0.3">
      <c r="A48" s="7"/>
      <c r="B48" s="7" t="s">
        <v>2</v>
      </c>
      <c r="C48" s="6" t="s">
        <v>1</v>
      </c>
      <c r="D48" s="475">
        <v>1812</v>
      </c>
      <c r="E48" s="475">
        <v>1889.7</v>
      </c>
      <c r="F48" s="475">
        <v>1889.7</v>
      </c>
    </row>
    <row r="49" spans="1:7" s="1" customFormat="1" ht="27" x14ac:dyDescent="0.3">
      <c r="A49" s="7"/>
      <c r="B49" s="7" t="s">
        <v>12</v>
      </c>
      <c r="C49" s="6" t="s">
        <v>11</v>
      </c>
      <c r="D49" s="475">
        <f>287.3+515.1</f>
        <v>802.40000000000009</v>
      </c>
      <c r="E49" s="475">
        <f>283.2+738.6</f>
        <v>1021.8</v>
      </c>
      <c r="F49" s="475">
        <f>283.2+1522.3</f>
        <v>1805.5</v>
      </c>
    </row>
    <row r="50" spans="1:7" s="1" customFormat="1" ht="40.200000000000003" x14ac:dyDescent="0.3">
      <c r="A50" s="30" t="s">
        <v>491</v>
      </c>
      <c r="B50" s="30"/>
      <c r="C50" s="51" t="s">
        <v>490</v>
      </c>
      <c r="D50" s="478">
        <f t="shared" ref="D50:F50" si="19">D51</f>
        <v>219.39999999999998</v>
      </c>
      <c r="E50" s="478">
        <f t="shared" si="19"/>
        <v>0</v>
      </c>
      <c r="F50" s="478">
        <f t="shared" si="19"/>
        <v>219.39999999999998</v>
      </c>
    </row>
    <row r="51" spans="1:7" s="1" customFormat="1" ht="79.8" x14ac:dyDescent="0.3">
      <c r="A51" s="200" t="s">
        <v>489</v>
      </c>
      <c r="B51" s="207"/>
      <c r="C51" s="201" t="s">
        <v>564</v>
      </c>
      <c r="D51" s="212">
        <f t="shared" ref="D51:F51" si="20">D52+D54</f>
        <v>219.39999999999998</v>
      </c>
      <c r="E51" s="212">
        <f t="shared" si="20"/>
        <v>0</v>
      </c>
      <c r="F51" s="212">
        <f t="shared" si="20"/>
        <v>219.39999999999998</v>
      </c>
    </row>
    <row r="52" spans="1:7" s="1" customFormat="1" ht="14.4" x14ac:dyDescent="0.3">
      <c r="A52" s="7" t="s">
        <v>487</v>
      </c>
      <c r="B52" s="7"/>
      <c r="C52" s="63" t="s">
        <v>486</v>
      </c>
      <c r="D52" s="237">
        <f t="shared" ref="D52:F52" si="21">D53</f>
        <v>97.8</v>
      </c>
      <c r="E52" s="237">
        <f t="shared" si="21"/>
        <v>0</v>
      </c>
      <c r="F52" s="237">
        <f t="shared" si="21"/>
        <v>97.8</v>
      </c>
    </row>
    <row r="53" spans="1:7" s="1" customFormat="1" ht="27" x14ac:dyDescent="0.3">
      <c r="A53" s="7"/>
      <c r="B53" s="7" t="s">
        <v>12</v>
      </c>
      <c r="C53" s="6" t="s">
        <v>11</v>
      </c>
      <c r="D53" s="237">
        <v>97.8</v>
      </c>
      <c r="E53" s="237">
        <v>0</v>
      </c>
      <c r="F53" s="237">
        <v>97.8</v>
      </c>
      <c r="G53" s="448"/>
    </row>
    <row r="54" spans="1:7" s="1" customFormat="1" ht="53.4" x14ac:dyDescent="0.3">
      <c r="A54" s="7" t="s">
        <v>485</v>
      </c>
      <c r="B54" s="7"/>
      <c r="C54" s="63" t="s">
        <v>562</v>
      </c>
      <c r="D54" s="237">
        <f t="shared" ref="D54:F54" si="22">D55</f>
        <v>121.6</v>
      </c>
      <c r="E54" s="237">
        <f t="shared" si="22"/>
        <v>0</v>
      </c>
      <c r="F54" s="237">
        <f t="shared" si="22"/>
        <v>121.6</v>
      </c>
    </row>
    <row r="55" spans="1:7" s="1" customFormat="1" ht="27" x14ac:dyDescent="0.3">
      <c r="A55" s="7"/>
      <c r="B55" s="7" t="s">
        <v>12</v>
      </c>
      <c r="C55" s="6" t="s">
        <v>11</v>
      </c>
      <c r="D55" s="237">
        <v>121.6</v>
      </c>
      <c r="E55" s="237">
        <v>0</v>
      </c>
      <c r="F55" s="237">
        <v>121.6</v>
      </c>
      <c r="G55" s="448"/>
    </row>
    <row r="56" spans="1:7" ht="39.6" x14ac:dyDescent="0.25">
      <c r="A56" s="217" t="s">
        <v>80</v>
      </c>
      <c r="B56" s="217"/>
      <c r="C56" s="219" t="s">
        <v>208</v>
      </c>
      <c r="D56" s="484">
        <f>D57+D74+D106+D120+D130+D143+D155</f>
        <v>583969.57566000009</v>
      </c>
      <c r="E56" s="484">
        <f>E57+E74+E106+E120+E130+E143+E155</f>
        <v>597005.08779000002</v>
      </c>
      <c r="F56" s="484">
        <f>F57+F74+F106+F120+F130+F143+F155</f>
        <v>562113.82419000007</v>
      </c>
    </row>
    <row r="57" spans="1:7" x14ac:dyDescent="0.25">
      <c r="A57" s="30" t="s">
        <v>163</v>
      </c>
      <c r="B57" s="30"/>
      <c r="C57" s="130" t="s">
        <v>162</v>
      </c>
      <c r="D57" s="478">
        <f t="shared" ref="D57:F57" si="23">D58</f>
        <v>146587.6856</v>
      </c>
      <c r="E57" s="478">
        <f t="shared" si="23"/>
        <v>140976.74080000003</v>
      </c>
      <c r="F57" s="478">
        <f t="shared" si="23"/>
        <v>139771.17259999999</v>
      </c>
    </row>
    <row r="58" spans="1:7" ht="52.8" x14ac:dyDescent="0.25">
      <c r="A58" s="200" t="s">
        <v>161</v>
      </c>
      <c r="B58" s="200"/>
      <c r="C58" s="210" t="s">
        <v>179</v>
      </c>
      <c r="D58" s="212">
        <f>D59+D61+D64+D66+D68+D70</f>
        <v>146587.6856</v>
      </c>
      <c r="E58" s="212">
        <f>E59+E61+E64+E66+E68</f>
        <v>140976.74080000003</v>
      </c>
      <c r="F58" s="212">
        <f>F59+F61+F64+F66+F68</f>
        <v>139771.17259999999</v>
      </c>
    </row>
    <row r="59" spans="1:7" ht="39.6" x14ac:dyDescent="0.25">
      <c r="A59" s="7" t="s">
        <v>237</v>
      </c>
      <c r="B59" s="60"/>
      <c r="C59" s="131" t="s">
        <v>236</v>
      </c>
      <c r="D59" s="237">
        <f t="shared" ref="D59:F59" si="24">D60</f>
        <v>30109</v>
      </c>
      <c r="E59" s="237">
        <f t="shared" si="24"/>
        <v>30109</v>
      </c>
      <c r="F59" s="237">
        <f t="shared" si="24"/>
        <v>30109</v>
      </c>
    </row>
    <row r="60" spans="1:7" ht="26.4" x14ac:dyDescent="0.25">
      <c r="A60" s="7"/>
      <c r="B60" s="7" t="s">
        <v>57</v>
      </c>
      <c r="C60" s="131" t="s">
        <v>56</v>
      </c>
      <c r="D60" s="237">
        <v>30109</v>
      </c>
      <c r="E60" s="237">
        <v>30109</v>
      </c>
      <c r="F60" s="237">
        <v>30109</v>
      </c>
    </row>
    <row r="61" spans="1:7" ht="52.8" x14ac:dyDescent="0.25">
      <c r="A61" s="7" t="s">
        <v>235</v>
      </c>
      <c r="B61" s="7"/>
      <c r="C61" s="131" t="s">
        <v>234</v>
      </c>
      <c r="D61" s="237">
        <f t="shared" ref="D61:F61" si="25">D62+D63</f>
        <v>110421.28559999999</v>
      </c>
      <c r="E61" s="237">
        <f t="shared" si="25"/>
        <v>105471.0408</v>
      </c>
      <c r="F61" s="237">
        <f t="shared" si="25"/>
        <v>104153.7726</v>
      </c>
    </row>
    <row r="62" spans="1:7" x14ac:dyDescent="0.25">
      <c r="A62" s="7"/>
      <c r="B62" s="7" t="s">
        <v>72</v>
      </c>
      <c r="C62" s="131" t="s">
        <v>71</v>
      </c>
      <c r="D62" s="237">
        <v>23.352499999999999</v>
      </c>
      <c r="E62" s="237">
        <v>0</v>
      </c>
      <c r="F62" s="237">
        <v>0</v>
      </c>
    </row>
    <row r="63" spans="1:7" ht="26.4" x14ac:dyDescent="0.25">
      <c r="A63" s="7"/>
      <c r="B63" s="7" t="s">
        <v>57</v>
      </c>
      <c r="C63" s="131" t="s">
        <v>56</v>
      </c>
      <c r="D63" s="237">
        <v>110397.93309999999</v>
      </c>
      <c r="E63" s="237">
        <v>105471.0408</v>
      </c>
      <c r="F63" s="237">
        <v>104153.7726</v>
      </c>
    </row>
    <row r="64" spans="1:7" ht="66" x14ac:dyDescent="0.25">
      <c r="A64" s="7" t="s">
        <v>159</v>
      </c>
      <c r="B64" s="7"/>
      <c r="C64" s="131" t="s">
        <v>9</v>
      </c>
      <c r="D64" s="237">
        <f t="shared" ref="D64:F64" si="26">D65</f>
        <v>4095.9</v>
      </c>
      <c r="E64" s="237">
        <f t="shared" si="26"/>
        <v>3785.2</v>
      </c>
      <c r="F64" s="237">
        <f t="shared" si="26"/>
        <v>3896.9</v>
      </c>
    </row>
    <row r="65" spans="1:9" ht="26.4" x14ac:dyDescent="0.25">
      <c r="A65" s="7"/>
      <c r="B65" s="7" t="s">
        <v>57</v>
      </c>
      <c r="C65" s="131" t="s">
        <v>56</v>
      </c>
      <c r="D65" s="475">
        <v>4095.9</v>
      </c>
      <c r="E65" s="475">
        <v>3785.2</v>
      </c>
      <c r="F65" s="475">
        <v>3896.9</v>
      </c>
    </row>
    <row r="66" spans="1:9" ht="26.4" x14ac:dyDescent="0.25">
      <c r="A66" s="7" t="s">
        <v>233</v>
      </c>
      <c r="B66" s="7"/>
      <c r="C66" s="131" t="s">
        <v>232</v>
      </c>
      <c r="D66" s="237">
        <f t="shared" ref="D66:F66" si="27">D67</f>
        <v>1443.4</v>
      </c>
      <c r="E66" s="237">
        <f t="shared" si="27"/>
        <v>1443.4</v>
      </c>
      <c r="F66" s="237">
        <f t="shared" si="27"/>
        <v>1443.4</v>
      </c>
    </row>
    <row r="67" spans="1:9" ht="26.4" x14ac:dyDescent="0.25">
      <c r="A67" s="7"/>
      <c r="B67" s="7" t="s">
        <v>57</v>
      </c>
      <c r="C67" s="131" t="s">
        <v>56</v>
      </c>
      <c r="D67" s="237">
        <v>1443.4</v>
      </c>
      <c r="E67" s="237">
        <v>1443.4</v>
      </c>
      <c r="F67" s="237">
        <v>1443.4</v>
      </c>
      <c r="G67" s="451"/>
      <c r="H67" s="451"/>
      <c r="I67" s="451"/>
    </row>
    <row r="68" spans="1:9" ht="39.6" x14ac:dyDescent="0.25">
      <c r="A68" s="54" t="s">
        <v>178</v>
      </c>
      <c r="B68" s="7"/>
      <c r="C68" s="131" t="s">
        <v>745</v>
      </c>
      <c r="D68" s="237">
        <f t="shared" ref="D68:F68" si="28">D69</f>
        <v>168.1</v>
      </c>
      <c r="E68" s="237">
        <f t="shared" si="28"/>
        <v>168.1</v>
      </c>
      <c r="F68" s="237">
        <f t="shared" si="28"/>
        <v>168.1</v>
      </c>
    </row>
    <row r="69" spans="1:9" ht="26.4" x14ac:dyDescent="0.25">
      <c r="A69" s="54"/>
      <c r="B69" s="7" t="s">
        <v>57</v>
      </c>
      <c r="C69" s="131" t="s">
        <v>56</v>
      </c>
      <c r="D69" s="237">
        <v>168.1</v>
      </c>
      <c r="E69" s="237">
        <v>168.1</v>
      </c>
      <c r="F69" s="237">
        <v>168.1</v>
      </c>
    </row>
    <row r="70" spans="1:9" ht="39.6" x14ac:dyDescent="0.25">
      <c r="A70" s="7" t="s">
        <v>672</v>
      </c>
      <c r="B70" s="7"/>
      <c r="C70" s="131" t="s">
        <v>565</v>
      </c>
      <c r="D70" s="237">
        <f>D71</f>
        <v>350</v>
      </c>
      <c r="E70" s="237">
        <v>0</v>
      </c>
      <c r="F70" s="237">
        <v>0</v>
      </c>
    </row>
    <row r="71" spans="1:9" ht="26.4" x14ac:dyDescent="0.25">
      <c r="A71" s="7"/>
      <c r="B71" s="7" t="s">
        <v>57</v>
      </c>
      <c r="C71" s="131" t="s">
        <v>56</v>
      </c>
      <c r="D71" s="237">
        <f>D72+D73</f>
        <v>350</v>
      </c>
      <c r="E71" s="237">
        <v>0</v>
      </c>
      <c r="F71" s="237">
        <v>0</v>
      </c>
    </row>
    <row r="72" spans="1:9" x14ac:dyDescent="0.25">
      <c r="A72" s="7"/>
      <c r="B72" s="7"/>
      <c r="C72" s="131" t="s">
        <v>151</v>
      </c>
      <c r="D72" s="237">
        <v>350</v>
      </c>
      <c r="E72" s="237">
        <v>0</v>
      </c>
      <c r="F72" s="237">
        <v>0</v>
      </c>
    </row>
    <row r="73" spans="1:9" x14ac:dyDescent="0.25">
      <c r="A73" s="7"/>
      <c r="B73" s="7"/>
      <c r="C73" s="131" t="s">
        <v>150</v>
      </c>
      <c r="D73" s="475">
        <v>0</v>
      </c>
      <c r="E73" s="475">
        <v>0</v>
      </c>
      <c r="F73" s="475">
        <v>0</v>
      </c>
    </row>
    <row r="74" spans="1:9" ht="26.4" x14ac:dyDescent="0.25">
      <c r="A74" s="30" t="s">
        <v>177</v>
      </c>
      <c r="B74" s="30"/>
      <c r="C74" s="130" t="s">
        <v>176</v>
      </c>
      <c r="D74" s="478">
        <f>D75+D84+D99</f>
        <v>359415.35206</v>
      </c>
      <c r="E74" s="478">
        <f>E75+E84+E99</f>
        <v>352064.09099</v>
      </c>
      <c r="F74" s="478">
        <f>F75+F84+F99</f>
        <v>344518.68458999996</v>
      </c>
    </row>
    <row r="75" spans="1:9" ht="52.8" x14ac:dyDescent="0.25">
      <c r="A75" s="200" t="s">
        <v>229</v>
      </c>
      <c r="B75" s="200"/>
      <c r="C75" s="210" t="s">
        <v>160</v>
      </c>
      <c r="D75" s="212">
        <f t="shared" ref="D75:F75" si="29">D76+D78+D80</f>
        <v>308386.82516000001</v>
      </c>
      <c r="E75" s="212">
        <f t="shared" si="29"/>
        <v>302580.32988999999</v>
      </c>
      <c r="F75" s="212">
        <f t="shared" si="29"/>
        <v>295945.78578999999</v>
      </c>
    </row>
    <row r="76" spans="1:9" ht="39.6" x14ac:dyDescent="0.25">
      <c r="A76" s="7" t="s">
        <v>228</v>
      </c>
      <c r="B76" s="60"/>
      <c r="C76" s="131" t="s">
        <v>227</v>
      </c>
      <c r="D76" s="237">
        <f t="shared" ref="D76:F76" si="30">D77</f>
        <v>38014.1</v>
      </c>
      <c r="E76" s="237">
        <f t="shared" si="30"/>
        <v>38014.1</v>
      </c>
      <c r="F76" s="237">
        <f t="shared" si="30"/>
        <v>38014.1</v>
      </c>
    </row>
    <row r="77" spans="1:9" ht="26.4" x14ac:dyDescent="0.25">
      <c r="A77" s="7"/>
      <c r="B77" s="7" t="s">
        <v>57</v>
      </c>
      <c r="C77" s="131" t="s">
        <v>56</v>
      </c>
      <c r="D77" s="237">
        <v>38014.1</v>
      </c>
      <c r="E77" s="237">
        <v>38014.1</v>
      </c>
      <c r="F77" s="237">
        <v>38014.1</v>
      </c>
    </row>
    <row r="78" spans="1:9" ht="66" x14ac:dyDescent="0.25">
      <c r="A78" s="7" t="s">
        <v>226</v>
      </c>
      <c r="B78" s="7"/>
      <c r="C78" s="131" t="s">
        <v>225</v>
      </c>
      <c r="D78" s="237">
        <f t="shared" ref="D78:F78" si="31">D79</f>
        <v>260129.92516000001</v>
      </c>
      <c r="E78" s="237">
        <f t="shared" si="31"/>
        <v>254323.42989</v>
      </c>
      <c r="F78" s="237">
        <f t="shared" si="31"/>
        <v>247688.88579</v>
      </c>
    </row>
    <row r="79" spans="1:9" ht="26.4" x14ac:dyDescent="0.25">
      <c r="A79" s="7"/>
      <c r="B79" s="7" t="s">
        <v>57</v>
      </c>
      <c r="C79" s="131" t="s">
        <v>56</v>
      </c>
      <c r="D79" s="237">
        <v>260129.92516000001</v>
      </c>
      <c r="E79" s="237">
        <v>254323.42989</v>
      </c>
      <c r="F79" s="237">
        <v>247688.88579</v>
      </c>
    </row>
    <row r="80" spans="1:9" ht="105.6" x14ac:dyDescent="0.25">
      <c r="A80" s="7" t="s">
        <v>224</v>
      </c>
      <c r="B80" s="7"/>
      <c r="C80" s="131" t="s">
        <v>988</v>
      </c>
      <c r="D80" s="237">
        <f t="shared" ref="D80:F80" si="32">D81</f>
        <v>10242.800000000001</v>
      </c>
      <c r="E80" s="237">
        <f t="shared" si="32"/>
        <v>10242.800000000001</v>
      </c>
      <c r="F80" s="237">
        <f t="shared" si="32"/>
        <v>10242.800000000001</v>
      </c>
    </row>
    <row r="81" spans="1:9" ht="26.4" x14ac:dyDescent="0.25">
      <c r="A81" s="7"/>
      <c r="B81" s="7" t="s">
        <v>57</v>
      </c>
      <c r="C81" s="131" t="s">
        <v>56</v>
      </c>
      <c r="D81" s="237">
        <f t="shared" ref="D81:F81" si="33">D82+D83</f>
        <v>10242.800000000001</v>
      </c>
      <c r="E81" s="237">
        <f t="shared" si="33"/>
        <v>10242.800000000001</v>
      </c>
      <c r="F81" s="237">
        <f t="shared" si="33"/>
        <v>10242.800000000001</v>
      </c>
    </row>
    <row r="82" spans="1:9" x14ac:dyDescent="0.25">
      <c r="A82" s="7"/>
      <c r="B82" s="7"/>
      <c r="C82" s="131" t="s">
        <v>151</v>
      </c>
      <c r="D82" s="237">
        <v>9474.6</v>
      </c>
      <c r="E82" s="237">
        <v>9474.6</v>
      </c>
      <c r="F82" s="237">
        <v>9474.6</v>
      </c>
    </row>
    <row r="83" spans="1:9" x14ac:dyDescent="0.25">
      <c r="A83" s="7"/>
      <c r="B83" s="7"/>
      <c r="C83" s="131" t="s">
        <v>150</v>
      </c>
      <c r="D83" s="237">
        <v>768.2</v>
      </c>
      <c r="E83" s="479">
        <v>768.2</v>
      </c>
      <c r="F83" s="237">
        <v>768.2</v>
      </c>
    </row>
    <row r="84" spans="1:9" ht="52.8" x14ac:dyDescent="0.25">
      <c r="A84" s="200" t="s">
        <v>175</v>
      </c>
      <c r="B84" s="200"/>
      <c r="C84" s="210" t="s">
        <v>174</v>
      </c>
      <c r="D84" s="212">
        <f>D85+D87+D89+D91+D93+D95+D97</f>
        <v>28725.699999999997</v>
      </c>
      <c r="E84" s="212">
        <f t="shared" ref="E84:F84" si="34">E85+E87+E89+E91+E93+E95+E97</f>
        <v>27237.699999999997</v>
      </c>
      <c r="F84" s="212">
        <f t="shared" si="34"/>
        <v>26320.799999999996</v>
      </c>
    </row>
    <row r="85" spans="1:9" ht="26.4" x14ac:dyDescent="0.25">
      <c r="A85" s="7" t="s">
        <v>222</v>
      </c>
      <c r="B85" s="7"/>
      <c r="C85" s="131" t="s">
        <v>221</v>
      </c>
      <c r="D85" s="237">
        <f t="shared" ref="D85:F85" si="35">D86</f>
        <v>7277.9</v>
      </c>
      <c r="E85" s="237">
        <f t="shared" si="35"/>
        <v>7208.4</v>
      </c>
      <c r="F85" s="237">
        <f t="shared" si="35"/>
        <v>7277.9</v>
      </c>
    </row>
    <row r="86" spans="1:9" ht="26.4" x14ac:dyDescent="0.25">
      <c r="A86" s="7"/>
      <c r="B86" s="7" t="s">
        <v>57</v>
      </c>
      <c r="C86" s="131" t="s">
        <v>56</v>
      </c>
      <c r="D86" s="237">
        <v>7277.9</v>
      </c>
      <c r="E86" s="237">
        <v>7208.4</v>
      </c>
      <c r="F86" s="237">
        <v>7277.9</v>
      </c>
      <c r="G86" s="451"/>
      <c r="H86" s="449"/>
      <c r="I86" s="451"/>
    </row>
    <row r="87" spans="1:9" ht="39.6" x14ac:dyDescent="0.25">
      <c r="A87" s="7" t="s">
        <v>169</v>
      </c>
      <c r="B87" s="7"/>
      <c r="C87" s="131" t="s">
        <v>745</v>
      </c>
      <c r="D87" s="237">
        <f t="shared" ref="D87:F87" si="36">D88</f>
        <v>1451</v>
      </c>
      <c r="E87" s="237">
        <f t="shared" si="36"/>
        <v>1451</v>
      </c>
      <c r="F87" s="237">
        <f t="shared" si="36"/>
        <v>1451</v>
      </c>
    </row>
    <row r="88" spans="1:9" ht="26.4" x14ac:dyDescent="0.25">
      <c r="A88" s="7"/>
      <c r="B88" s="7" t="s">
        <v>57</v>
      </c>
      <c r="C88" s="131" t="s">
        <v>56</v>
      </c>
      <c r="D88" s="237">
        <v>1451</v>
      </c>
      <c r="E88" s="237">
        <v>1451</v>
      </c>
      <c r="F88" s="237">
        <v>1451</v>
      </c>
    </row>
    <row r="89" spans="1:9" ht="39.6" x14ac:dyDescent="0.25">
      <c r="A89" s="7" t="s">
        <v>220</v>
      </c>
      <c r="B89" s="7"/>
      <c r="C89" s="131" t="s">
        <v>219</v>
      </c>
      <c r="D89" s="237">
        <f t="shared" ref="D89:F89" si="37">D90</f>
        <v>446.3</v>
      </c>
      <c r="E89" s="237">
        <f t="shared" si="37"/>
        <v>446.3</v>
      </c>
      <c r="F89" s="237">
        <f t="shared" si="37"/>
        <v>446.3</v>
      </c>
    </row>
    <row r="90" spans="1:9" ht="26.4" x14ac:dyDescent="0.25">
      <c r="A90" s="7"/>
      <c r="B90" s="7" t="s">
        <v>57</v>
      </c>
      <c r="C90" s="131" t="s">
        <v>56</v>
      </c>
      <c r="D90" s="237">
        <v>446.3</v>
      </c>
      <c r="E90" s="237">
        <v>446.3</v>
      </c>
      <c r="F90" s="237">
        <v>446.3</v>
      </c>
      <c r="G90" s="451"/>
      <c r="H90" s="451"/>
      <c r="I90" s="451"/>
    </row>
    <row r="91" spans="1:9" ht="39.6" x14ac:dyDescent="0.25">
      <c r="A91" s="7" t="s">
        <v>218</v>
      </c>
      <c r="B91" s="7"/>
      <c r="C91" s="131" t="s">
        <v>217</v>
      </c>
      <c r="D91" s="237">
        <f t="shared" ref="D91:F91" si="38">D92</f>
        <v>105</v>
      </c>
      <c r="E91" s="237">
        <f t="shared" si="38"/>
        <v>105</v>
      </c>
      <c r="F91" s="237">
        <f t="shared" si="38"/>
        <v>105</v>
      </c>
    </row>
    <row r="92" spans="1:9" ht="26.4" x14ac:dyDescent="0.25">
      <c r="A92" s="7"/>
      <c r="B92" s="7" t="s">
        <v>57</v>
      </c>
      <c r="C92" s="131" t="s">
        <v>56</v>
      </c>
      <c r="D92" s="237">
        <v>105</v>
      </c>
      <c r="E92" s="237">
        <v>105</v>
      </c>
      <c r="F92" s="237">
        <v>105</v>
      </c>
      <c r="G92" s="451"/>
      <c r="H92" s="451"/>
      <c r="I92" s="451"/>
    </row>
    <row r="93" spans="1:9" ht="26.4" x14ac:dyDescent="0.25">
      <c r="A93" s="70" t="s">
        <v>173</v>
      </c>
      <c r="B93" s="7"/>
      <c r="C93" s="131" t="s">
        <v>172</v>
      </c>
      <c r="D93" s="237">
        <f t="shared" ref="D93:F93" si="39">D94</f>
        <v>4249.5</v>
      </c>
      <c r="E93" s="237">
        <f t="shared" si="39"/>
        <v>3853.7</v>
      </c>
      <c r="F93" s="237">
        <f t="shared" si="39"/>
        <v>3853.7</v>
      </c>
    </row>
    <row r="94" spans="1:9" ht="26.4" x14ac:dyDescent="0.25">
      <c r="A94" s="70"/>
      <c r="B94" s="7" t="s">
        <v>57</v>
      </c>
      <c r="C94" s="131" t="s">
        <v>56</v>
      </c>
      <c r="D94" s="237">
        <v>4249.5</v>
      </c>
      <c r="E94" s="237">
        <v>3853.7</v>
      </c>
      <c r="F94" s="237">
        <v>3853.7</v>
      </c>
    </row>
    <row r="95" spans="1:9" ht="26.4" x14ac:dyDescent="0.25">
      <c r="A95" s="70" t="s">
        <v>171</v>
      </c>
      <c r="B95" s="7"/>
      <c r="C95" s="131" t="s">
        <v>170</v>
      </c>
      <c r="D95" s="237">
        <f t="shared" ref="D95:F95" si="40">D96</f>
        <v>2895.5</v>
      </c>
      <c r="E95" s="237">
        <f t="shared" si="40"/>
        <v>2541.3000000000002</v>
      </c>
      <c r="F95" s="237">
        <f t="shared" si="40"/>
        <v>2541.3000000000002</v>
      </c>
    </row>
    <row r="96" spans="1:9" ht="26.4" x14ac:dyDescent="0.25">
      <c r="A96" s="70"/>
      <c r="B96" s="7" t="s">
        <v>57</v>
      </c>
      <c r="C96" s="131" t="s">
        <v>56</v>
      </c>
      <c r="D96" s="475">
        <v>2895.5</v>
      </c>
      <c r="E96" s="475">
        <v>2541.3000000000002</v>
      </c>
      <c r="F96" s="475">
        <v>2541.3000000000002</v>
      </c>
    </row>
    <row r="97" spans="1:6" ht="52.8" x14ac:dyDescent="0.25">
      <c r="A97" s="7" t="s">
        <v>215</v>
      </c>
      <c r="B97" s="7"/>
      <c r="C97" s="131" t="s">
        <v>214</v>
      </c>
      <c r="D97" s="237">
        <f t="shared" ref="D97:F97" si="41">D98</f>
        <v>12300.5</v>
      </c>
      <c r="E97" s="237">
        <f t="shared" si="41"/>
        <v>11632</v>
      </c>
      <c r="F97" s="237">
        <f t="shared" si="41"/>
        <v>10645.6</v>
      </c>
    </row>
    <row r="98" spans="1:6" ht="26.4" x14ac:dyDescent="0.25">
      <c r="A98" s="7"/>
      <c r="B98" s="7" t="s">
        <v>57</v>
      </c>
      <c r="C98" s="131" t="s">
        <v>56</v>
      </c>
      <c r="D98" s="475">
        <v>12300.5</v>
      </c>
      <c r="E98" s="475">
        <v>11632</v>
      </c>
      <c r="F98" s="475">
        <v>10645.6</v>
      </c>
    </row>
    <row r="99" spans="1:6" ht="26.4" x14ac:dyDescent="0.25">
      <c r="A99" s="279" t="s">
        <v>707</v>
      </c>
      <c r="B99" s="280"/>
      <c r="C99" s="281" t="s">
        <v>989</v>
      </c>
      <c r="D99" s="212">
        <f>D100+D102+D104</f>
        <v>22302.8269</v>
      </c>
      <c r="E99" s="212">
        <f t="shared" ref="E99:F99" si="42">E100+E102+E104</f>
        <v>22246.061099999999</v>
      </c>
      <c r="F99" s="212">
        <f t="shared" si="42"/>
        <v>22252.0988</v>
      </c>
    </row>
    <row r="100" spans="1:6" ht="52.8" x14ac:dyDescent="0.25">
      <c r="A100" s="262" t="s">
        <v>709</v>
      </c>
      <c r="B100" s="262"/>
      <c r="C100" s="447" t="s">
        <v>746</v>
      </c>
      <c r="D100" s="237">
        <f t="shared" ref="D100:F100" si="43">D101</f>
        <v>416.92689999999999</v>
      </c>
      <c r="E100" s="237">
        <f t="shared" si="43"/>
        <v>540.36109999999996</v>
      </c>
      <c r="F100" s="237">
        <f t="shared" si="43"/>
        <v>546.79880000000003</v>
      </c>
    </row>
    <row r="101" spans="1:6" ht="26.4" x14ac:dyDescent="0.25">
      <c r="A101" s="7"/>
      <c r="B101" s="7" t="s">
        <v>57</v>
      </c>
      <c r="C101" s="131" t="s">
        <v>56</v>
      </c>
      <c r="D101" s="237">
        <v>416.92689999999999</v>
      </c>
      <c r="E101" s="237">
        <v>540.36109999999996</v>
      </c>
      <c r="F101" s="237">
        <v>546.79880000000003</v>
      </c>
    </row>
    <row r="102" spans="1:6" ht="66" x14ac:dyDescent="0.25">
      <c r="A102" s="262" t="s">
        <v>768</v>
      </c>
      <c r="B102" s="7"/>
      <c r="C102" s="131" t="s">
        <v>769</v>
      </c>
      <c r="D102" s="237">
        <f>D103</f>
        <v>267</v>
      </c>
      <c r="E102" s="237">
        <f>E103</f>
        <v>267</v>
      </c>
      <c r="F102" s="237">
        <f>F103</f>
        <v>267</v>
      </c>
    </row>
    <row r="103" spans="1:6" ht="27.75" customHeight="1" x14ac:dyDescent="0.25">
      <c r="A103" s="7"/>
      <c r="B103" s="7" t="s">
        <v>57</v>
      </c>
      <c r="C103" s="131" t="s">
        <v>56</v>
      </c>
      <c r="D103" s="475">
        <v>267</v>
      </c>
      <c r="E103" s="475">
        <v>267</v>
      </c>
      <c r="F103" s="475">
        <v>267</v>
      </c>
    </row>
    <row r="104" spans="1:6" ht="52.8" x14ac:dyDescent="0.25">
      <c r="A104" s="7" t="s">
        <v>1022</v>
      </c>
      <c r="B104" s="7"/>
      <c r="C104" s="131" t="s">
        <v>216</v>
      </c>
      <c r="D104" s="237">
        <f t="shared" ref="D104:F104" si="44">D105</f>
        <v>21618.9</v>
      </c>
      <c r="E104" s="237">
        <f t="shared" si="44"/>
        <v>21438.7</v>
      </c>
      <c r="F104" s="237">
        <f t="shared" si="44"/>
        <v>21438.3</v>
      </c>
    </row>
    <row r="105" spans="1:6" ht="26.4" x14ac:dyDescent="0.25">
      <c r="A105" s="7"/>
      <c r="B105" s="7" t="s">
        <v>57</v>
      </c>
      <c r="C105" s="131" t="s">
        <v>56</v>
      </c>
      <c r="D105" s="237">
        <v>21618.9</v>
      </c>
      <c r="E105" s="237">
        <v>21438.7</v>
      </c>
      <c r="F105" s="237">
        <v>21438.3</v>
      </c>
    </row>
    <row r="106" spans="1:6" ht="26.4" x14ac:dyDescent="0.25">
      <c r="A106" s="30" t="s">
        <v>203</v>
      </c>
      <c r="B106" s="30"/>
      <c r="C106" s="130" t="s">
        <v>202</v>
      </c>
      <c r="D106" s="28">
        <f t="shared" ref="D106:F106" si="45">D107</f>
        <v>44592.500000000007</v>
      </c>
      <c r="E106" s="28">
        <f t="shared" si="45"/>
        <v>43636.800000000003</v>
      </c>
      <c r="F106" s="28">
        <f t="shared" si="45"/>
        <v>44592.500000000007</v>
      </c>
    </row>
    <row r="107" spans="1:6" ht="39.6" x14ac:dyDescent="0.25">
      <c r="A107" s="200" t="s">
        <v>201</v>
      </c>
      <c r="B107" s="207"/>
      <c r="C107" s="210" t="s">
        <v>200</v>
      </c>
      <c r="D107" s="202">
        <f>D108+D110+D112+D114+D116+D118</f>
        <v>44592.500000000007</v>
      </c>
      <c r="E107" s="202">
        <f t="shared" ref="E107:F107" si="46">E108+E110+E112+E114+E116+E118</f>
        <v>43636.800000000003</v>
      </c>
      <c r="F107" s="202">
        <f t="shared" si="46"/>
        <v>44592.500000000007</v>
      </c>
    </row>
    <row r="108" spans="1:6" ht="52.8" x14ac:dyDescent="0.25">
      <c r="A108" s="7" t="s">
        <v>207</v>
      </c>
      <c r="B108" s="60"/>
      <c r="C108" s="131" t="s">
        <v>206</v>
      </c>
      <c r="D108" s="237">
        <f t="shared" ref="D108:F108" si="47">D109</f>
        <v>27848.5</v>
      </c>
      <c r="E108" s="237">
        <f t="shared" si="47"/>
        <v>27848.5</v>
      </c>
      <c r="F108" s="237">
        <f t="shared" si="47"/>
        <v>27848.5</v>
      </c>
    </row>
    <row r="109" spans="1:6" ht="26.4" x14ac:dyDescent="0.25">
      <c r="A109" s="7"/>
      <c r="B109" s="7" t="s">
        <v>57</v>
      </c>
      <c r="C109" s="131" t="s">
        <v>56</v>
      </c>
      <c r="D109" s="237">
        <v>27848.5</v>
      </c>
      <c r="E109" s="237">
        <v>27848.5</v>
      </c>
      <c r="F109" s="237">
        <v>27848.5</v>
      </c>
    </row>
    <row r="110" spans="1:6" ht="52.8" x14ac:dyDescent="0.25">
      <c r="A110" s="7" t="s">
        <v>205</v>
      </c>
      <c r="B110" s="60"/>
      <c r="C110" s="131" t="s">
        <v>204</v>
      </c>
      <c r="D110" s="237">
        <f t="shared" ref="D110:F110" si="48">D111</f>
        <v>15788.3</v>
      </c>
      <c r="E110" s="237">
        <f t="shared" si="48"/>
        <v>15788.3</v>
      </c>
      <c r="F110" s="237">
        <f t="shared" si="48"/>
        <v>15788.3</v>
      </c>
    </row>
    <row r="111" spans="1:6" ht="26.4" x14ac:dyDescent="0.25">
      <c r="A111" s="7"/>
      <c r="B111" s="7" t="s">
        <v>57</v>
      </c>
      <c r="C111" s="131" t="s">
        <v>56</v>
      </c>
      <c r="D111" s="237">
        <v>15788.3</v>
      </c>
      <c r="E111" s="237">
        <v>15788.3</v>
      </c>
      <c r="F111" s="237">
        <v>15788.3</v>
      </c>
    </row>
    <row r="112" spans="1:6" x14ac:dyDescent="0.25">
      <c r="A112" s="7" t="s">
        <v>199</v>
      </c>
      <c r="B112" s="7"/>
      <c r="C112" s="131" t="s">
        <v>747</v>
      </c>
      <c r="D112" s="237">
        <f t="shared" ref="D112:F112" si="49">D113</f>
        <v>463.3</v>
      </c>
      <c r="E112" s="237">
        <f t="shared" si="49"/>
        <v>0</v>
      </c>
      <c r="F112" s="237">
        <f t="shared" si="49"/>
        <v>463.3</v>
      </c>
    </row>
    <row r="113" spans="1:7" ht="25.5" customHeight="1" x14ac:dyDescent="0.25">
      <c r="A113" s="7"/>
      <c r="B113" s="7" t="s">
        <v>57</v>
      </c>
      <c r="C113" s="131" t="s">
        <v>56</v>
      </c>
      <c r="D113" s="237">
        <v>463.3</v>
      </c>
      <c r="E113" s="237">
        <v>0</v>
      </c>
      <c r="F113" s="237">
        <v>463.3</v>
      </c>
      <c r="G113" s="449"/>
    </row>
    <row r="114" spans="1:7" ht="26.4" x14ac:dyDescent="0.25">
      <c r="A114" s="7" t="s">
        <v>198</v>
      </c>
      <c r="B114" s="7"/>
      <c r="C114" s="131" t="s">
        <v>197</v>
      </c>
      <c r="D114" s="237">
        <f t="shared" ref="D114:F114" si="50">D115</f>
        <v>96.8</v>
      </c>
      <c r="E114" s="237">
        <f t="shared" si="50"/>
        <v>0</v>
      </c>
      <c r="F114" s="237">
        <f t="shared" si="50"/>
        <v>96.8</v>
      </c>
    </row>
    <row r="115" spans="1:7" ht="24.75" customHeight="1" x14ac:dyDescent="0.25">
      <c r="A115" s="7"/>
      <c r="B115" s="7" t="s">
        <v>57</v>
      </c>
      <c r="C115" s="131" t="s">
        <v>56</v>
      </c>
      <c r="D115" s="237">
        <v>96.8</v>
      </c>
      <c r="E115" s="237">
        <v>0</v>
      </c>
      <c r="F115" s="237">
        <v>96.8</v>
      </c>
      <c r="G115" s="449"/>
    </row>
    <row r="116" spans="1:7" ht="52.8" x14ac:dyDescent="0.25">
      <c r="A116" s="7" t="s">
        <v>196</v>
      </c>
      <c r="B116" s="7"/>
      <c r="C116" s="131" t="s">
        <v>195</v>
      </c>
      <c r="D116" s="237">
        <f t="shared" ref="D116:F116" si="51">D117</f>
        <v>134.4</v>
      </c>
      <c r="E116" s="237">
        <f t="shared" si="51"/>
        <v>0</v>
      </c>
      <c r="F116" s="237">
        <f t="shared" si="51"/>
        <v>134.4</v>
      </c>
    </row>
    <row r="117" spans="1:7" ht="24.75" customHeight="1" x14ac:dyDescent="0.25">
      <c r="A117" s="7"/>
      <c r="B117" s="7" t="s">
        <v>57</v>
      </c>
      <c r="C117" s="131" t="s">
        <v>56</v>
      </c>
      <c r="D117" s="237">
        <v>134.4</v>
      </c>
      <c r="E117" s="237">
        <v>0</v>
      </c>
      <c r="F117" s="237">
        <v>134.4</v>
      </c>
      <c r="G117" s="449"/>
    </row>
    <row r="118" spans="1:7" ht="26.4" x14ac:dyDescent="0.25">
      <c r="A118" s="7" t="s">
        <v>194</v>
      </c>
      <c r="B118" s="7"/>
      <c r="C118" s="131" t="s">
        <v>748</v>
      </c>
      <c r="D118" s="237">
        <f t="shared" ref="D118:F118" si="52">D119</f>
        <v>261.2</v>
      </c>
      <c r="E118" s="237">
        <f t="shared" si="52"/>
        <v>0</v>
      </c>
      <c r="F118" s="237">
        <f t="shared" si="52"/>
        <v>261.2</v>
      </c>
    </row>
    <row r="119" spans="1:7" ht="27.75" customHeight="1" x14ac:dyDescent="0.25">
      <c r="A119" s="7"/>
      <c r="B119" s="7" t="s">
        <v>57</v>
      </c>
      <c r="C119" s="131" t="s">
        <v>56</v>
      </c>
      <c r="D119" s="237">
        <v>261.2</v>
      </c>
      <c r="E119" s="237">
        <v>0</v>
      </c>
      <c r="F119" s="237">
        <v>261.2</v>
      </c>
      <c r="G119" s="449"/>
    </row>
    <row r="120" spans="1:7" ht="26.4" x14ac:dyDescent="0.25">
      <c r="A120" s="30" t="s">
        <v>128</v>
      </c>
      <c r="B120" s="30"/>
      <c r="C120" s="130" t="s">
        <v>127</v>
      </c>
      <c r="D120" s="28">
        <f>D121</f>
        <v>6747.9000000000005</v>
      </c>
      <c r="E120" s="28">
        <f t="shared" ref="E120" si="53">E121</f>
        <v>4608.1000000000004</v>
      </c>
      <c r="F120" s="28">
        <f>F121</f>
        <v>6747.9000000000005</v>
      </c>
    </row>
    <row r="121" spans="1:7" ht="39.6" x14ac:dyDescent="0.25">
      <c r="A121" s="200" t="s">
        <v>126</v>
      </c>
      <c r="B121" s="200"/>
      <c r="C121" s="210" t="s">
        <v>125</v>
      </c>
      <c r="D121" s="202">
        <f t="shared" ref="D121:F121" si="54">D122+D124+D126</f>
        <v>6747.9000000000005</v>
      </c>
      <c r="E121" s="202">
        <f t="shared" si="54"/>
        <v>4608.1000000000004</v>
      </c>
      <c r="F121" s="202">
        <f t="shared" si="54"/>
        <v>6747.9000000000005</v>
      </c>
    </row>
    <row r="122" spans="1:7" ht="26.4" x14ac:dyDescent="0.25">
      <c r="A122" s="7" t="s">
        <v>193</v>
      </c>
      <c r="B122" s="7"/>
      <c r="C122" s="131" t="s">
        <v>674</v>
      </c>
      <c r="D122" s="237">
        <f t="shared" ref="D122:F122" si="55">D123</f>
        <v>46.5</v>
      </c>
      <c r="E122" s="237">
        <f t="shared" si="55"/>
        <v>0</v>
      </c>
      <c r="F122" s="237">
        <f t="shared" si="55"/>
        <v>46.5</v>
      </c>
    </row>
    <row r="123" spans="1:7" ht="25.5" customHeight="1" x14ac:dyDescent="0.25">
      <c r="A123" s="7"/>
      <c r="B123" s="7" t="s">
        <v>57</v>
      </c>
      <c r="C123" s="131" t="s">
        <v>56</v>
      </c>
      <c r="D123" s="237">
        <v>46.5</v>
      </c>
      <c r="E123" s="237">
        <v>0</v>
      </c>
      <c r="F123" s="237">
        <v>46.5</v>
      </c>
      <c r="G123" s="449"/>
    </row>
    <row r="124" spans="1:7" ht="36.75" customHeight="1" x14ac:dyDescent="0.25">
      <c r="A124" s="7" t="s">
        <v>124</v>
      </c>
      <c r="B124" s="7"/>
      <c r="C124" s="131" t="s">
        <v>1030</v>
      </c>
      <c r="D124" s="237">
        <f t="shared" ref="D124:F124" si="56">D125</f>
        <v>2093.3000000000002</v>
      </c>
      <c r="E124" s="237">
        <f t="shared" si="56"/>
        <v>0</v>
      </c>
      <c r="F124" s="237">
        <f t="shared" si="56"/>
        <v>2093.3000000000002</v>
      </c>
    </row>
    <row r="125" spans="1:7" ht="25.5" customHeight="1" x14ac:dyDescent="0.25">
      <c r="A125" s="7"/>
      <c r="B125" s="7" t="s">
        <v>57</v>
      </c>
      <c r="C125" s="131" t="s">
        <v>56</v>
      </c>
      <c r="D125" s="237">
        <v>2093.3000000000002</v>
      </c>
      <c r="E125" s="237">
        <v>0</v>
      </c>
      <c r="F125" s="237">
        <v>2093.3000000000002</v>
      </c>
      <c r="G125" s="449"/>
    </row>
    <row r="126" spans="1:7" ht="52.8" x14ac:dyDescent="0.25">
      <c r="A126" s="7" t="s">
        <v>192</v>
      </c>
      <c r="B126" s="7"/>
      <c r="C126" s="256" t="s">
        <v>191</v>
      </c>
      <c r="D126" s="237">
        <f t="shared" ref="D126:F126" si="57">D127+D128+D129</f>
        <v>4608.1000000000004</v>
      </c>
      <c r="E126" s="237">
        <f t="shared" si="57"/>
        <v>4608.1000000000004</v>
      </c>
      <c r="F126" s="237">
        <f t="shared" si="57"/>
        <v>4608.1000000000004</v>
      </c>
    </row>
    <row r="127" spans="1:7" x14ac:dyDescent="0.25">
      <c r="A127" s="7"/>
      <c r="B127" s="7" t="s">
        <v>72</v>
      </c>
      <c r="C127" s="131" t="s">
        <v>71</v>
      </c>
      <c r="D127" s="237">
        <v>0</v>
      </c>
      <c r="E127" s="237">
        <v>0</v>
      </c>
      <c r="F127" s="237">
        <v>0</v>
      </c>
    </row>
    <row r="128" spans="1:7" ht="26.4" x14ac:dyDescent="0.25">
      <c r="A128" s="7"/>
      <c r="B128" s="7" t="s">
        <v>57</v>
      </c>
      <c r="C128" s="131" t="s">
        <v>56</v>
      </c>
      <c r="D128" s="237">
        <v>4608.1000000000004</v>
      </c>
      <c r="E128" s="237">
        <v>4608.1000000000004</v>
      </c>
      <c r="F128" s="237">
        <v>4608.1000000000004</v>
      </c>
    </row>
    <row r="129" spans="1:9" x14ac:dyDescent="0.25">
      <c r="A129" s="7"/>
      <c r="B129" s="7" t="s">
        <v>22</v>
      </c>
      <c r="C129" s="131" t="s">
        <v>21</v>
      </c>
      <c r="D129" s="238"/>
      <c r="E129" s="238"/>
      <c r="F129" s="238"/>
    </row>
    <row r="130" spans="1:9" x14ac:dyDescent="0.25">
      <c r="A130" s="30" t="s">
        <v>78</v>
      </c>
      <c r="B130" s="30"/>
      <c r="C130" s="130" t="s">
        <v>77</v>
      </c>
      <c r="D130" s="28">
        <f t="shared" ref="D130:F130" si="58">D131+D136</f>
        <v>26147.787</v>
      </c>
      <c r="E130" s="28">
        <f t="shared" si="58"/>
        <v>25719.356</v>
      </c>
      <c r="F130" s="28">
        <f t="shared" si="58"/>
        <v>26388.667000000001</v>
      </c>
    </row>
    <row r="131" spans="1:9" ht="26.4" x14ac:dyDescent="0.25">
      <c r="A131" s="200" t="s">
        <v>190</v>
      </c>
      <c r="B131" s="200"/>
      <c r="C131" s="210" t="s">
        <v>749</v>
      </c>
      <c r="D131" s="202">
        <f t="shared" ref="D131:F131" si="59">D132+D134</f>
        <v>496.7</v>
      </c>
      <c r="E131" s="202">
        <f t="shared" si="59"/>
        <v>0</v>
      </c>
      <c r="F131" s="202">
        <f t="shared" si="59"/>
        <v>496.7</v>
      </c>
    </row>
    <row r="132" spans="1:9" ht="26.4" x14ac:dyDescent="0.25">
      <c r="A132" s="72" t="s">
        <v>188</v>
      </c>
      <c r="B132" s="72"/>
      <c r="C132" s="71" t="s">
        <v>750</v>
      </c>
      <c r="D132" s="237">
        <f t="shared" ref="D132:F132" si="60">D133</f>
        <v>341.9</v>
      </c>
      <c r="E132" s="237">
        <f t="shared" si="60"/>
        <v>0</v>
      </c>
      <c r="F132" s="237">
        <f t="shared" si="60"/>
        <v>341.9</v>
      </c>
    </row>
    <row r="133" spans="1:9" ht="25.5" customHeight="1" x14ac:dyDescent="0.25">
      <c r="A133" s="72"/>
      <c r="B133" s="72" t="s">
        <v>57</v>
      </c>
      <c r="C133" s="71" t="s">
        <v>56</v>
      </c>
      <c r="D133" s="237">
        <v>341.9</v>
      </c>
      <c r="E133" s="237">
        <v>0</v>
      </c>
      <c r="F133" s="237">
        <v>341.9</v>
      </c>
      <c r="G133" s="449"/>
    </row>
    <row r="134" spans="1:9" ht="39.6" x14ac:dyDescent="0.25">
      <c r="A134" s="7" t="s">
        <v>187</v>
      </c>
      <c r="B134" s="7"/>
      <c r="C134" s="131" t="s">
        <v>186</v>
      </c>
      <c r="D134" s="237">
        <f t="shared" ref="D134:F134" si="61">D135</f>
        <v>154.80000000000001</v>
      </c>
      <c r="E134" s="237">
        <f t="shared" si="61"/>
        <v>0</v>
      </c>
      <c r="F134" s="237">
        <f t="shared" si="61"/>
        <v>154.80000000000001</v>
      </c>
    </row>
    <row r="135" spans="1:9" ht="25.5" customHeight="1" x14ac:dyDescent="0.25">
      <c r="A135" s="7"/>
      <c r="B135" s="72" t="s">
        <v>57</v>
      </c>
      <c r="C135" s="71" t="s">
        <v>56</v>
      </c>
      <c r="D135" s="237">
        <v>154.80000000000001</v>
      </c>
      <c r="E135" s="237">
        <v>0</v>
      </c>
      <c r="F135" s="237">
        <v>154.80000000000001</v>
      </c>
      <c r="G135" s="449"/>
    </row>
    <row r="136" spans="1:9" ht="39.6" x14ac:dyDescent="0.25">
      <c r="A136" s="200" t="s">
        <v>76</v>
      </c>
      <c r="B136" s="200"/>
      <c r="C136" s="210" t="s">
        <v>75</v>
      </c>
      <c r="D136" s="202">
        <f t="shared" ref="D136:F136" si="62">D137+D140</f>
        <v>25651.087</v>
      </c>
      <c r="E136" s="202">
        <f t="shared" si="62"/>
        <v>25719.356</v>
      </c>
      <c r="F136" s="202">
        <f t="shared" si="62"/>
        <v>25891.967000000001</v>
      </c>
    </row>
    <row r="137" spans="1:9" ht="39.6" x14ac:dyDescent="0.25">
      <c r="A137" s="7" t="s">
        <v>168</v>
      </c>
      <c r="B137" s="7"/>
      <c r="C137" s="131" t="s">
        <v>167</v>
      </c>
      <c r="D137" s="237">
        <v>7908.3819999999996</v>
      </c>
      <c r="E137" s="237">
        <v>7976.6509999999998</v>
      </c>
      <c r="F137" s="237">
        <v>8149.2619999999997</v>
      </c>
    </row>
    <row r="138" spans="1:9" x14ac:dyDescent="0.25">
      <c r="A138" s="7"/>
      <c r="B138" s="7" t="s">
        <v>72</v>
      </c>
      <c r="C138" s="131" t="s">
        <v>71</v>
      </c>
      <c r="D138" s="9">
        <v>1167.25</v>
      </c>
      <c r="E138" s="9">
        <v>786.625</v>
      </c>
      <c r="F138" s="442">
        <v>786.625</v>
      </c>
      <c r="G138" s="450"/>
      <c r="H138" s="450"/>
      <c r="I138" s="450"/>
    </row>
    <row r="139" spans="1:9" ht="28.5" customHeight="1" x14ac:dyDescent="0.25">
      <c r="A139" s="7"/>
      <c r="B139" s="72" t="s">
        <v>57</v>
      </c>
      <c r="C139" s="71" t="s">
        <v>56</v>
      </c>
      <c r="D139" s="237">
        <f>D137-D138</f>
        <v>6741.1319999999996</v>
      </c>
      <c r="E139" s="237">
        <f t="shared" ref="E139:F139" si="63">E137-E138</f>
        <v>7190.0259999999998</v>
      </c>
      <c r="F139" s="237">
        <f t="shared" si="63"/>
        <v>7362.6369999999997</v>
      </c>
    </row>
    <row r="140" spans="1:9" ht="79.2" x14ac:dyDescent="0.25">
      <c r="A140" s="7" t="s">
        <v>74</v>
      </c>
      <c r="B140" s="7"/>
      <c r="C140" s="131" t="s">
        <v>166</v>
      </c>
      <c r="D140" s="237">
        <f t="shared" ref="D140:F140" si="64">D141+D142</f>
        <v>17742.705000000002</v>
      </c>
      <c r="E140" s="237">
        <f t="shared" si="64"/>
        <v>17742.705000000002</v>
      </c>
      <c r="F140" s="237">
        <f t="shared" si="64"/>
        <v>17742.705000000002</v>
      </c>
    </row>
    <row r="141" spans="1:9" x14ac:dyDescent="0.25">
      <c r="A141" s="7"/>
      <c r="B141" s="7" t="s">
        <v>72</v>
      </c>
      <c r="C141" s="131" t="s">
        <v>71</v>
      </c>
      <c r="D141" s="237">
        <v>8346.31</v>
      </c>
      <c r="E141" s="237">
        <v>8346.31</v>
      </c>
      <c r="F141" s="237">
        <v>8346.31</v>
      </c>
    </row>
    <row r="142" spans="1:9" ht="26.4" x14ac:dyDescent="0.25">
      <c r="A142" s="7"/>
      <c r="B142" s="7" t="s">
        <v>57</v>
      </c>
      <c r="C142" s="131" t="s">
        <v>56</v>
      </c>
      <c r="D142" s="238">
        <v>9396.3950000000004</v>
      </c>
      <c r="E142" s="238">
        <v>9396.3950000000004</v>
      </c>
      <c r="F142" s="238">
        <v>9396.3950000000004</v>
      </c>
    </row>
    <row r="143" spans="1:9" ht="26.4" x14ac:dyDescent="0.25">
      <c r="A143" s="30" t="s">
        <v>212</v>
      </c>
      <c r="B143" s="30"/>
      <c r="C143" s="130" t="s">
        <v>211</v>
      </c>
      <c r="D143" s="478">
        <f>D144</f>
        <v>383.45099999999996</v>
      </c>
      <c r="E143" s="478">
        <f>E144</f>
        <v>30000</v>
      </c>
      <c r="F143" s="478">
        <f>F144</f>
        <v>0</v>
      </c>
    </row>
    <row r="144" spans="1:9" ht="52.8" x14ac:dyDescent="0.25">
      <c r="A144" s="207" t="s">
        <v>210</v>
      </c>
      <c r="B144" s="207"/>
      <c r="C144" s="210" t="s">
        <v>209</v>
      </c>
      <c r="D144" s="212">
        <f>D145+D149+D151</f>
        <v>383.45099999999996</v>
      </c>
      <c r="E144" s="212">
        <f t="shared" ref="E144:F144" si="65">E145+E149</f>
        <v>30000</v>
      </c>
      <c r="F144" s="212">
        <f t="shared" si="65"/>
        <v>0</v>
      </c>
    </row>
    <row r="145" spans="1:7" ht="39.6" x14ac:dyDescent="0.25">
      <c r="A145" s="7" t="s">
        <v>690</v>
      </c>
      <c r="B145" s="262"/>
      <c r="C145" s="263" t="s">
        <v>691</v>
      </c>
      <c r="D145" s="274">
        <v>0</v>
      </c>
      <c r="E145" s="274">
        <f>E146</f>
        <v>30000</v>
      </c>
      <c r="F145" s="274">
        <f>F146</f>
        <v>0</v>
      </c>
    </row>
    <row r="146" spans="1:7" ht="26.4" x14ac:dyDescent="0.25">
      <c r="A146" s="262"/>
      <c r="B146" s="7" t="s">
        <v>57</v>
      </c>
      <c r="C146" s="131" t="s">
        <v>56</v>
      </c>
      <c r="D146" s="274">
        <v>0</v>
      </c>
      <c r="E146" s="274">
        <f>E147+E148</f>
        <v>30000</v>
      </c>
      <c r="F146" s="274">
        <v>0</v>
      </c>
    </row>
    <row r="147" spans="1:7" x14ac:dyDescent="0.25">
      <c r="A147" s="262"/>
      <c r="B147" s="262"/>
      <c r="C147" s="131" t="s">
        <v>725</v>
      </c>
      <c r="D147" s="274">
        <v>0</v>
      </c>
      <c r="E147" s="274">
        <v>22500</v>
      </c>
      <c r="F147" s="274">
        <v>0</v>
      </c>
    </row>
    <row r="148" spans="1:7" x14ac:dyDescent="0.25">
      <c r="A148" s="262"/>
      <c r="B148" s="262"/>
      <c r="C148" s="131" t="s">
        <v>70</v>
      </c>
      <c r="D148" s="274">
        <v>0</v>
      </c>
      <c r="E148" s="274">
        <v>7500</v>
      </c>
      <c r="F148" s="274">
        <v>0</v>
      </c>
    </row>
    <row r="149" spans="1:7" ht="69" customHeight="1" x14ac:dyDescent="0.25">
      <c r="A149" s="294" t="s">
        <v>715</v>
      </c>
      <c r="B149" s="289"/>
      <c r="C149" s="446" t="s">
        <v>751</v>
      </c>
      <c r="D149" s="274">
        <f t="shared" ref="D149:F149" si="66">D150</f>
        <v>324.39999999999998</v>
      </c>
      <c r="E149" s="274">
        <f t="shared" si="66"/>
        <v>0</v>
      </c>
      <c r="F149" s="274">
        <f t="shared" si="66"/>
        <v>0</v>
      </c>
    </row>
    <row r="150" spans="1:7" ht="28.5" customHeight="1" x14ac:dyDescent="0.25">
      <c r="A150" s="287"/>
      <c r="B150" s="287" t="s">
        <v>57</v>
      </c>
      <c r="C150" s="288" t="s">
        <v>56</v>
      </c>
      <c r="D150" s="274">
        <v>324.39999999999998</v>
      </c>
      <c r="E150" s="274">
        <v>0</v>
      </c>
      <c r="F150" s="274">
        <v>0</v>
      </c>
      <c r="G150" s="451"/>
    </row>
    <row r="151" spans="1:7" s="1" customFormat="1" ht="40.200000000000003" x14ac:dyDescent="0.3">
      <c r="A151" s="7" t="s">
        <v>1000</v>
      </c>
      <c r="B151" s="7"/>
      <c r="C151" s="97" t="s">
        <v>1001</v>
      </c>
      <c r="D151" s="237">
        <f>D152</f>
        <v>59.051000000000002</v>
      </c>
      <c r="E151" s="237">
        <v>0</v>
      </c>
      <c r="F151" s="237">
        <v>0</v>
      </c>
    </row>
    <row r="152" spans="1:7" s="1" customFormat="1" ht="27" x14ac:dyDescent="0.3">
      <c r="A152" s="7"/>
      <c r="B152" s="7" t="s">
        <v>57</v>
      </c>
      <c r="C152" s="288" t="s">
        <v>56</v>
      </c>
      <c r="D152" s="237">
        <f>D153+D154</f>
        <v>59.051000000000002</v>
      </c>
      <c r="E152" s="237">
        <v>0</v>
      </c>
      <c r="F152" s="237">
        <v>0</v>
      </c>
    </row>
    <row r="153" spans="1:7" s="1" customFormat="1" ht="14.4" x14ac:dyDescent="0.3">
      <c r="A153" s="7"/>
      <c r="B153" s="7"/>
      <c r="C153" s="96" t="s">
        <v>298</v>
      </c>
      <c r="D153" s="237">
        <v>29.525500000000001</v>
      </c>
      <c r="E153" s="237">
        <v>0</v>
      </c>
      <c r="F153" s="237">
        <v>0</v>
      </c>
    </row>
    <row r="154" spans="1:7" s="1" customFormat="1" ht="14.4" x14ac:dyDescent="0.3">
      <c r="A154" s="7"/>
      <c r="B154" s="7"/>
      <c r="C154" s="96" t="s">
        <v>304</v>
      </c>
      <c r="D154" s="237">
        <v>29.525500000000001</v>
      </c>
      <c r="E154" s="237">
        <v>0</v>
      </c>
      <c r="F154" s="237">
        <v>0</v>
      </c>
    </row>
    <row r="155" spans="1:7" ht="26.4" x14ac:dyDescent="0.25">
      <c r="A155" s="30" t="s">
        <v>185</v>
      </c>
      <c r="B155" s="30"/>
      <c r="C155" s="130" t="s">
        <v>566</v>
      </c>
      <c r="D155" s="478">
        <f t="shared" ref="D155:D157" si="67">D156</f>
        <v>94.9</v>
      </c>
      <c r="E155" s="478">
        <f t="shared" ref="E155:F157" si="68">E156</f>
        <v>0</v>
      </c>
      <c r="F155" s="478">
        <f t="shared" si="68"/>
        <v>94.9</v>
      </c>
    </row>
    <row r="156" spans="1:7" ht="26.4" x14ac:dyDescent="0.25">
      <c r="A156" s="200" t="s">
        <v>183</v>
      </c>
      <c r="B156" s="200"/>
      <c r="C156" s="210" t="s">
        <v>182</v>
      </c>
      <c r="D156" s="212">
        <f t="shared" si="67"/>
        <v>94.9</v>
      </c>
      <c r="E156" s="212">
        <f t="shared" si="68"/>
        <v>0</v>
      </c>
      <c r="F156" s="212">
        <f t="shared" si="68"/>
        <v>94.9</v>
      </c>
    </row>
    <row r="157" spans="1:7" ht="39.6" x14ac:dyDescent="0.25">
      <c r="A157" s="7" t="s">
        <v>181</v>
      </c>
      <c r="B157" s="7"/>
      <c r="C157" s="131" t="s">
        <v>180</v>
      </c>
      <c r="D157" s="237">
        <f t="shared" si="67"/>
        <v>94.9</v>
      </c>
      <c r="E157" s="237">
        <f t="shared" si="68"/>
        <v>0</v>
      </c>
      <c r="F157" s="237">
        <f t="shared" si="68"/>
        <v>94.9</v>
      </c>
    </row>
    <row r="158" spans="1:7" ht="25.5" customHeight="1" x14ac:dyDescent="0.25">
      <c r="A158" s="7"/>
      <c r="B158" s="7" t="s">
        <v>57</v>
      </c>
      <c r="C158" s="131" t="s">
        <v>56</v>
      </c>
      <c r="D158" s="237">
        <v>94.9</v>
      </c>
      <c r="E158" s="237">
        <v>0</v>
      </c>
      <c r="F158" s="237">
        <v>94.9</v>
      </c>
      <c r="G158" s="449"/>
    </row>
    <row r="159" spans="1:7" s="1" customFormat="1" ht="53.4" x14ac:dyDescent="0.3">
      <c r="A159" s="217" t="s">
        <v>246</v>
      </c>
      <c r="B159" s="217"/>
      <c r="C159" s="220" t="s">
        <v>245</v>
      </c>
      <c r="D159" s="484">
        <f>D160+D171+D179+D168</f>
        <v>16957.389340000002</v>
      </c>
      <c r="E159" s="484">
        <f>E160+E171+E179+E168</f>
        <v>29414.753270000001</v>
      </c>
      <c r="F159" s="484">
        <f>F160+F171+F179+F168</f>
        <v>147.54659000000001</v>
      </c>
    </row>
    <row r="160" spans="1:7" s="1" customFormat="1" ht="27" x14ac:dyDescent="0.3">
      <c r="A160" s="200" t="s">
        <v>257</v>
      </c>
      <c r="B160" s="200"/>
      <c r="C160" s="201" t="s">
        <v>256</v>
      </c>
      <c r="D160" s="212">
        <f>D161+D166</f>
        <v>8466.4420000000009</v>
      </c>
      <c r="E160" s="212">
        <f t="shared" ref="E160:F160" si="69">E161+E166</f>
        <v>7898.982</v>
      </c>
      <c r="F160" s="212">
        <f t="shared" si="69"/>
        <v>0</v>
      </c>
    </row>
    <row r="161" spans="1:6" s="1" customFormat="1" ht="66.599999999999994" x14ac:dyDescent="0.3">
      <c r="A161" s="7" t="s">
        <v>254</v>
      </c>
      <c r="B161" s="7"/>
      <c r="C161" s="11" t="s">
        <v>253</v>
      </c>
      <c r="D161" s="237">
        <f t="shared" ref="D161:F161" si="70">D162</f>
        <v>2250.5070000000001</v>
      </c>
      <c r="E161" s="237">
        <f t="shared" si="70"/>
        <v>0</v>
      </c>
      <c r="F161" s="237">
        <f t="shared" si="70"/>
        <v>0</v>
      </c>
    </row>
    <row r="162" spans="1:6" s="1" customFormat="1" ht="14.4" x14ac:dyDescent="0.3">
      <c r="A162" s="7"/>
      <c r="B162" s="7" t="s">
        <v>72</v>
      </c>
      <c r="C162" s="6" t="s">
        <v>71</v>
      </c>
      <c r="D162" s="237">
        <f t="shared" ref="D162:F162" si="71">D163+D164+D165</f>
        <v>2250.5070000000001</v>
      </c>
      <c r="E162" s="237">
        <f t="shared" si="71"/>
        <v>0</v>
      </c>
      <c r="F162" s="237">
        <f t="shared" si="71"/>
        <v>0</v>
      </c>
    </row>
    <row r="163" spans="1:6" s="1" customFormat="1" ht="14.4" x14ac:dyDescent="0.3">
      <c r="A163" s="7"/>
      <c r="B163" s="7"/>
      <c r="C163" s="6" t="s">
        <v>102</v>
      </c>
      <c r="D163" s="237">
        <v>943.21400000000006</v>
      </c>
      <c r="E163" s="237">
        <v>0</v>
      </c>
      <c r="F163" s="237">
        <v>0</v>
      </c>
    </row>
    <row r="164" spans="1:6" s="1" customFormat="1" ht="14.4" x14ac:dyDescent="0.3">
      <c r="A164" s="7"/>
      <c r="B164" s="7"/>
      <c r="C164" s="6" t="s">
        <v>101</v>
      </c>
      <c r="D164" s="237">
        <v>314.40499999999997</v>
      </c>
      <c r="E164" s="237">
        <v>0</v>
      </c>
      <c r="F164" s="237">
        <v>0</v>
      </c>
    </row>
    <row r="165" spans="1:6" s="1" customFormat="1" ht="14.4" x14ac:dyDescent="0.3">
      <c r="A165" s="7"/>
      <c r="B165" s="7"/>
      <c r="C165" s="6" t="s">
        <v>98</v>
      </c>
      <c r="D165" s="237">
        <v>992.88800000000003</v>
      </c>
      <c r="E165" s="237">
        <v>0</v>
      </c>
      <c r="F165" s="237">
        <v>0</v>
      </c>
    </row>
    <row r="166" spans="1:6" s="1" customFormat="1" ht="79.8" x14ac:dyDescent="0.3">
      <c r="A166" s="7" t="s">
        <v>255</v>
      </c>
      <c r="B166" s="7"/>
      <c r="C166" s="6" t="s">
        <v>726</v>
      </c>
      <c r="D166" s="237">
        <f t="shared" ref="D166:F169" si="72">D167</f>
        <v>6215.9350000000004</v>
      </c>
      <c r="E166" s="237">
        <f t="shared" si="72"/>
        <v>7898.982</v>
      </c>
      <c r="F166" s="237">
        <f t="shared" si="72"/>
        <v>0</v>
      </c>
    </row>
    <row r="167" spans="1:6" s="1" customFormat="1" ht="14.4" x14ac:dyDescent="0.3">
      <c r="A167" s="7"/>
      <c r="B167" s="7" t="s">
        <v>72</v>
      </c>
      <c r="C167" s="6" t="s">
        <v>71</v>
      </c>
      <c r="D167" s="237">
        <v>6215.9350000000004</v>
      </c>
      <c r="E167" s="237">
        <v>7898.982</v>
      </c>
      <c r="F167" s="237">
        <v>0</v>
      </c>
    </row>
    <row r="168" spans="1:6" s="1" customFormat="1" ht="40.200000000000003" x14ac:dyDescent="0.3">
      <c r="A168" s="200" t="s">
        <v>752</v>
      </c>
      <c r="B168" s="200"/>
      <c r="C168" s="201" t="s">
        <v>744</v>
      </c>
      <c r="D168" s="212">
        <f t="shared" ref="D168:F168" si="73">D169</f>
        <v>2368.9870000000001</v>
      </c>
      <c r="E168" s="212">
        <f t="shared" si="73"/>
        <v>0</v>
      </c>
      <c r="F168" s="212">
        <f t="shared" si="73"/>
        <v>0</v>
      </c>
    </row>
    <row r="169" spans="1:6" s="1" customFormat="1" ht="53.4" x14ac:dyDescent="0.3">
      <c r="A169" s="7" t="s">
        <v>822</v>
      </c>
      <c r="B169" s="7"/>
      <c r="C169" s="6" t="s">
        <v>743</v>
      </c>
      <c r="D169" s="237">
        <f t="shared" si="72"/>
        <v>2368.9870000000001</v>
      </c>
      <c r="E169" s="237">
        <f t="shared" si="72"/>
        <v>0</v>
      </c>
      <c r="F169" s="237">
        <f t="shared" si="72"/>
        <v>0</v>
      </c>
    </row>
    <row r="170" spans="1:6" s="1" customFormat="1" ht="14.4" x14ac:dyDescent="0.3">
      <c r="A170" s="7"/>
      <c r="B170" s="7" t="s">
        <v>72</v>
      </c>
      <c r="C170" s="6" t="s">
        <v>71</v>
      </c>
      <c r="D170" s="237">
        <v>2368.9870000000001</v>
      </c>
      <c r="E170" s="237">
        <v>0</v>
      </c>
      <c r="F170" s="237">
        <v>0</v>
      </c>
    </row>
    <row r="171" spans="1:6" s="1" customFormat="1" ht="53.4" x14ac:dyDescent="0.3">
      <c r="A171" s="200" t="s">
        <v>244</v>
      </c>
      <c r="B171" s="200"/>
      <c r="C171" s="201" t="s">
        <v>243</v>
      </c>
      <c r="D171" s="212">
        <f t="shared" ref="D171:F171" si="74">D172+D174+D176</f>
        <v>4380.3771200000001</v>
      </c>
      <c r="E171" s="212">
        <f t="shared" si="74"/>
        <v>21515.771270000001</v>
      </c>
      <c r="F171" s="212">
        <f t="shared" si="74"/>
        <v>147.54659000000001</v>
      </c>
    </row>
    <row r="172" spans="1:6" s="1" customFormat="1" ht="40.200000000000003" x14ac:dyDescent="0.3">
      <c r="A172" s="7" t="s">
        <v>242</v>
      </c>
      <c r="B172" s="7"/>
      <c r="C172" s="6" t="s">
        <v>241</v>
      </c>
      <c r="D172" s="237">
        <f t="shared" ref="D172:F172" si="75">D173</f>
        <v>2.8591199999999999</v>
      </c>
      <c r="E172" s="237">
        <f t="shared" si="75"/>
        <v>22.281269999999999</v>
      </c>
      <c r="F172" s="237">
        <f t="shared" si="75"/>
        <v>45.646590000000003</v>
      </c>
    </row>
    <row r="173" spans="1:6" s="1" customFormat="1" ht="27" x14ac:dyDescent="0.3">
      <c r="A173" s="7"/>
      <c r="B173" s="7" t="s">
        <v>12</v>
      </c>
      <c r="C173" s="6" t="s">
        <v>11</v>
      </c>
      <c r="D173" s="237">
        <v>2.8591199999999999</v>
      </c>
      <c r="E173" s="237">
        <v>22.281269999999999</v>
      </c>
      <c r="F173" s="237">
        <v>45.646590000000003</v>
      </c>
    </row>
    <row r="174" spans="1:6" s="1" customFormat="1" ht="93" x14ac:dyDescent="0.3">
      <c r="A174" s="7" t="s">
        <v>252</v>
      </c>
      <c r="B174" s="7"/>
      <c r="C174" s="77" t="s">
        <v>251</v>
      </c>
      <c r="D174" s="237">
        <f t="shared" ref="D174:E174" si="76">D175</f>
        <v>4278.3180000000002</v>
      </c>
      <c r="E174" s="237">
        <f t="shared" si="76"/>
        <v>21391.59</v>
      </c>
      <c r="F174" s="237">
        <f>F175</f>
        <v>0</v>
      </c>
    </row>
    <row r="175" spans="1:6" s="1" customFormat="1" ht="40.200000000000003" x14ac:dyDescent="0.3">
      <c r="A175" s="7"/>
      <c r="B175" s="73" t="s">
        <v>250</v>
      </c>
      <c r="C175" s="6" t="s">
        <v>249</v>
      </c>
      <c r="D175" s="237">
        <v>4278.3180000000002</v>
      </c>
      <c r="E175" s="237">
        <v>21391.59</v>
      </c>
      <c r="F175" s="237">
        <v>0</v>
      </c>
    </row>
    <row r="176" spans="1:6" s="1" customFormat="1" ht="66.599999999999994" x14ac:dyDescent="0.3">
      <c r="A176" s="7" t="s">
        <v>511</v>
      </c>
      <c r="B176" s="7"/>
      <c r="C176" s="6" t="s">
        <v>510</v>
      </c>
      <c r="D176" s="237">
        <f t="shared" ref="D176:F176" si="77">D177+D178</f>
        <v>99.2</v>
      </c>
      <c r="E176" s="237">
        <f t="shared" si="77"/>
        <v>101.9</v>
      </c>
      <c r="F176" s="237">
        <f t="shared" si="77"/>
        <v>101.9</v>
      </c>
    </row>
    <row r="177" spans="1:7" s="1" customFormat="1" ht="66.599999999999994" x14ac:dyDescent="0.3">
      <c r="A177" s="7"/>
      <c r="B177" s="7" t="s">
        <v>2</v>
      </c>
      <c r="C177" s="6" t="s">
        <v>1</v>
      </c>
      <c r="D177" s="237">
        <v>79.5</v>
      </c>
      <c r="E177" s="476">
        <v>82.9</v>
      </c>
      <c r="F177" s="477">
        <v>82.9</v>
      </c>
    </row>
    <row r="178" spans="1:7" s="1" customFormat="1" ht="27" x14ac:dyDescent="0.3">
      <c r="A178" s="7"/>
      <c r="B178" s="7" t="s">
        <v>12</v>
      </c>
      <c r="C178" s="6" t="s">
        <v>11</v>
      </c>
      <c r="D178" s="237">
        <v>19.7</v>
      </c>
      <c r="E178" s="476">
        <v>19</v>
      </c>
      <c r="F178" s="476">
        <v>19</v>
      </c>
    </row>
    <row r="179" spans="1:7" s="1" customFormat="1" ht="40.200000000000003" x14ac:dyDescent="0.3">
      <c r="A179" s="200" t="s">
        <v>558</v>
      </c>
      <c r="B179" s="200"/>
      <c r="C179" s="201" t="s">
        <v>559</v>
      </c>
      <c r="D179" s="212">
        <f t="shared" ref="D179:E180" si="78">D180</f>
        <v>1741.58322</v>
      </c>
      <c r="E179" s="212">
        <f t="shared" si="78"/>
        <v>0</v>
      </c>
      <c r="F179" s="212">
        <f>F180+F183+F185</f>
        <v>0</v>
      </c>
    </row>
    <row r="180" spans="1:7" s="1" customFormat="1" ht="53.4" x14ac:dyDescent="0.3">
      <c r="A180" s="7" t="s">
        <v>1007</v>
      </c>
      <c r="B180" s="7"/>
      <c r="C180" s="496" t="s">
        <v>1035</v>
      </c>
      <c r="D180" s="237">
        <f t="shared" si="78"/>
        <v>1741.58322</v>
      </c>
      <c r="E180" s="237">
        <f t="shared" si="78"/>
        <v>0</v>
      </c>
      <c r="F180" s="237">
        <v>0</v>
      </c>
    </row>
    <row r="181" spans="1:7" s="1" customFormat="1" ht="14.4" x14ac:dyDescent="0.3">
      <c r="A181" s="7"/>
      <c r="B181" s="7" t="s">
        <v>72</v>
      </c>
      <c r="C181" s="6" t="s">
        <v>71</v>
      </c>
      <c r="D181" s="237">
        <f>D182+D183+D184+D185</f>
        <v>1741.58322</v>
      </c>
      <c r="E181" s="237">
        <f>E182+E183+E184+E185</f>
        <v>0</v>
      </c>
      <c r="F181" s="237">
        <v>0</v>
      </c>
    </row>
    <row r="182" spans="1:7" s="1" customFormat="1" ht="14.4" x14ac:dyDescent="0.3">
      <c r="A182" s="7"/>
      <c r="B182" s="7"/>
      <c r="C182" s="6" t="s">
        <v>307</v>
      </c>
      <c r="D182" s="237">
        <v>0</v>
      </c>
      <c r="E182" s="237">
        <v>0</v>
      </c>
      <c r="F182" s="237">
        <v>0</v>
      </c>
    </row>
    <row r="183" spans="1:7" s="1" customFormat="1" ht="14.4" x14ac:dyDescent="0.3">
      <c r="A183" s="7"/>
      <c r="B183" s="7"/>
      <c r="C183" s="96" t="s">
        <v>303</v>
      </c>
      <c r="D183" s="237">
        <v>1718.6676500000001</v>
      </c>
      <c r="E183" s="237">
        <v>0</v>
      </c>
      <c r="F183" s="237">
        <v>0</v>
      </c>
    </row>
    <row r="184" spans="1:7" s="1" customFormat="1" ht="14.4" x14ac:dyDescent="0.3">
      <c r="A184" s="7"/>
      <c r="B184" s="7"/>
      <c r="C184" s="96" t="s">
        <v>298</v>
      </c>
      <c r="D184" s="237">
        <v>22.915569999999999</v>
      </c>
      <c r="E184" s="237">
        <v>0</v>
      </c>
      <c r="F184" s="237">
        <v>0</v>
      </c>
    </row>
    <row r="185" spans="1:7" s="1" customFormat="1" ht="14.4" x14ac:dyDescent="0.3">
      <c r="A185" s="7"/>
      <c r="B185" s="7"/>
      <c r="C185" s="96" t="s">
        <v>557</v>
      </c>
      <c r="D185" s="237">
        <v>0</v>
      </c>
      <c r="E185" s="237">
        <v>0</v>
      </c>
      <c r="F185" s="237">
        <v>0</v>
      </c>
    </row>
    <row r="186" spans="1:7" s="299" customFormat="1" ht="40.200000000000003" x14ac:dyDescent="0.3">
      <c r="A186" s="217" t="s">
        <v>263</v>
      </c>
      <c r="B186" s="217"/>
      <c r="C186" s="220" t="s">
        <v>262</v>
      </c>
      <c r="D186" s="484">
        <f t="shared" ref="D186:F186" si="79">D187+D203</f>
        <v>16265.96227</v>
      </c>
      <c r="E186" s="484">
        <f t="shared" si="79"/>
        <v>275.93464</v>
      </c>
      <c r="F186" s="484">
        <f t="shared" si="79"/>
        <v>5184.3</v>
      </c>
    </row>
    <row r="187" spans="1:7" s="1" customFormat="1" ht="53.4" x14ac:dyDescent="0.3">
      <c r="A187" s="200" t="s">
        <v>261</v>
      </c>
      <c r="B187" s="200"/>
      <c r="C187" s="201" t="s">
        <v>260</v>
      </c>
      <c r="D187" s="212">
        <f t="shared" ref="D187:F187" si="80">D188+D190+D192+D195+D199+D197</f>
        <v>13065.96227</v>
      </c>
      <c r="E187" s="212">
        <f t="shared" si="80"/>
        <v>275.93464</v>
      </c>
      <c r="F187" s="212">
        <f t="shared" si="80"/>
        <v>5184.3</v>
      </c>
    </row>
    <row r="188" spans="1:7" s="1" customFormat="1" ht="53.4" x14ac:dyDescent="0.3">
      <c r="A188" s="7" t="s">
        <v>365</v>
      </c>
      <c r="B188" s="7"/>
      <c r="C188" s="6" t="s">
        <v>646</v>
      </c>
      <c r="D188" s="475">
        <f t="shared" ref="D188:F188" si="81">D189</f>
        <v>974</v>
      </c>
      <c r="E188" s="237">
        <f t="shared" si="81"/>
        <v>0</v>
      </c>
      <c r="F188" s="237">
        <f t="shared" si="81"/>
        <v>974</v>
      </c>
    </row>
    <row r="189" spans="1:7" s="1" customFormat="1" ht="27" x14ac:dyDescent="0.3">
      <c r="A189" s="7"/>
      <c r="B189" s="7" t="s">
        <v>12</v>
      </c>
      <c r="C189" s="6" t="s">
        <v>11</v>
      </c>
      <c r="D189" s="237">
        <v>974</v>
      </c>
      <c r="E189" s="237">
        <v>0</v>
      </c>
      <c r="F189" s="237">
        <v>974</v>
      </c>
      <c r="G189" s="448"/>
    </row>
    <row r="190" spans="1:7" s="1" customFormat="1" ht="53.4" x14ac:dyDescent="0.3">
      <c r="A190" s="7" t="s">
        <v>339</v>
      </c>
      <c r="B190" s="7"/>
      <c r="C190" s="78" t="s">
        <v>338</v>
      </c>
      <c r="D190" s="475">
        <f t="shared" ref="D190:F190" si="82">D191</f>
        <v>157.6</v>
      </c>
      <c r="E190" s="237">
        <f t="shared" si="82"/>
        <v>157.6</v>
      </c>
      <c r="F190" s="237">
        <f t="shared" si="82"/>
        <v>157.6</v>
      </c>
    </row>
    <row r="191" spans="1:7" s="1" customFormat="1" ht="27" x14ac:dyDescent="0.3">
      <c r="A191" s="7"/>
      <c r="B191" s="7" t="s">
        <v>12</v>
      </c>
      <c r="C191" s="6" t="s">
        <v>11</v>
      </c>
      <c r="D191" s="237">
        <v>157.6</v>
      </c>
      <c r="E191" s="237">
        <v>157.6</v>
      </c>
      <c r="F191" s="237">
        <v>157.6</v>
      </c>
    </row>
    <row r="192" spans="1:7" s="1" customFormat="1" ht="40.200000000000003" x14ac:dyDescent="0.3">
      <c r="A192" s="7" t="s">
        <v>259</v>
      </c>
      <c r="B192" s="7"/>
      <c r="C192" s="78" t="s">
        <v>258</v>
      </c>
      <c r="D192" s="237">
        <f t="shared" ref="D192:F192" si="83">D193+D194</f>
        <v>4010.2000000000003</v>
      </c>
      <c r="E192" s="237">
        <f t="shared" si="83"/>
        <v>0</v>
      </c>
      <c r="F192" s="237">
        <f t="shared" si="83"/>
        <v>4010.2000000000003</v>
      </c>
    </row>
    <row r="193" spans="1:7" s="1" customFormat="1" ht="27" x14ac:dyDescent="0.3">
      <c r="A193" s="7"/>
      <c r="B193" s="7" t="s">
        <v>12</v>
      </c>
      <c r="C193" s="6" t="s">
        <v>11</v>
      </c>
      <c r="D193" s="237">
        <v>2505.8000000000002</v>
      </c>
      <c r="E193" s="237">
        <v>0</v>
      </c>
      <c r="F193" s="237">
        <v>2505.8000000000002</v>
      </c>
      <c r="G193" s="448"/>
    </row>
    <row r="194" spans="1:7" s="1" customFormat="1" ht="14.4" x14ac:dyDescent="0.3">
      <c r="A194" s="7"/>
      <c r="B194" s="7" t="s">
        <v>72</v>
      </c>
      <c r="C194" s="6" t="s">
        <v>71</v>
      </c>
      <c r="D194" s="237">
        <v>1504.4</v>
      </c>
      <c r="E194" s="237">
        <v>0</v>
      </c>
      <c r="F194" s="237">
        <v>1504.4</v>
      </c>
      <c r="G194" s="448"/>
    </row>
    <row r="195" spans="1:7" s="1" customFormat="1" ht="27.75" customHeight="1" x14ac:dyDescent="0.3">
      <c r="A195" s="7" t="s">
        <v>337</v>
      </c>
      <c r="B195" s="7"/>
      <c r="C195" s="6" t="s">
        <v>336</v>
      </c>
      <c r="D195" s="475">
        <f t="shared" ref="D195:F195" si="84">D196</f>
        <v>42.5</v>
      </c>
      <c r="E195" s="237">
        <f t="shared" si="84"/>
        <v>42.5</v>
      </c>
      <c r="F195" s="237">
        <f t="shared" si="84"/>
        <v>42.5</v>
      </c>
    </row>
    <row r="196" spans="1:7" s="1" customFormat="1" ht="27" x14ac:dyDescent="0.3">
      <c r="A196" s="7"/>
      <c r="B196" s="7" t="s">
        <v>12</v>
      </c>
      <c r="C196" s="6" t="s">
        <v>11</v>
      </c>
      <c r="D196" s="237">
        <v>42.5</v>
      </c>
      <c r="E196" s="237">
        <v>42.5</v>
      </c>
      <c r="F196" s="237">
        <v>42.5</v>
      </c>
    </row>
    <row r="197" spans="1:7" s="1" customFormat="1" ht="53.4" x14ac:dyDescent="0.3">
      <c r="A197" s="7" t="s">
        <v>539</v>
      </c>
      <c r="B197" s="7"/>
      <c r="C197" s="6" t="s">
        <v>648</v>
      </c>
      <c r="D197" s="475">
        <f t="shared" ref="D197:F197" si="85">D198</f>
        <v>518</v>
      </c>
      <c r="E197" s="237">
        <f t="shared" si="85"/>
        <v>0</v>
      </c>
      <c r="F197" s="237">
        <f t="shared" si="85"/>
        <v>0</v>
      </c>
    </row>
    <row r="198" spans="1:7" s="1" customFormat="1" ht="27" x14ac:dyDescent="0.3">
      <c r="A198" s="7"/>
      <c r="B198" s="7" t="s">
        <v>12</v>
      </c>
      <c r="C198" s="6" t="s">
        <v>11</v>
      </c>
      <c r="D198" s="237">
        <v>518</v>
      </c>
      <c r="E198" s="237">
        <v>0</v>
      </c>
      <c r="F198" s="237">
        <v>0</v>
      </c>
      <c r="G198" s="448"/>
    </row>
    <row r="199" spans="1:7" s="1" customFormat="1" ht="53.4" x14ac:dyDescent="0.3">
      <c r="A199" s="7" t="s">
        <v>335</v>
      </c>
      <c r="B199" s="7"/>
      <c r="C199" s="6" t="s">
        <v>647</v>
      </c>
      <c r="D199" s="237">
        <f t="shared" ref="D199:F199" si="86">D200</f>
        <v>7363.6622699999998</v>
      </c>
      <c r="E199" s="237">
        <f t="shared" si="86"/>
        <v>75.834639999999993</v>
      </c>
      <c r="F199" s="237">
        <f t="shared" si="86"/>
        <v>0</v>
      </c>
    </row>
    <row r="200" spans="1:7" s="1" customFormat="1" ht="27" x14ac:dyDescent="0.3">
      <c r="A200" s="7"/>
      <c r="B200" s="7" t="s">
        <v>12</v>
      </c>
      <c r="C200" s="6" t="s">
        <v>11</v>
      </c>
      <c r="D200" s="237">
        <f t="shared" ref="D200:F200" si="87">D201+D202</f>
        <v>7363.6622699999998</v>
      </c>
      <c r="E200" s="237">
        <f t="shared" si="87"/>
        <v>75.834639999999993</v>
      </c>
      <c r="F200" s="237">
        <f t="shared" si="87"/>
        <v>0</v>
      </c>
    </row>
    <row r="201" spans="1:7" s="1" customFormat="1" ht="14.4" x14ac:dyDescent="0.3">
      <c r="A201" s="7"/>
      <c r="B201" s="7"/>
      <c r="C201" s="6" t="s">
        <v>101</v>
      </c>
      <c r="D201" s="237">
        <v>7216.3890000000001</v>
      </c>
      <c r="E201" s="237"/>
      <c r="F201" s="237">
        <v>0</v>
      </c>
    </row>
    <row r="202" spans="1:7" s="1" customFormat="1" ht="14.4" x14ac:dyDescent="0.3">
      <c r="A202" s="7"/>
      <c r="B202" s="7"/>
      <c r="C202" s="6" t="s">
        <v>98</v>
      </c>
      <c r="D202" s="237">
        <v>147.27327</v>
      </c>
      <c r="E202" s="237">
        <v>75.834639999999993</v>
      </c>
      <c r="F202" s="237">
        <v>0</v>
      </c>
    </row>
    <row r="203" spans="1:7" s="1" customFormat="1" ht="40.200000000000003" x14ac:dyDescent="0.3">
      <c r="A203" s="200" t="s">
        <v>364</v>
      </c>
      <c r="B203" s="200"/>
      <c r="C203" s="201" t="s">
        <v>1023</v>
      </c>
      <c r="D203" s="212">
        <f t="shared" ref="D203:F204" si="88">D204</f>
        <v>3200</v>
      </c>
      <c r="E203" s="212">
        <f t="shared" si="88"/>
        <v>0</v>
      </c>
      <c r="F203" s="212">
        <f t="shared" si="88"/>
        <v>0</v>
      </c>
    </row>
    <row r="204" spans="1:7" s="1" customFormat="1" ht="27" x14ac:dyDescent="0.3">
      <c r="A204" s="7" t="s">
        <v>363</v>
      </c>
      <c r="B204" s="7"/>
      <c r="C204" s="78" t="s">
        <v>567</v>
      </c>
      <c r="D204" s="475">
        <f t="shared" si="88"/>
        <v>3200</v>
      </c>
      <c r="E204" s="237">
        <f t="shared" si="88"/>
        <v>0</v>
      </c>
      <c r="F204" s="237">
        <f t="shared" si="88"/>
        <v>0</v>
      </c>
    </row>
    <row r="205" spans="1:7" s="1" customFormat="1" ht="40.200000000000003" x14ac:dyDescent="0.3">
      <c r="A205" s="7"/>
      <c r="B205" s="73" t="s">
        <v>250</v>
      </c>
      <c r="C205" s="6" t="s">
        <v>249</v>
      </c>
      <c r="D205" s="237">
        <v>3200</v>
      </c>
      <c r="E205" s="237">
        <v>0</v>
      </c>
      <c r="F205" s="237">
        <v>0</v>
      </c>
      <c r="G205" s="452"/>
    </row>
    <row r="206" spans="1:7" ht="52.8" x14ac:dyDescent="0.25">
      <c r="A206" s="217" t="s">
        <v>59</v>
      </c>
      <c r="B206" s="217"/>
      <c r="C206" s="220" t="s">
        <v>58</v>
      </c>
      <c r="D206" s="484">
        <f>D207+D267</f>
        <v>133864.24071000001</v>
      </c>
      <c r="E206" s="484">
        <f>E207+E267</f>
        <v>104824.6</v>
      </c>
      <c r="F206" s="484">
        <f>F207+F267</f>
        <v>107283.20000000001</v>
      </c>
    </row>
    <row r="207" spans="1:7" ht="39.6" x14ac:dyDescent="0.25">
      <c r="A207" s="30" t="s">
        <v>94</v>
      </c>
      <c r="B207" s="30"/>
      <c r="C207" s="51" t="s">
        <v>93</v>
      </c>
      <c r="D207" s="478">
        <f>D208+D211+D216+D219+D222+D227+D236+D256</f>
        <v>133500.14071000001</v>
      </c>
      <c r="E207" s="478">
        <f>E208+E211+E216+E219+E222+E227+E236+E256</f>
        <v>104824.6</v>
      </c>
      <c r="F207" s="478">
        <f>F208+F211+F216+F219+F222+F227+F236+F256</f>
        <v>106919.1</v>
      </c>
    </row>
    <row r="208" spans="1:7" ht="66" x14ac:dyDescent="0.25">
      <c r="A208" s="200" t="s">
        <v>119</v>
      </c>
      <c r="B208" s="200"/>
      <c r="C208" s="201" t="s">
        <v>118</v>
      </c>
      <c r="D208" s="212">
        <f t="shared" ref="D208:F209" si="89">D209</f>
        <v>49233.599999999999</v>
      </c>
      <c r="E208" s="212">
        <f t="shared" si="89"/>
        <v>49233.599999999999</v>
      </c>
      <c r="F208" s="212">
        <f t="shared" si="89"/>
        <v>49233.599999999999</v>
      </c>
    </row>
    <row r="209" spans="1:8" ht="26.4" x14ac:dyDescent="0.25">
      <c r="A209" s="7" t="s">
        <v>117</v>
      </c>
      <c r="B209" s="7"/>
      <c r="C209" s="63" t="s">
        <v>116</v>
      </c>
      <c r="D209" s="237">
        <f t="shared" si="89"/>
        <v>49233.599999999999</v>
      </c>
      <c r="E209" s="237">
        <f t="shared" si="89"/>
        <v>49233.599999999999</v>
      </c>
      <c r="F209" s="237">
        <f t="shared" si="89"/>
        <v>49233.599999999999</v>
      </c>
    </row>
    <row r="210" spans="1:8" ht="26.4" x14ac:dyDescent="0.25">
      <c r="A210" s="7"/>
      <c r="B210" s="7" t="s">
        <v>57</v>
      </c>
      <c r="C210" s="6" t="s">
        <v>56</v>
      </c>
      <c r="D210" s="237">
        <f>52385.1-3151.5</f>
        <v>49233.599999999999</v>
      </c>
      <c r="E210" s="237">
        <f>52385.1-3151.5</f>
        <v>49233.599999999999</v>
      </c>
      <c r="F210" s="237">
        <f>52385.1-3151.5</f>
        <v>49233.599999999999</v>
      </c>
    </row>
    <row r="211" spans="1:8" ht="26.4" x14ac:dyDescent="0.25">
      <c r="A211" s="200" t="s">
        <v>115</v>
      </c>
      <c r="B211" s="200"/>
      <c r="C211" s="201" t="s">
        <v>114</v>
      </c>
      <c r="D211" s="212">
        <f t="shared" ref="D211:F211" si="90">D212+D214</f>
        <v>30114.1</v>
      </c>
      <c r="E211" s="212">
        <f t="shared" si="90"/>
        <v>29614.1</v>
      </c>
      <c r="F211" s="212">
        <f t="shared" si="90"/>
        <v>30114.1</v>
      </c>
    </row>
    <row r="212" spans="1:8" ht="26.4" x14ac:dyDescent="0.25">
      <c r="A212" s="7" t="s">
        <v>113</v>
      </c>
      <c r="B212" s="7"/>
      <c r="C212" s="63" t="s">
        <v>112</v>
      </c>
      <c r="D212" s="237">
        <f t="shared" ref="D212:F212" si="91">D213</f>
        <v>29614.1</v>
      </c>
      <c r="E212" s="237">
        <f t="shared" si="91"/>
        <v>29614.1</v>
      </c>
      <c r="F212" s="237">
        <f t="shared" si="91"/>
        <v>29614.1</v>
      </c>
    </row>
    <row r="213" spans="1:8" ht="26.4" x14ac:dyDescent="0.25">
      <c r="A213" s="7"/>
      <c r="B213" s="7" t="s">
        <v>57</v>
      </c>
      <c r="C213" s="6" t="s">
        <v>56</v>
      </c>
      <c r="D213" s="237">
        <f>31652.3-2038.2</f>
        <v>29614.1</v>
      </c>
      <c r="E213" s="237">
        <f>31652.3-2038.2</f>
        <v>29614.1</v>
      </c>
      <c r="F213" s="237">
        <f>31652.3-2038.2</f>
        <v>29614.1</v>
      </c>
    </row>
    <row r="214" spans="1:8" ht="26.4" x14ac:dyDescent="0.25">
      <c r="A214" s="7" t="s">
        <v>111</v>
      </c>
      <c r="B214" s="7"/>
      <c r="C214" s="63" t="s">
        <v>110</v>
      </c>
      <c r="D214" s="237">
        <f t="shared" ref="D214:F214" si="92">D215</f>
        <v>500</v>
      </c>
      <c r="E214" s="237">
        <f t="shared" si="92"/>
        <v>0</v>
      </c>
      <c r="F214" s="237">
        <f t="shared" si="92"/>
        <v>500</v>
      </c>
    </row>
    <row r="215" spans="1:8" ht="26.4" x14ac:dyDescent="0.25">
      <c r="A215" s="7"/>
      <c r="B215" s="7" t="s">
        <v>57</v>
      </c>
      <c r="C215" s="6" t="s">
        <v>56</v>
      </c>
      <c r="D215" s="237">
        <v>500</v>
      </c>
      <c r="E215" s="237">
        <v>0</v>
      </c>
      <c r="F215" s="237">
        <v>500</v>
      </c>
      <c r="G215" s="449"/>
    </row>
    <row r="216" spans="1:8" ht="39.6" x14ac:dyDescent="0.25">
      <c r="A216" s="200" t="s">
        <v>109</v>
      </c>
      <c r="B216" s="200"/>
      <c r="C216" s="201" t="s">
        <v>108</v>
      </c>
      <c r="D216" s="212">
        <f t="shared" ref="D216:F217" si="93">D217</f>
        <v>4339.8</v>
      </c>
      <c r="E216" s="212">
        <f t="shared" si="93"/>
        <v>1854.1000000000001</v>
      </c>
      <c r="F216" s="212">
        <f t="shared" si="93"/>
        <v>1854.1000000000001</v>
      </c>
    </row>
    <row r="217" spans="1:8" ht="26.4" x14ac:dyDescent="0.25">
      <c r="A217" s="7" t="s">
        <v>107</v>
      </c>
      <c r="B217" s="7"/>
      <c r="C217" s="63" t="s">
        <v>106</v>
      </c>
      <c r="D217" s="237">
        <f t="shared" si="93"/>
        <v>4339.8</v>
      </c>
      <c r="E217" s="237">
        <f t="shared" si="93"/>
        <v>1854.1000000000001</v>
      </c>
      <c r="F217" s="237">
        <f t="shared" si="93"/>
        <v>1854.1000000000001</v>
      </c>
    </row>
    <row r="218" spans="1:8" ht="26.4" x14ac:dyDescent="0.25">
      <c r="A218" s="7"/>
      <c r="B218" s="7" t="s">
        <v>57</v>
      </c>
      <c r="C218" s="6" t="s">
        <v>56</v>
      </c>
      <c r="D218" s="237">
        <f>4511.1-171.3</f>
        <v>4339.8</v>
      </c>
      <c r="E218" s="237">
        <f>2025.4-171.3</f>
        <v>1854.1000000000001</v>
      </c>
      <c r="F218" s="237">
        <f>2025.4-171.3</f>
        <v>1854.1000000000001</v>
      </c>
      <c r="G218" s="449"/>
      <c r="H218" s="449"/>
    </row>
    <row r="219" spans="1:8" ht="39.6" x14ac:dyDescent="0.25">
      <c r="A219" s="200" t="s">
        <v>144</v>
      </c>
      <c r="B219" s="200"/>
      <c r="C219" s="201" t="s">
        <v>143</v>
      </c>
      <c r="D219" s="212">
        <f t="shared" ref="D219:F220" si="94">D220</f>
        <v>24122.799999999999</v>
      </c>
      <c r="E219" s="212">
        <f t="shared" si="94"/>
        <v>24122.799999999999</v>
      </c>
      <c r="F219" s="212">
        <f t="shared" si="94"/>
        <v>24122.799999999999</v>
      </c>
    </row>
    <row r="220" spans="1:8" ht="26.4" x14ac:dyDescent="0.25">
      <c r="A220" s="7" t="s">
        <v>142</v>
      </c>
      <c r="B220" s="7"/>
      <c r="C220" s="63" t="s">
        <v>141</v>
      </c>
      <c r="D220" s="237">
        <f t="shared" si="94"/>
        <v>24122.799999999999</v>
      </c>
      <c r="E220" s="237">
        <f t="shared" si="94"/>
        <v>24122.799999999999</v>
      </c>
      <c r="F220" s="237">
        <f t="shared" si="94"/>
        <v>24122.799999999999</v>
      </c>
    </row>
    <row r="221" spans="1:8" ht="26.4" x14ac:dyDescent="0.25">
      <c r="A221" s="7"/>
      <c r="B221" s="7" t="s">
        <v>57</v>
      </c>
      <c r="C221" s="6" t="s">
        <v>56</v>
      </c>
      <c r="D221" s="237">
        <v>24122.799999999999</v>
      </c>
      <c r="E221" s="237">
        <v>24122.799999999999</v>
      </c>
      <c r="F221" s="237">
        <v>24122.799999999999</v>
      </c>
    </row>
    <row r="222" spans="1:8" ht="39.6" x14ac:dyDescent="0.25">
      <c r="A222" s="200" t="s">
        <v>92</v>
      </c>
      <c r="B222" s="207"/>
      <c r="C222" s="201" t="s">
        <v>91</v>
      </c>
      <c r="D222" s="212">
        <f>D223+D225</f>
        <v>1235.5</v>
      </c>
      <c r="E222" s="212">
        <f t="shared" ref="E222:F222" si="95">E223+E225</f>
        <v>0</v>
      </c>
      <c r="F222" s="212">
        <f t="shared" si="95"/>
        <v>1544.5</v>
      </c>
    </row>
    <row r="223" spans="1:8" ht="79.2" x14ac:dyDescent="0.25">
      <c r="A223" s="7" t="s">
        <v>90</v>
      </c>
      <c r="B223" s="7"/>
      <c r="C223" s="6" t="s">
        <v>568</v>
      </c>
      <c r="D223" s="237">
        <f t="shared" ref="D223:F223" si="96">D224</f>
        <v>603.79999999999995</v>
      </c>
      <c r="E223" s="237">
        <f t="shared" si="96"/>
        <v>0</v>
      </c>
      <c r="F223" s="237">
        <f t="shared" si="96"/>
        <v>754.9</v>
      </c>
    </row>
    <row r="224" spans="1:8" ht="26.4" x14ac:dyDescent="0.25">
      <c r="A224" s="7"/>
      <c r="B224" s="7" t="s">
        <v>57</v>
      </c>
      <c r="C224" s="6" t="s">
        <v>56</v>
      </c>
      <c r="D224" s="237">
        <v>603.79999999999995</v>
      </c>
      <c r="E224" s="237">
        <v>0</v>
      </c>
      <c r="F224" s="237">
        <v>754.9</v>
      </c>
      <c r="G224" s="451"/>
      <c r="H224" s="449"/>
    </row>
    <row r="225" spans="1:8" ht="79.2" x14ac:dyDescent="0.25">
      <c r="A225" s="7" t="s">
        <v>88</v>
      </c>
      <c r="B225" s="7"/>
      <c r="C225" s="6" t="s">
        <v>87</v>
      </c>
      <c r="D225" s="237">
        <f t="shared" ref="D225:F225" si="97">D226</f>
        <v>631.70000000000005</v>
      </c>
      <c r="E225" s="237">
        <f t="shared" si="97"/>
        <v>0</v>
      </c>
      <c r="F225" s="237">
        <f t="shared" si="97"/>
        <v>789.6</v>
      </c>
    </row>
    <row r="226" spans="1:8" ht="26.4" x14ac:dyDescent="0.25">
      <c r="A226" s="7"/>
      <c r="B226" s="7" t="s">
        <v>57</v>
      </c>
      <c r="C226" s="6" t="s">
        <v>56</v>
      </c>
      <c r="D226" s="237">
        <v>631.70000000000005</v>
      </c>
      <c r="E226" s="237">
        <v>0</v>
      </c>
      <c r="F226" s="237">
        <v>789.6</v>
      </c>
      <c r="G226" s="453"/>
      <c r="H226" s="449"/>
    </row>
    <row r="227" spans="1:8" x14ac:dyDescent="0.25">
      <c r="A227" s="200" t="s">
        <v>86</v>
      </c>
      <c r="B227" s="207"/>
      <c r="C227" s="201" t="s">
        <v>85</v>
      </c>
      <c r="D227" s="212">
        <f>D228+D230+D233</f>
        <v>50.157890000000002</v>
      </c>
      <c r="E227" s="212">
        <f t="shared" ref="D227:F228" si="98">E228</f>
        <v>0</v>
      </c>
      <c r="F227" s="212">
        <f t="shared" si="98"/>
        <v>50</v>
      </c>
    </row>
    <row r="228" spans="1:8" ht="26.4" x14ac:dyDescent="0.25">
      <c r="A228" s="7" t="s">
        <v>84</v>
      </c>
      <c r="B228" s="7"/>
      <c r="C228" s="6" t="s">
        <v>83</v>
      </c>
      <c r="D228" s="237">
        <f t="shared" si="98"/>
        <v>50</v>
      </c>
      <c r="E228" s="237">
        <f t="shared" si="98"/>
        <v>0</v>
      </c>
      <c r="F228" s="237">
        <f t="shared" si="98"/>
        <v>50</v>
      </c>
    </row>
    <row r="229" spans="1:8" ht="26.4" x14ac:dyDescent="0.25">
      <c r="A229" s="7"/>
      <c r="B229" s="7" t="s">
        <v>57</v>
      </c>
      <c r="C229" s="6" t="s">
        <v>56</v>
      </c>
      <c r="D229" s="237">
        <v>50</v>
      </c>
      <c r="E229" s="237">
        <v>0</v>
      </c>
      <c r="F229" s="237">
        <v>50</v>
      </c>
      <c r="G229" s="449"/>
    </row>
    <row r="230" spans="1:8" ht="39.6" x14ac:dyDescent="0.25">
      <c r="A230" s="54" t="s">
        <v>1016</v>
      </c>
      <c r="B230" s="54"/>
      <c r="C230" s="97" t="s">
        <v>100</v>
      </c>
      <c r="D230" s="237">
        <f t="shared" ref="D230:F231" si="99">D231</f>
        <v>5.2630000000000003E-2</v>
      </c>
      <c r="E230" s="237">
        <f t="shared" si="99"/>
        <v>0</v>
      </c>
      <c r="F230" s="237">
        <f t="shared" si="99"/>
        <v>0</v>
      </c>
    </row>
    <row r="231" spans="1:8" ht="26.4" x14ac:dyDescent="0.25">
      <c r="A231" s="22"/>
      <c r="B231" s="54" t="s">
        <v>57</v>
      </c>
      <c r="C231" s="6" t="s">
        <v>56</v>
      </c>
      <c r="D231" s="237">
        <f t="shared" si="99"/>
        <v>5.2630000000000003E-2</v>
      </c>
      <c r="E231" s="237">
        <f t="shared" si="99"/>
        <v>0</v>
      </c>
      <c r="F231" s="237">
        <f t="shared" si="99"/>
        <v>0</v>
      </c>
    </row>
    <row r="232" spans="1:8" x14ac:dyDescent="0.25">
      <c r="A232" s="22"/>
      <c r="B232" s="54"/>
      <c r="C232" s="6" t="s">
        <v>98</v>
      </c>
      <c r="D232" s="237">
        <v>5.2630000000000003E-2</v>
      </c>
      <c r="E232" s="237">
        <v>0</v>
      </c>
      <c r="F232" s="237">
        <v>0</v>
      </c>
    </row>
    <row r="233" spans="1:8" ht="39.6" x14ac:dyDescent="0.25">
      <c r="A233" s="54" t="s">
        <v>1017</v>
      </c>
      <c r="B233" s="54"/>
      <c r="C233" s="97" t="s">
        <v>99</v>
      </c>
      <c r="D233" s="237">
        <f t="shared" ref="D233:F234" si="100">D234</f>
        <v>0.10526000000000001</v>
      </c>
      <c r="E233" s="237">
        <f t="shared" si="100"/>
        <v>0</v>
      </c>
      <c r="F233" s="237">
        <f t="shared" si="100"/>
        <v>0</v>
      </c>
    </row>
    <row r="234" spans="1:8" ht="26.4" x14ac:dyDescent="0.25">
      <c r="A234" s="22"/>
      <c r="B234" s="54" t="s">
        <v>57</v>
      </c>
      <c r="C234" s="6" t="s">
        <v>56</v>
      </c>
      <c r="D234" s="237">
        <f t="shared" si="100"/>
        <v>0.10526000000000001</v>
      </c>
      <c r="E234" s="237">
        <f t="shared" si="100"/>
        <v>0</v>
      </c>
      <c r="F234" s="237">
        <f t="shared" si="100"/>
        <v>0</v>
      </c>
    </row>
    <row r="235" spans="1:8" x14ac:dyDescent="0.25">
      <c r="A235" s="22"/>
      <c r="B235" s="54"/>
      <c r="C235" s="6" t="s">
        <v>98</v>
      </c>
      <c r="D235" s="237">
        <v>0.10526000000000001</v>
      </c>
      <c r="E235" s="237">
        <v>0</v>
      </c>
      <c r="F235" s="237">
        <v>0</v>
      </c>
    </row>
    <row r="236" spans="1:8" ht="74.25" customHeight="1" x14ac:dyDescent="0.25">
      <c r="A236" s="200" t="s">
        <v>105</v>
      </c>
      <c r="B236" s="200"/>
      <c r="C236" s="203" t="s">
        <v>104</v>
      </c>
      <c r="D236" s="212">
        <f>D237+D239+D241+D244+D248+D252</f>
        <v>2201.9261999999999</v>
      </c>
      <c r="E236" s="212">
        <f t="shared" ref="E236:F236" si="101">E237+E239+E241</f>
        <v>0</v>
      </c>
      <c r="F236" s="212">
        <f t="shared" si="101"/>
        <v>0</v>
      </c>
    </row>
    <row r="237" spans="1:8" ht="39.6" x14ac:dyDescent="0.25">
      <c r="A237" s="7" t="s">
        <v>753</v>
      </c>
      <c r="B237" s="7"/>
      <c r="C237" s="6" t="s">
        <v>727</v>
      </c>
      <c r="D237" s="237">
        <f>D238</f>
        <v>0</v>
      </c>
      <c r="E237" s="237">
        <v>0</v>
      </c>
      <c r="F237" s="237">
        <v>0</v>
      </c>
    </row>
    <row r="238" spans="1:8" ht="29.25" customHeight="1" x14ac:dyDescent="0.25">
      <c r="A238" s="60"/>
      <c r="B238" s="7" t="s">
        <v>57</v>
      </c>
      <c r="C238" s="6" t="s">
        <v>56</v>
      </c>
      <c r="D238" s="237">
        <v>0</v>
      </c>
      <c r="E238" s="237">
        <v>0</v>
      </c>
      <c r="F238" s="237">
        <v>0</v>
      </c>
      <c r="G238" s="451"/>
    </row>
    <row r="239" spans="1:8" ht="39.6" x14ac:dyDescent="0.25">
      <c r="A239" s="7" t="s">
        <v>754</v>
      </c>
      <c r="B239" s="7"/>
      <c r="C239" s="6" t="s">
        <v>728</v>
      </c>
      <c r="D239" s="237">
        <f>D240</f>
        <v>212</v>
      </c>
      <c r="E239" s="237">
        <v>0</v>
      </c>
      <c r="F239" s="237">
        <v>0</v>
      </c>
    </row>
    <row r="240" spans="1:8" ht="28.5" customHeight="1" x14ac:dyDescent="0.25">
      <c r="A240" s="60"/>
      <c r="B240" s="7" t="s">
        <v>57</v>
      </c>
      <c r="C240" s="6" t="s">
        <v>56</v>
      </c>
      <c r="D240" s="237">
        <v>212</v>
      </c>
      <c r="E240" s="237">
        <v>0</v>
      </c>
      <c r="F240" s="237">
        <v>0</v>
      </c>
    </row>
    <row r="241" spans="1:6" ht="39.6" x14ac:dyDescent="0.25">
      <c r="A241" s="7" t="s">
        <v>649</v>
      </c>
      <c r="B241" s="7"/>
      <c r="C241" s="6" t="s">
        <v>755</v>
      </c>
      <c r="D241" s="237">
        <f t="shared" ref="D241:D242" si="102">D242</f>
        <v>1650</v>
      </c>
      <c r="E241" s="237">
        <v>0</v>
      </c>
      <c r="F241" s="237">
        <v>0</v>
      </c>
    </row>
    <row r="242" spans="1:6" ht="27" customHeight="1" x14ac:dyDescent="0.25">
      <c r="A242" s="60"/>
      <c r="B242" s="7" t="s">
        <v>57</v>
      </c>
      <c r="C242" s="6" t="s">
        <v>56</v>
      </c>
      <c r="D242" s="237">
        <f t="shared" si="102"/>
        <v>1650</v>
      </c>
      <c r="E242" s="237">
        <v>0</v>
      </c>
      <c r="F242" s="237">
        <v>0</v>
      </c>
    </row>
    <row r="243" spans="1:6" x14ac:dyDescent="0.25">
      <c r="A243" s="60"/>
      <c r="B243" s="7"/>
      <c r="C243" s="6" t="s">
        <v>98</v>
      </c>
      <c r="D243" s="237">
        <v>1650</v>
      </c>
      <c r="E243" s="237">
        <v>0</v>
      </c>
      <c r="F243" s="237">
        <v>0</v>
      </c>
    </row>
    <row r="244" spans="1:6" s="1" customFormat="1" ht="51" customHeight="1" x14ac:dyDescent="0.3">
      <c r="A244" s="7" t="s">
        <v>1018</v>
      </c>
      <c r="B244" s="7"/>
      <c r="C244" s="97" t="s">
        <v>993</v>
      </c>
      <c r="D244" s="237">
        <f>D245</f>
        <v>55.6</v>
      </c>
      <c r="E244" s="237">
        <v>0</v>
      </c>
      <c r="F244" s="237">
        <v>0</v>
      </c>
    </row>
    <row r="245" spans="1:6" s="1" customFormat="1" ht="27" x14ac:dyDescent="0.3">
      <c r="A245" s="7"/>
      <c r="B245" s="7" t="s">
        <v>57</v>
      </c>
      <c r="C245" s="6" t="s">
        <v>56</v>
      </c>
      <c r="D245" s="237">
        <f>D246+D247</f>
        <v>55.6</v>
      </c>
      <c r="E245" s="237">
        <v>0</v>
      </c>
      <c r="F245" s="237">
        <v>0</v>
      </c>
    </row>
    <row r="246" spans="1:6" s="1" customFormat="1" ht="14.4" x14ac:dyDescent="0.3">
      <c r="A246" s="7"/>
      <c r="B246" s="7"/>
      <c r="C246" s="96" t="s">
        <v>298</v>
      </c>
      <c r="D246" s="237">
        <v>27.8</v>
      </c>
      <c r="E246" s="237">
        <v>0</v>
      </c>
      <c r="F246" s="237">
        <v>0</v>
      </c>
    </row>
    <row r="247" spans="1:6" s="1" customFormat="1" ht="14.4" x14ac:dyDescent="0.3">
      <c r="A247" s="7"/>
      <c r="B247" s="7"/>
      <c r="C247" s="96" t="s">
        <v>304</v>
      </c>
      <c r="D247" s="237">
        <v>27.8</v>
      </c>
      <c r="E247" s="237">
        <v>0</v>
      </c>
      <c r="F247" s="237">
        <v>0</v>
      </c>
    </row>
    <row r="248" spans="1:6" s="1" customFormat="1" ht="53.4" x14ac:dyDescent="0.3">
      <c r="A248" s="7" t="s">
        <v>1020</v>
      </c>
      <c r="B248" s="7"/>
      <c r="C248" s="97" t="s">
        <v>998</v>
      </c>
      <c r="D248" s="237">
        <f>D249</f>
        <v>85.188150000000007</v>
      </c>
      <c r="E248" s="237">
        <v>0</v>
      </c>
      <c r="F248" s="237">
        <v>0</v>
      </c>
    </row>
    <row r="249" spans="1:6" s="1" customFormat="1" ht="27" x14ac:dyDescent="0.3">
      <c r="A249" s="7"/>
      <c r="B249" s="7" t="s">
        <v>57</v>
      </c>
      <c r="C249" s="6" t="s">
        <v>56</v>
      </c>
      <c r="D249" s="237">
        <f>D250+D251</f>
        <v>85.188150000000007</v>
      </c>
      <c r="E249" s="237">
        <v>0</v>
      </c>
      <c r="F249" s="237">
        <v>0</v>
      </c>
    </row>
    <row r="250" spans="1:6" s="1" customFormat="1" ht="14.4" x14ac:dyDescent="0.3">
      <c r="A250" s="7"/>
      <c r="B250" s="7"/>
      <c r="C250" s="96" t="s">
        <v>298</v>
      </c>
      <c r="D250" s="237">
        <v>42.594079999999998</v>
      </c>
      <c r="E250" s="237">
        <v>0</v>
      </c>
      <c r="F250" s="237">
        <v>0</v>
      </c>
    </row>
    <row r="251" spans="1:6" s="1" customFormat="1" ht="14.4" x14ac:dyDescent="0.3">
      <c r="A251" s="7"/>
      <c r="B251" s="7"/>
      <c r="C251" s="96" t="s">
        <v>304</v>
      </c>
      <c r="D251" s="237">
        <v>42.594070000000002</v>
      </c>
      <c r="E251" s="237">
        <v>0</v>
      </c>
      <c r="F251" s="237">
        <v>0</v>
      </c>
    </row>
    <row r="252" spans="1:6" s="1" customFormat="1" ht="79.8" x14ac:dyDescent="0.3">
      <c r="A252" s="7" t="s">
        <v>1021</v>
      </c>
      <c r="B252" s="7"/>
      <c r="C252" s="97" t="s">
        <v>999</v>
      </c>
      <c r="D252" s="237">
        <f>D253</f>
        <v>199.13804999999999</v>
      </c>
      <c r="E252" s="237">
        <v>0</v>
      </c>
      <c r="F252" s="237">
        <v>0</v>
      </c>
    </row>
    <row r="253" spans="1:6" s="1" customFormat="1" ht="27" x14ac:dyDescent="0.3">
      <c r="A253" s="7"/>
      <c r="B253" s="7" t="s">
        <v>57</v>
      </c>
      <c r="C253" s="6" t="s">
        <v>56</v>
      </c>
      <c r="D253" s="237">
        <f>D254+D255</f>
        <v>199.13804999999999</v>
      </c>
      <c r="E253" s="237">
        <v>0</v>
      </c>
      <c r="F253" s="237">
        <v>0</v>
      </c>
    </row>
    <row r="254" spans="1:6" s="1" customFormat="1" ht="14.4" x14ac:dyDescent="0.3">
      <c r="A254" s="7"/>
      <c r="B254" s="7"/>
      <c r="C254" s="96" t="s">
        <v>298</v>
      </c>
      <c r="D254" s="237">
        <v>99.569029999999998</v>
      </c>
      <c r="E254" s="237">
        <v>0</v>
      </c>
      <c r="F254" s="237">
        <v>0</v>
      </c>
    </row>
    <row r="255" spans="1:6" s="1" customFormat="1" ht="14.4" x14ac:dyDescent="0.3">
      <c r="A255" s="7"/>
      <c r="B255" s="7"/>
      <c r="C255" s="96" t="s">
        <v>304</v>
      </c>
      <c r="D255" s="237">
        <v>99.569019999999995</v>
      </c>
      <c r="E255" s="237">
        <v>0</v>
      </c>
      <c r="F255" s="237">
        <v>0</v>
      </c>
    </row>
    <row r="256" spans="1:6" ht="26.4" x14ac:dyDescent="0.25">
      <c r="A256" s="268" t="s">
        <v>703</v>
      </c>
      <c r="B256" s="268"/>
      <c r="C256" s="271" t="s">
        <v>704</v>
      </c>
      <c r="D256" s="212">
        <f>D257+D262</f>
        <v>22202.25662</v>
      </c>
      <c r="E256" s="212">
        <f t="shared" ref="D256:F258" si="103">E257</f>
        <v>0</v>
      </c>
      <c r="F256" s="212">
        <f t="shared" si="103"/>
        <v>0</v>
      </c>
    </row>
    <row r="257" spans="1:7" ht="39.6" x14ac:dyDescent="0.25">
      <c r="A257" s="36" t="s">
        <v>705</v>
      </c>
      <c r="B257" s="22"/>
      <c r="C257" s="11" t="s">
        <v>1031</v>
      </c>
      <c r="D257" s="237">
        <f t="shared" si="103"/>
        <v>16825.58455</v>
      </c>
      <c r="E257" s="237">
        <f t="shared" si="103"/>
        <v>0</v>
      </c>
      <c r="F257" s="237">
        <f t="shared" si="103"/>
        <v>0</v>
      </c>
    </row>
    <row r="258" spans="1:7" ht="27" x14ac:dyDescent="0.3">
      <c r="A258" s="61"/>
      <c r="B258" s="132"/>
      <c r="C258" s="133" t="s">
        <v>269</v>
      </c>
      <c r="D258" s="237">
        <f t="shared" si="103"/>
        <v>16825.58455</v>
      </c>
      <c r="E258" s="237">
        <f t="shared" si="103"/>
        <v>0</v>
      </c>
      <c r="F258" s="237">
        <f t="shared" si="103"/>
        <v>0</v>
      </c>
    </row>
    <row r="259" spans="1:7" ht="39.6" x14ac:dyDescent="0.25">
      <c r="A259" s="7"/>
      <c r="B259" s="73" t="s">
        <v>250</v>
      </c>
      <c r="C259" s="6" t="s">
        <v>249</v>
      </c>
      <c r="D259" s="237">
        <f t="shared" ref="D259:F259" si="104">D260+D261</f>
        <v>16825.58455</v>
      </c>
      <c r="E259" s="237">
        <f t="shared" si="104"/>
        <v>0</v>
      </c>
      <c r="F259" s="237">
        <f t="shared" si="104"/>
        <v>0</v>
      </c>
    </row>
    <row r="260" spans="1:7" x14ac:dyDescent="0.25">
      <c r="A260" s="7"/>
      <c r="B260" s="73"/>
      <c r="C260" s="6" t="s">
        <v>101</v>
      </c>
      <c r="D260" s="237">
        <v>16808.758959999999</v>
      </c>
      <c r="E260" s="237"/>
      <c r="F260" s="237"/>
    </row>
    <row r="261" spans="1:7" x14ac:dyDescent="0.25">
      <c r="A261" s="60"/>
      <c r="B261" s="7"/>
      <c r="C261" s="6" t="s">
        <v>98</v>
      </c>
      <c r="D261" s="237">
        <v>16.825589999999998</v>
      </c>
      <c r="E261" s="237"/>
      <c r="F261" s="237"/>
    </row>
    <row r="262" spans="1:7" ht="39.6" x14ac:dyDescent="0.25">
      <c r="A262" s="36" t="s">
        <v>742</v>
      </c>
      <c r="B262" s="22"/>
      <c r="C262" s="11" t="s">
        <v>823</v>
      </c>
      <c r="D262" s="237">
        <f t="shared" ref="D262:F262" si="105">D263</f>
        <v>5376.6720700000005</v>
      </c>
      <c r="E262" s="237">
        <f t="shared" si="105"/>
        <v>0</v>
      </c>
      <c r="F262" s="237">
        <f t="shared" si="105"/>
        <v>0</v>
      </c>
    </row>
    <row r="263" spans="1:7" ht="27" x14ac:dyDescent="0.3">
      <c r="A263" s="61"/>
      <c r="B263" s="132"/>
      <c r="C263" s="133" t="s">
        <v>729</v>
      </c>
      <c r="D263" s="237">
        <f t="shared" ref="D263:F263" si="106">D264</f>
        <v>5376.6720700000005</v>
      </c>
      <c r="E263" s="237">
        <f t="shared" si="106"/>
        <v>0</v>
      </c>
      <c r="F263" s="237">
        <f t="shared" si="106"/>
        <v>0</v>
      </c>
    </row>
    <row r="264" spans="1:7" ht="30" customHeight="1" x14ac:dyDescent="0.25">
      <c r="A264" s="7"/>
      <c r="B264" s="7" t="s">
        <v>12</v>
      </c>
      <c r="C264" s="6" t="s">
        <v>11</v>
      </c>
      <c r="D264" s="237">
        <f t="shared" ref="D264:F264" si="107">D265+D266</f>
        <v>5376.6720700000005</v>
      </c>
      <c r="E264" s="237">
        <f t="shared" si="107"/>
        <v>0</v>
      </c>
      <c r="F264" s="237">
        <f t="shared" si="107"/>
        <v>0</v>
      </c>
    </row>
    <row r="265" spans="1:7" x14ac:dyDescent="0.25">
      <c r="A265" s="7"/>
      <c r="B265" s="73"/>
      <c r="C265" s="6" t="s">
        <v>101</v>
      </c>
      <c r="D265" s="237">
        <v>4000</v>
      </c>
      <c r="E265" s="237">
        <v>0</v>
      </c>
      <c r="F265" s="237">
        <v>0</v>
      </c>
    </row>
    <row r="266" spans="1:7" x14ac:dyDescent="0.25">
      <c r="A266" s="60"/>
      <c r="B266" s="7"/>
      <c r="C266" s="6" t="s">
        <v>98</v>
      </c>
      <c r="D266" s="237">
        <v>1376.6720700000001</v>
      </c>
      <c r="E266" s="237">
        <v>0</v>
      </c>
      <c r="F266" s="237">
        <v>0</v>
      </c>
    </row>
    <row r="267" spans="1:7" x14ac:dyDescent="0.25">
      <c r="A267" s="30" t="s">
        <v>138</v>
      </c>
      <c r="B267" s="30"/>
      <c r="C267" s="51" t="s">
        <v>137</v>
      </c>
      <c r="D267" s="478">
        <f t="shared" ref="D267:F267" si="108">D268</f>
        <v>364.1</v>
      </c>
      <c r="E267" s="478">
        <f t="shared" si="108"/>
        <v>0</v>
      </c>
      <c r="F267" s="478">
        <f t="shared" si="108"/>
        <v>364.1</v>
      </c>
    </row>
    <row r="268" spans="1:7" ht="26.4" x14ac:dyDescent="0.25">
      <c r="A268" s="200" t="s">
        <v>136</v>
      </c>
      <c r="B268" s="200"/>
      <c r="C268" s="201" t="s">
        <v>135</v>
      </c>
      <c r="D268" s="212">
        <f t="shared" ref="D268:F268" si="109">D269+D271</f>
        <v>364.1</v>
      </c>
      <c r="E268" s="212">
        <f t="shared" si="109"/>
        <v>0</v>
      </c>
      <c r="F268" s="212">
        <f t="shared" si="109"/>
        <v>364.1</v>
      </c>
    </row>
    <row r="269" spans="1:7" ht="118.8" x14ac:dyDescent="0.25">
      <c r="A269" s="7" t="s">
        <v>134</v>
      </c>
      <c r="B269" s="7"/>
      <c r="C269" s="6" t="s">
        <v>133</v>
      </c>
      <c r="D269" s="237">
        <f t="shared" ref="D269:F269" si="110">D270</f>
        <v>297.10000000000002</v>
      </c>
      <c r="E269" s="237">
        <f t="shared" si="110"/>
        <v>0</v>
      </c>
      <c r="F269" s="237">
        <f t="shared" si="110"/>
        <v>297.10000000000002</v>
      </c>
    </row>
    <row r="270" spans="1:7" ht="26.4" x14ac:dyDescent="0.25">
      <c r="A270" s="7"/>
      <c r="B270" s="7" t="s">
        <v>57</v>
      </c>
      <c r="C270" s="6" t="s">
        <v>56</v>
      </c>
      <c r="D270" s="237">
        <v>297.10000000000002</v>
      </c>
      <c r="E270" s="237">
        <v>0</v>
      </c>
      <c r="F270" s="237">
        <v>297.10000000000002</v>
      </c>
      <c r="G270" s="449"/>
    </row>
    <row r="271" spans="1:7" ht="26.4" x14ac:dyDescent="0.25">
      <c r="A271" s="54" t="s">
        <v>132</v>
      </c>
      <c r="B271" s="54"/>
      <c r="C271" s="6" t="s">
        <v>131</v>
      </c>
      <c r="D271" s="237">
        <f t="shared" ref="D271:F271" si="111">D272</f>
        <v>67</v>
      </c>
      <c r="E271" s="237">
        <f t="shared" si="111"/>
        <v>0</v>
      </c>
      <c r="F271" s="237">
        <f t="shared" si="111"/>
        <v>67</v>
      </c>
    </row>
    <row r="272" spans="1:7" ht="26.4" x14ac:dyDescent="0.25">
      <c r="A272" s="54"/>
      <c r="B272" s="7" t="s">
        <v>57</v>
      </c>
      <c r="C272" s="6" t="s">
        <v>56</v>
      </c>
      <c r="D272" s="237">
        <f t="shared" ref="D272:F272" si="112">D274</f>
        <v>67</v>
      </c>
      <c r="E272" s="237">
        <f t="shared" si="112"/>
        <v>0</v>
      </c>
      <c r="F272" s="237">
        <f t="shared" si="112"/>
        <v>67</v>
      </c>
    </row>
    <row r="273" spans="1:7" x14ac:dyDescent="0.25">
      <c r="A273" s="7"/>
      <c r="B273" s="7"/>
      <c r="C273" s="6" t="s">
        <v>101</v>
      </c>
      <c r="D273" s="237"/>
      <c r="E273" s="237"/>
      <c r="F273" s="237"/>
    </row>
    <row r="274" spans="1:7" x14ac:dyDescent="0.25">
      <c r="A274" s="7"/>
      <c r="B274" s="7"/>
      <c r="C274" s="6" t="s">
        <v>98</v>
      </c>
      <c r="D274" s="237">
        <v>67</v>
      </c>
      <c r="E274" s="237">
        <v>0</v>
      </c>
      <c r="F274" s="237">
        <v>67</v>
      </c>
      <c r="G274" s="449"/>
    </row>
    <row r="275" spans="1:7" s="1" customFormat="1" ht="40.200000000000003" x14ac:dyDescent="0.3">
      <c r="A275" s="217" t="s">
        <v>66</v>
      </c>
      <c r="B275" s="217"/>
      <c r="C275" s="220" t="s">
        <v>65</v>
      </c>
      <c r="D275" s="484">
        <f>D276+D282</f>
        <v>3114</v>
      </c>
      <c r="E275" s="484">
        <f>E276+E282</f>
        <v>13196.342860000001</v>
      </c>
      <c r="F275" s="484">
        <f>F276+F282</f>
        <v>2264</v>
      </c>
    </row>
    <row r="276" spans="1:7" s="1" customFormat="1" ht="53.4" x14ac:dyDescent="0.3">
      <c r="A276" s="200" t="s">
        <v>64</v>
      </c>
      <c r="B276" s="207"/>
      <c r="C276" s="201" t="s">
        <v>158</v>
      </c>
      <c r="D276" s="212">
        <f>D277+D279</f>
        <v>2264</v>
      </c>
      <c r="E276" s="212">
        <f t="shared" ref="E276:F276" si="113">E277+E279</f>
        <v>339.2</v>
      </c>
      <c r="F276" s="212">
        <f t="shared" si="113"/>
        <v>2264</v>
      </c>
    </row>
    <row r="277" spans="1:7" s="1" customFormat="1" ht="66.599999999999994" x14ac:dyDescent="0.3">
      <c r="A277" s="7" t="s">
        <v>62</v>
      </c>
      <c r="B277" s="7"/>
      <c r="C277" s="6" t="s">
        <v>569</v>
      </c>
      <c r="D277" s="237">
        <f t="shared" ref="D277:F277" si="114">D278</f>
        <v>1924.8</v>
      </c>
      <c r="E277" s="237">
        <f t="shared" si="114"/>
        <v>0</v>
      </c>
      <c r="F277" s="237">
        <f t="shared" si="114"/>
        <v>1924.8</v>
      </c>
    </row>
    <row r="278" spans="1:7" s="1" customFormat="1" ht="27" x14ac:dyDescent="0.3">
      <c r="A278" s="7"/>
      <c r="B278" s="7" t="s">
        <v>57</v>
      </c>
      <c r="C278" s="6" t="s">
        <v>56</v>
      </c>
      <c r="D278" s="237">
        <v>1924.8</v>
      </c>
      <c r="E278" s="237">
        <v>0</v>
      </c>
      <c r="F278" s="237">
        <v>1924.8</v>
      </c>
      <c r="G278" s="448"/>
    </row>
    <row r="279" spans="1:7" s="1" customFormat="1" ht="14.4" x14ac:dyDescent="0.3">
      <c r="A279" s="7" t="s">
        <v>157</v>
      </c>
      <c r="B279" s="7"/>
      <c r="C279" s="6" t="s">
        <v>156</v>
      </c>
      <c r="D279" s="237">
        <f t="shared" ref="D279:F280" si="115">D280</f>
        <v>339.2</v>
      </c>
      <c r="E279" s="237">
        <f t="shared" si="115"/>
        <v>339.2</v>
      </c>
      <c r="F279" s="237">
        <f t="shared" si="115"/>
        <v>339.2</v>
      </c>
    </row>
    <row r="280" spans="1:7" s="1" customFormat="1" ht="27" x14ac:dyDescent="0.3">
      <c r="A280" s="7"/>
      <c r="B280" s="7" t="s">
        <v>57</v>
      </c>
      <c r="C280" s="6" t="s">
        <v>56</v>
      </c>
      <c r="D280" s="237">
        <f t="shared" si="115"/>
        <v>339.2</v>
      </c>
      <c r="E280" s="237">
        <f t="shared" si="115"/>
        <v>339.2</v>
      </c>
      <c r="F280" s="237">
        <f t="shared" si="115"/>
        <v>339.2</v>
      </c>
    </row>
    <row r="281" spans="1:7" s="1" customFormat="1" ht="14.4" x14ac:dyDescent="0.3">
      <c r="A281" s="7"/>
      <c r="B281" s="7"/>
      <c r="C281" s="6" t="s">
        <v>98</v>
      </c>
      <c r="D281" s="237">
        <v>339.2</v>
      </c>
      <c r="E281" s="237">
        <v>339.2</v>
      </c>
      <c r="F281" s="237">
        <v>339.2</v>
      </c>
    </row>
    <row r="282" spans="1:7" s="1" customFormat="1" ht="40.200000000000003" x14ac:dyDescent="0.3">
      <c r="A282" s="200" t="s">
        <v>155</v>
      </c>
      <c r="B282" s="214"/>
      <c r="C282" s="214" t="s">
        <v>154</v>
      </c>
      <c r="D282" s="212">
        <f t="shared" ref="D282:F282" si="116">D283+D287</f>
        <v>850</v>
      </c>
      <c r="E282" s="212">
        <f t="shared" si="116"/>
        <v>12857.14286</v>
      </c>
      <c r="F282" s="212">
        <f t="shared" si="116"/>
        <v>0</v>
      </c>
    </row>
    <row r="283" spans="1:7" s="1" customFormat="1" ht="27" x14ac:dyDescent="0.3">
      <c r="A283" s="7" t="s">
        <v>153</v>
      </c>
      <c r="B283" s="7"/>
      <c r="C283" s="6" t="s">
        <v>152</v>
      </c>
      <c r="D283" s="237">
        <f t="shared" ref="D283:F283" si="117">D284</f>
        <v>0</v>
      </c>
      <c r="E283" s="237">
        <f t="shared" si="117"/>
        <v>12857.14286</v>
      </c>
      <c r="F283" s="237">
        <f t="shared" si="117"/>
        <v>0</v>
      </c>
    </row>
    <row r="284" spans="1:7" s="1" customFormat="1" ht="27" x14ac:dyDescent="0.3">
      <c r="A284" s="7"/>
      <c r="B284" s="7" t="s">
        <v>57</v>
      </c>
      <c r="C284" s="6" t="s">
        <v>56</v>
      </c>
      <c r="D284" s="237">
        <f t="shared" ref="D284:F284" si="118">D285+D286</f>
        <v>0</v>
      </c>
      <c r="E284" s="237">
        <f t="shared" si="118"/>
        <v>12857.14286</v>
      </c>
      <c r="F284" s="237">
        <f t="shared" si="118"/>
        <v>0</v>
      </c>
    </row>
    <row r="285" spans="1:7" s="1" customFormat="1" ht="14.4" x14ac:dyDescent="0.3">
      <c r="A285" s="7"/>
      <c r="B285" s="7"/>
      <c r="C285" s="6" t="s">
        <v>151</v>
      </c>
      <c r="D285" s="237">
        <v>0</v>
      </c>
      <c r="E285" s="237">
        <v>0</v>
      </c>
      <c r="F285" s="237">
        <v>0</v>
      </c>
    </row>
    <row r="286" spans="1:7" s="1" customFormat="1" ht="14.4" x14ac:dyDescent="0.3">
      <c r="A286" s="7"/>
      <c r="B286" s="7"/>
      <c r="C286" s="6" t="s">
        <v>150</v>
      </c>
      <c r="D286" s="237">
        <v>0</v>
      </c>
      <c r="E286" s="237">
        <v>12857.14286</v>
      </c>
      <c r="F286" s="237">
        <v>0</v>
      </c>
    </row>
    <row r="287" spans="1:7" ht="52.8" x14ac:dyDescent="0.25">
      <c r="A287" s="7" t="s">
        <v>553</v>
      </c>
      <c r="B287" s="128"/>
      <c r="C287" s="182" t="s">
        <v>554</v>
      </c>
      <c r="D287" s="237">
        <f t="shared" ref="D287:F287" si="119">D288</f>
        <v>850</v>
      </c>
      <c r="E287" s="237">
        <f t="shared" si="119"/>
        <v>0</v>
      </c>
      <c r="F287" s="237">
        <f t="shared" si="119"/>
        <v>0</v>
      </c>
    </row>
    <row r="288" spans="1:7" ht="26.4" x14ac:dyDescent="0.25">
      <c r="A288" s="128"/>
      <c r="B288" s="7" t="s">
        <v>57</v>
      </c>
      <c r="C288" s="6" t="s">
        <v>56</v>
      </c>
      <c r="D288" s="237">
        <v>850</v>
      </c>
      <c r="E288" s="237">
        <v>0</v>
      </c>
      <c r="F288" s="237">
        <v>0</v>
      </c>
    </row>
    <row r="289" spans="1:7" s="1" customFormat="1" ht="53.4" x14ac:dyDescent="0.3">
      <c r="A289" s="217" t="s">
        <v>444</v>
      </c>
      <c r="B289" s="217"/>
      <c r="C289" s="220" t="s">
        <v>443</v>
      </c>
      <c r="D289" s="484">
        <f t="shared" ref="D289:F289" si="120">D290+D296</f>
        <v>1054.8</v>
      </c>
      <c r="E289" s="484">
        <f t="shared" si="120"/>
        <v>283.2</v>
      </c>
      <c r="F289" s="484">
        <f t="shared" si="120"/>
        <v>769.09999999999991</v>
      </c>
    </row>
    <row r="290" spans="1:7" s="1" customFormat="1" ht="65.25" customHeight="1" x14ac:dyDescent="0.3">
      <c r="A290" s="30" t="s">
        <v>442</v>
      </c>
      <c r="B290" s="30"/>
      <c r="C290" s="51" t="s">
        <v>650</v>
      </c>
      <c r="D290" s="478">
        <f t="shared" ref="D290:F290" si="121">D291</f>
        <v>697.5</v>
      </c>
      <c r="E290" s="478">
        <f t="shared" si="121"/>
        <v>0</v>
      </c>
      <c r="F290" s="478">
        <f t="shared" si="121"/>
        <v>411.79999999999995</v>
      </c>
    </row>
    <row r="291" spans="1:7" s="1" customFormat="1" ht="61.5" customHeight="1" x14ac:dyDescent="0.3">
      <c r="A291" s="200" t="s">
        <v>441</v>
      </c>
      <c r="B291" s="207"/>
      <c r="C291" s="201" t="s">
        <v>651</v>
      </c>
      <c r="D291" s="212">
        <f t="shared" ref="D291:F291" si="122">D292+D294</f>
        <v>697.5</v>
      </c>
      <c r="E291" s="212">
        <f t="shared" si="122"/>
        <v>0</v>
      </c>
      <c r="F291" s="212">
        <f t="shared" si="122"/>
        <v>411.79999999999995</v>
      </c>
    </row>
    <row r="292" spans="1:7" s="1" customFormat="1" ht="53.4" x14ac:dyDescent="0.3">
      <c r="A292" s="7" t="s">
        <v>440</v>
      </c>
      <c r="B292" s="7"/>
      <c r="C292" s="6" t="s">
        <v>439</v>
      </c>
      <c r="D292" s="237">
        <f t="shared" ref="D292:F292" si="123">D293</f>
        <v>15.9</v>
      </c>
      <c r="E292" s="237">
        <f t="shared" si="123"/>
        <v>0</v>
      </c>
      <c r="F292" s="237">
        <f t="shared" si="123"/>
        <v>15.9</v>
      </c>
    </row>
    <row r="293" spans="1:7" s="1" customFormat="1" ht="27" x14ac:dyDescent="0.3">
      <c r="A293" s="7"/>
      <c r="B293" s="7" t="s">
        <v>12</v>
      </c>
      <c r="C293" s="6" t="s">
        <v>11</v>
      </c>
      <c r="D293" s="237">
        <v>15.9</v>
      </c>
      <c r="E293" s="237">
        <v>0</v>
      </c>
      <c r="F293" s="237">
        <v>15.9</v>
      </c>
      <c r="G293" s="448"/>
    </row>
    <row r="294" spans="1:7" s="1" customFormat="1" ht="79.8" x14ac:dyDescent="0.3">
      <c r="A294" s="7" t="s">
        <v>438</v>
      </c>
      <c r="B294" s="7"/>
      <c r="C294" s="6" t="s">
        <v>437</v>
      </c>
      <c r="D294" s="237">
        <f t="shared" ref="D294:F294" si="124">D295</f>
        <v>681.6</v>
      </c>
      <c r="E294" s="237">
        <f t="shared" si="124"/>
        <v>0</v>
      </c>
      <c r="F294" s="237">
        <f t="shared" si="124"/>
        <v>395.9</v>
      </c>
    </row>
    <row r="295" spans="1:7" s="1" customFormat="1" ht="27" x14ac:dyDescent="0.3">
      <c r="A295" s="7"/>
      <c r="B295" s="7" t="s">
        <v>12</v>
      </c>
      <c r="C295" s="6" t="s">
        <v>11</v>
      </c>
      <c r="D295" s="237">
        <v>681.6</v>
      </c>
      <c r="E295" s="237">
        <v>0</v>
      </c>
      <c r="F295" s="237">
        <v>395.9</v>
      </c>
      <c r="G295" s="448"/>
    </row>
    <row r="296" spans="1:7" s="1" customFormat="1" ht="40.5" customHeight="1" x14ac:dyDescent="0.3">
      <c r="A296" s="30" t="s">
        <v>436</v>
      </c>
      <c r="B296" s="30"/>
      <c r="C296" s="51" t="s">
        <v>435</v>
      </c>
      <c r="D296" s="478">
        <f t="shared" ref="D296:F296" si="125">D297</f>
        <v>357.3</v>
      </c>
      <c r="E296" s="478">
        <f t="shared" si="125"/>
        <v>283.2</v>
      </c>
      <c r="F296" s="478">
        <f t="shared" si="125"/>
        <v>357.3</v>
      </c>
    </row>
    <row r="297" spans="1:7" s="1" customFormat="1" ht="53.4" x14ac:dyDescent="0.3">
      <c r="A297" s="200" t="s">
        <v>434</v>
      </c>
      <c r="B297" s="207"/>
      <c r="C297" s="201" t="s">
        <v>570</v>
      </c>
      <c r="D297" s="212">
        <f>D298+D304+D306</f>
        <v>357.3</v>
      </c>
      <c r="E297" s="212">
        <f>E298+E304+E306</f>
        <v>283.2</v>
      </c>
      <c r="F297" s="212">
        <f>F298+F304+F306</f>
        <v>357.3</v>
      </c>
    </row>
    <row r="298" spans="1:7" s="1" customFormat="1" ht="27" x14ac:dyDescent="0.3">
      <c r="A298" s="7" t="s">
        <v>432</v>
      </c>
      <c r="B298" s="7"/>
      <c r="C298" s="109" t="s">
        <v>661</v>
      </c>
      <c r="D298" s="237">
        <f t="shared" ref="D298:F298" si="126">D299+D302</f>
        <v>283.2</v>
      </c>
      <c r="E298" s="237">
        <f t="shared" si="126"/>
        <v>283.2</v>
      </c>
      <c r="F298" s="237">
        <f t="shared" si="126"/>
        <v>283.2</v>
      </c>
    </row>
    <row r="299" spans="1:7" s="1" customFormat="1" ht="66.599999999999994" x14ac:dyDescent="0.3">
      <c r="A299" s="7"/>
      <c r="B299" s="7" t="s">
        <v>2</v>
      </c>
      <c r="C299" s="6" t="s">
        <v>1</v>
      </c>
      <c r="D299" s="237">
        <f t="shared" ref="D299:F299" si="127">D300+D301</f>
        <v>262.5</v>
      </c>
      <c r="E299" s="237">
        <f t="shared" si="127"/>
        <v>262.5</v>
      </c>
      <c r="F299" s="237">
        <f t="shared" si="127"/>
        <v>262.5</v>
      </c>
    </row>
    <row r="300" spans="1:7" s="1" customFormat="1" ht="14.4" x14ac:dyDescent="0.3">
      <c r="A300" s="7"/>
      <c r="B300" s="7"/>
      <c r="C300" s="6" t="s">
        <v>151</v>
      </c>
      <c r="D300" s="237">
        <v>100.1</v>
      </c>
      <c r="E300" s="237">
        <v>100.1</v>
      </c>
      <c r="F300" s="237">
        <v>100.1</v>
      </c>
    </row>
    <row r="301" spans="1:7" s="1" customFormat="1" ht="14.4" x14ac:dyDescent="0.3">
      <c r="A301" s="7"/>
      <c r="B301" s="7"/>
      <c r="C301" s="6" t="s">
        <v>150</v>
      </c>
      <c r="D301" s="237">
        <f>183.1-20.7</f>
        <v>162.4</v>
      </c>
      <c r="E301" s="237">
        <f t="shared" ref="E301:F301" si="128">183.1-20.7</f>
        <v>162.4</v>
      </c>
      <c r="F301" s="237">
        <f t="shared" si="128"/>
        <v>162.4</v>
      </c>
    </row>
    <row r="302" spans="1:7" s="1" customFormat="1" ht="27" x14ac:dyDescent="0.3">
      <c r="A302" s="7"/>
      <c r="B302" s="7" t="s">
        <v>12</v>
      </c>
      <c r="C302" s="6" t="s">
        <v>11</v>
      </c>
      <c r="D302" s="237">
        <v>20.7</v>
      </c>
      <c r="E302" s="237">
        <v>20.7</v>
      </c>
      <c r="F302" s="237">
        <v>20.7</v>
      </c>
    </row>
    <row r="303" spans="1:7" s="1" customFormat="1" ht="14.4" x14ac:dyDescent="0.3">
      <c r="A303" s="296"/>
      <c r="B303" s="296"/>
      <c r="C303" s="6" t="s">
        <v>150</v>
      </c>
      <c r="D303" s="237">
        <v>20.7</v>
      </c>
      <c r="E303" s="237">
        <v>20.7</v>
      </c>
      <c r="F303" s="237">
        <v>20.7</v>
      </c>
    </row>
    <row r="304" spans="1:7" s="1" customFormat="1" ht="40.200000000000003" x14ac:dyDescent="0.3">
      <c r="A304" s="7" t="s">
        <v>431</v>
      </c>
      <c r="B304" s="7"/>
      <c r="C304" s="6" t="s">
        <v>662</v>
      </c>
      <c r="D304" s="237">
        <f>D305</f>
        <v>39.1</v>
      </c>
      <c r="E304" s="237">
        <f t="shared" ref="E304:F304" si="129">E305</f>
        <v>0</v>
      </c>
      <c r="F304" s="237">
        <f t="shared" si="129"/>
        <v>39.1</v>
      </c>
    </row>
    <row r="305" spans="1:7" s="1" customFormat="1" ht="27" x14ac:dyDescent="0.3">
      <c r="A305" s="7"/>
      <c r="B305" s="7" t="s">
        <v>12</v>
      </c>
      <c r="C305" s="6" t="s">
        <v>11</v>
      </c>
      <c r="D305" s="237">
        <v>39.1</v>
      </c>
      <c r="E305" s="237">
        <v>0</v>
      </c>
      <c r="F305" s="237">
        <v>39.1</v>
      </c>
      <c r="G305" s="448"/>
    </row>
    <row r="306" spans="1:7" s="1" customFormat="1" ht="14.4" x14ac:dyDescent="0.3">
      <c r="A306" s="7" t="s">
        <v>430</v>
      </c>
      <c r="B306" s="7"/>
      <c r="C306" s="6" t="s">
        <v>429</v>
      </c>
      <c r="D306" s="237">
        <f t="shared" ref="D306:F306" si="130">D307</f>
        <v>35</v>
      </c>
      <c r="E306" s="237">
        <f t="shared" si="130"/>
        <v>0</v>
      </c>
      <c r="F306" s="237">
        <f t="shared" si="130"/>
        <v>35</v>
      </c>
    </row>
    <row r="307" spans="1:7" s="1" customFormat="1" ht="27" x14ac:dyDescent="0.3">
      <c r="A307" s="7"/>
      <c r="B307" s="7" t="s">
        <v>12</v>
      </c>
      <c r="C307" s="6" t="s">
        <v>11</v>
      </c>
      <c r="D307" s="237">
        <v>35</v>
      </c>
      <c r="E307" s="237">
        <v>0</v>
      </c>
      <c r="F307" s="237">
        <v>35</v>
      </c>
      <c r="G307" s="448"/>
    </row>
    <row r="308" spans="1:7" s="1" customFormat="1" ht="40.200000000000003" x14ac:dyDescent="0.3">
      <c r="A308" s="217" t="s">
        <v>361</v>
      </c>
      <c r="B308" s="217"/>
      <c r="C308" s="220" t="s">
        <v>360</v>
      </c>
      <c r="D308" s="484">
        <f>D309+D316+D331</f>
        <v>449.5</v>
      </c>
      <c r="E308" s="484">
        <f>E309+E316+E331</f>
        <v>0</v>
      </c>
      <c r="F308" s="484">
        <f>F309+F316+F331</f>
        <v>433.5</v>
      </c>
    </row>
    <row r="309" spans="1:7" s="1" customFormat="1" ht="40.200000000000003" x14ac:dyDescent="0.3">
      <c r="A309" s="30" t="s">
        <v>359</v>
      </c>
      <c r="B309" s="30"/>
      <c r="C309" s="79" t="s">
        <v>358</v>
      </c>
      <c r="D309" s="478">
        <f>D310+D313</f>
        <v>173.5</v>
      </c>
      <c r="E309" s="478">
        <f>E310+E313</f>
        <v>0</v>
      </c>
      <c r="F309" s="478">
        <f>F310+F313</f>
        <v>173.5</v>
      </c>
    </row>
    <row r="310" spans="1:7" s="1" customFormat="1" ht="40.200000000000003" x14ac:dyDescent="0.3">
      <c r="A310" s="200" t="s">
        <v>357</v>
      </c>
      <c r="B310" s="207"/>
      <c r="C310" s="211" t="s">
        <v>356</v>
      </c>
      <c r="D310" s="212">
        <f>D311</f>
        <v>48.5</v>
      </c>
      <c r="E310" s="212">
        <f t="shared" ref="E310:F310" si="131">E311</f>
        <v>0</v>
      </c>
      <c r="F310" s="212">
        <f t="shared" si="131"/>
        <v>48.5</v>
      </c>
    </row>
    <row r="311" spans="1:7" s="1" customFormat="1" ht="27" x14ac:dyDescent="0.3">
      <c r="A311" s="7" t="s">
        <v>355</v>
      </c>
      <c r="B311" s="7"/>
      <c r="C311" s="97" t="s">
        <v>354</v>
      </c>
      <c r="D311" s="237">
        <f t="shared" ref="D311:F311" si="132">D312</f>
        <v>48.5</v>
      </c>
      <c r="E311" s="237">
        <f t="shared" si="132"/>
        <v>0</v>
      </c>
      <c r="F311" s="237">
        <f t="shared" si="132"/>
        <v>48.5</v>
      </c>
    </row>
    <row r="312" spans="1:7" s="1" customFormat="1" ht="27" x14ac:dyDescent="0.3">
      <c r="A312" s="7"/>
      <c r="B312" s="7" t="s">
        <v>12</v>
      </c>
      <c r="C312" s="6" t="s">
        <v>11</v>
      </c>
      <c r="D312" s="237">
        <v>48.5</v>
      </c>
      <c r="E312" s="237">
        <v>0</v>
      </c>
      <c r="F312" s="237">
        <v>48.5</v>
      </c>
      <c r="G312" s="448"/>
    </row>
    <row r="313" spans="1:7" s="1" customFormat="1" ht="53.4" x14ac:dyDescent="0.3">
      <c r="A313" s="200" t="s">
        <v>544</v>
      </c>
      <c r="B313" s="200"/>
      <c r="C313" s="201" t="s">
        <v>545</v>
      </c>
      <c r="D313" s="212">
        <f t="shared" ref="D313:E314" si="133">D314</f>
        <v>125</v>
      </c>
      <c r="E313" s="212">
        <f t="shared" si="133"/>
        <v>0</v>
      </c>
      <c r="F313" s="212">
        <f>F314</f>
        <v>125</v>
      </c>
    </row>
    <row r="314" spans="1:7" s="1" customFormat="1" ht="27" x14ac:dyDescent="0.3">
      <c r="A314" s="7" t="s">
        <v>652</v>
      </c>
      <c r="B314" s="7"/>
      <c r="C314" s="6" t="s">
        <v>546</v>
      </c>
      <c r="D314" s="237">
        <f t="shared" si="133"/>
        <v>125</v>
      </c>
      <c r="E314" s="237">
        <f t="shared" si="133"/>
        <v>0</v>
      </c>
      <c r="F314" s="237">
        <f>F315</f>
        <v>125</v>
      </c>
    </row>
    <row r="315" spans="1:7" s="1" customFormat="1" ht="27" x14ac:dyDescent="0.3">
      <c r="A315" s="7"/>
      <c r="B315" s="7" t="s">
        <v>12</v>
      </c>
      <c r="C315" s="6" t="s">
        <v>11</v>
      </c>
      <c r="D315" s="237">
        <v>125</v>
      </c>
      <c r="E315" s="237">
        <v>0</v>
      </c>
      <c r="F315" s="237">
        <v>125</v>
      </c>
      <c r="G315" s="448"/>
    </row>
    <row r="316" spans="1:7" s="1" customFormat="1" ht="40.200000000000003" x14ac:dyDescent="0.3">
      <c r="A316" s="30" t="s">
        <v>419</v>
      </c>
      <c r="B316" s="30"/>
      <c r="C316" s="79" t="s">
        <v>418</v>
      </c>
      <c r="D316" s="478">
        <f t="shared" ref="D316:F316" si="134">D317+D320</f>
        <v>260</v>
      </c>
      <c r="E316" s="478">
        <f t="shared" si="134"/>
        <v>0</v>
      </c>
      <c r="F316" s="478">
        <f t="shared" si="134"/>
        <v>260</v>
      </c>
    </row>
    <row r="317" spans="1:7" s="1" customFormat="1" ht="27" x14ac:dyDescent="0.3">
      <c r="A317" s="200" t="s">
        <v>417</v>
      </c>
      <c r="B317" s="200"/>
      <c r="C317" s="211" t="s">
        <v>416</v>
      </c>
      <c r="D317" s="212">
        <f t="shared" ref="D317:F318" si="135">D318</f>
        <v>124</v>
      </c>
      <c r="E317" s="212">
        <f t="shared" si="135"/>
        <v>0</v>
      </c>
      <c r="F317" s="212">
        <f t="shared" si="135"/>
        <v>124</v>
      </c>
    </row>
    <row r="318" spans="1:7" s="1" customFormat="1" ht="14.4" x14ac:dyDescent="0.3">
      <c r="A318" s="7" t="s">
        <v>415</v>
      </c>
      <c r="B318" s="7"/>
      <c r="C318" s="97" t="s">
        <v>414</v>
      </c>
      <c r="D318" s="237">
        <f t="shared" si="135"/>
        <v>124</v>
      </c>
      <c r="E318" s="237">
        <f t="shared" si="135"/>
        <v>0</v>
      </c>
      <c r="F318" s="237">
        <f t="shared" si="135"/>
        <v>124</v>
      </c>
    </row>
    <row r="319" spans="1:7" s="1" customFormat="1" ht="27" x14ac:dyDescent="0.3">
      <c r="A319" s="7"/>
      <c r="B319" s="7" t="s">
        <v>12</v>
      </c>
      <c r="C319" s="6" t="s">
        <v>11</v>
      </c>
      <c r="D319" s="237">
        <v>124</v>
      </c>
      <c r="E319" s="237">
        <v>0</v>
      </c>
      <c r="F319" s="237">
        <v>124</v>
      </c>
      <c r="G319" s="448"/>
    </row>
    <row r="320" spans="1:7" s="1" customFormat="1" ht="27" x14ac:dyDescent="0.3">
      <c r="A320" s="200" t="s">
        <v>413</v>
      </c>
      <c r="B320" s="200"/>
      <c r="C320" s="211" t="s">
        <v>412</v>
      </c>
      <c r="D320" s="212">
        <f t="shared" ref="D320:F320" si="136">D321+D323+D325+D327+D329</f>
        <v>136</v>
      </c>
      <c r="E320" s="212">
        <f t="shared" si="136"/>
        <v>0</v>
      </c>
      <c r="F320" s="212">
        <f t="shared" si="136"/>
        <v>136</v>
      </c>
    </row>
    <row r="321" spans="1:7" s="1" customFormat="1" ht="40.200000000000003" x14ac:dyDescent="0.3">
      <c r="A321" s="7" t="s">
        <v>411</v>
      </c>
      <c r="B321" s="7"/>
      <c r="C321" s="97" t="s">
        <v>410</v>
      </c>
      <c r="D321" s="237">
        <f t="shared" ref="D321:F321" si="137">D322</f>
        <v>40.6</v>
      </c>
      <c r="E321" s="237">
        <f t="shared" si="137"/>
        <v>0</v>
      </c>
      <c r="F321" s="237">
        <f t="shared" si="137"/>
        <v>40.6</v>
      </c>
    </row>
    <row r="322" spans="1:7" s="1" customFormat="1" ht="27" x14ac:dyDescent="0.3">
      <c r="A322" s="7"/>
      <c r="B322" s="7" t="s">
        <v>12</v>
      </c>
      <c r="C322" s="6" t="s">
        <v>11</v>
      </c>
      <c r="D322" s="237">
        <v>40.6</v>
      </c>
      <c r="E322" s="237">
        <v>0</v>
      </c>
      <c r="F322" s="237">
        <v>40.6</v>
      </c>
      <c r="G322" s="448"/>
    </row>
    <row r="323" spans="1:7" s="1" customFormat="1" ht="27" x14ac:dyDescent="0.3">
      <c r="A323" s="7" t="s">
        <v>409</v>
      </c>
      <c r="B323" s="7"/>
      <c r="C323" s="97" t="s">
        <v>408</v>
      </c>
      <c r="D323" s="237">
        <f t="shared" ref="D323:F323" si="138">D324</f>
        <v>40</v>
      </c>
      <c r="E323" s="237">
        <f t="shared" si="138"/>
        <v>0</v>
      </c>
      <c r="F323" s="237">
        <f t="shared" si="138"/>
        <v>40</v>
      </c>
    </row>
    <row r="324" spans="1:7" s="1" customFormat="1" ht="27" x14ac:dyDescent="0.3">
      <c r="A324" s="7"/>
      <c r="B324" s="7" t="s">
        <v>12</v>
      </c>
      <c r="C324" s="6" t="s">
        <v>11</v>
      </c>
      <c r="D324" s="237">
        <v>40</v>
      </c>
      <c r="E324" s="237">
        <v>0</v>
      </c>
      <c r="F324" s="237">
        <v>40</v>
      </c>
      <c r="G324" s="448"/>
    </row>
    <row r="325" spans="1:7" s="1" customFormat="1" ht="27" x14ac:dyDescent="0.3">
      <c r="A325" s="7" t="s">
        <v>407</v>
      </c>
      <c r="B325" s="7"/>
      <c r="C325" s="97" t="s">
        <v>406</v>
      </c>
      <c r="D325" s="237">
        <f t="shared" ref="D325:F325" si="139">D326</f>
        <v>26.6</v>
      </c>
      <c r="E325" s="237">
        <f t="shared" si="139"/>
        <v>0</v>
      </c>
      <c r="F325" s="237">
        <f t="shared" si="139"/>
        <v>26.6</v>
      </c>
    </row>
    <row r="326" spans="1:7" s="1" customFormat="1" ht="27" x14ac:dyDescent="0.3">
      <c r="A326" s="7"/>
      <c r="B326" s="7" t="s">
        <v>12</v>
      </c>
      <c r="C326" s="6" t="s">
        <v>11</v>
      </c>
      <c r="D326" s="237">
        <v>26.6</v>
      </c>
      <c r="E326" s="237">
        <v>0</v>
      </c>
      <c r="F326" s="237">
        <v>26.6</v>
      </c>
    </row>
    <row r="327" spans="1:7" s="1" customFormat="1" ht="14.4" x14ac:dyDescent="0.3">
      <c r="A327" s="7" t="s">
        <v>405</v>
      </c>
      <c r="B327" s="7"/>
      <c r="C327" s="97" t="s">
        <v>404</v>
      </c>
      <c r="D327" s="237">
        <f>D328</f>
        <v>28.8</v>
      </c>
      <c r="E327" s="237">
        <f t="shared" ref="E327:F327" si="140">E328</f>
        <v>0</v>
      </c>
      <c r="F327" s="237">
        <f t="shared" si="140"/>
        <v>28.8</v>
      </c>
    </row>
    <row r="328" spans="1:7" s="1" customFormat="1" ht="27" x14ac:dyDescent="0.3">
      <c r="A328" s="7"/>
      <c r="B328" s="7" t="s">
        <v>12</v>
      </c>
      <c r="C328" s="6" t="s">
        <v>11</v>
      </c>
      <c r="D328" s="237">
        <v>28.8</v>
      </c>
      <c r="E328" s="237">
        <v>0</v>
      </c>
      <c r="F328" s="237">
        <v>28.8</v>
      </c>
      <c r="G328" s="448"/>
    </row>
    <row r="329" spans="1:7" s="1" customFormat="1" ht="14.4" x14ac:dyDescent="0.3">
      <c r="A329" s="7" t="s">
        <v>756</v>
      </c>
      <c r="B329" s="7"/>
      <c r="C329" s="97" t="s">
        <v>734</v>
      </c>
      <c r="D329" s="237">
        <f t="shared" ref="D329:F329" si="141">D330</f>
        <v>0</v>
      </c>
      <c r="E329" s="237">
        <f t="shared" si="141"/>
        <v>0</v>
      </c>
      <c r="F329" s="237">
        <f t="shared" si="141"/>
        <v>0</v>
      </c>
    </row>
    <row r="330" spans="1:7" s="1" customFormat="1" ht="27" x14ac:dyDescent="0.3">
      <c r="A330" s="7"/>
      <c r="B330" s="7" t="s">
        <v>12</v>
      </c>
      <c r="C330" s="6" t="s">
        <v>11</v>
      </c>
      <c r="D330" s="237">
        <v>0</v>
      </c>
      <c r="E330" s="237">
        <v>0</v>
      </c>
      <c r="F330" s="237">
        <v>0</v>
      </c>
      <c r="G330" s="448"/>
    </row>
    <row r="331" spans="1:7" s="1" customFormat="1" ht="27" x14ac:dyDescent="0.3">
      <c r="A331" s="30" t="s">
        <v>735</v>
      </c>
      <c r="B331" s="30"/>
      <c r="C331" s="79" t="s">
        <v>1039</v>
      </c>
      <c r="D331" s="478">
        <f t="shared" ref="D331:F331" si="142">D332</f>
        <v>16</v>
      </c>
      <c r="E331" s="478">
        <f t="shared" si="142"/>
        <v>0</v>
      </c>
      <c r="F331" s="478">
        <f t="shared" si="142"/>
        <v>0</v>
      </c>
    </row>
    <row r="332" spans="1:7" s="1" customFormat="1" ht="27" x14ac:dyDescent="0.3">
      <c r="A332" s="200" t="s">
        <v>736</v>
      </c>
      <c r="B332" s="200"/>
      <c r="C332" s="211" t="s">
        <v>738</v>
      </c>
      <c r="D332" s="212">
        <f t="shared" ref="D332:F333" si="143">D333</f>
        <v>16</v>
      </c>
      <c r="E332" s="212">
        <f t="shared" si="143"/>
        <v>0</v>
      </c>
      <c r="F332" s="212">
        <f t="shared" si="143"/>
        <v>0</v>
      </c>
    </row>
    <row r="333" spans="1:7" s="1" customFormat="1" ht="14.4" x14ac:dyDescent="0.3">
      <c r="A333" s="7" t="s">
        <v>757</v>
      </c>
      <c r="B333" s="7"/>
      <c r="C333" s="97" t="s">
        <v>737</v>
      </c>
      <c r="D333" s="237">
        <f t="shared" si="143"/>
        <v>16</v>
      </c>
      <c r="E333" s="237">
        <f t="shared" si="143"/>
        <v>0</v>
      </c>
      <c r="F333" s="237">
        <f t="shared" si="143"/>
        <v>0</v>
      </c>
    </row>
    <row r="334" spans="1:7" s="1" customFormat="1" ht="27" x14ac:dyDescent="0.3">
      <c r="A334" s="7"/>
      <c r="B334" s="7" t="s">
        <v>12</v>
      </c>
      <c r="C334" s="6" t="s">
        <v>11</v>
      </c>
      <c r="D334" s="237">
        <v>16</v>
      </c>
      <c r="E334" s="237">
        <v>0</v>
      </c>
      <c r="F334" s="237">
        <v>0</v>
      </c>
    </row>
    <row r="335" spans="1:7" s="1" customFormat="1" ht="40.200000000000003" x14ac:dyDescent="0.3">
      <c r="A335" s="217" t="s">
        <v>280</v>
      </c>
      <c r="B335" s="217"/>
      <c r="C335" s="220" t="s">
        <v>279</v>
      </c>
      <c r="D335" s="484">
        <f>D336+D384</f>
        <v>69438.146999999997</v>
      </c>
      <c r="E335" s="484">
        <f>E336+E384</f>
        <v>26306.799999999999</v>
      </c>
      <c r="F335" s="484">
        <f>F336+F384</f>
        <v>52260.399999999994</v>
      </c>
    </row>
    <row r="336" spans="1:7" s="1" customFormat="1" ht="40.200000000000003" x14ac:dyDescent="0.3">
      <c r="A336" s="30" t="s">
        <v>278</v>
      </c>
      <c r="B336" s="30"/>
      <c r="C336" s="79" t="s">
        <v>277</v>
      </c>
      <c r="D336" s="478">
        <f>D337+D357+D369+D372+D375</f>
        <v>45405.30313</v>
      </c>
      <c r="E336" s="478">
        <f>E337+E357+E369+E372+E375</f>
        <v>20806.8</v>
      </c>
      <c r="F336" s="478">
        <f>F337+F357+F369+F372+F375</f>
        <v>28588.199999999997</v>
      </c>
    </row>
    <row r="337" spans="1:7" s="1" customFormat="1" ht="40.200000000000003" x14ac:dyDescent="0.3">
      <c r="A337" s="200" t="s">
        <v>306</v>
      </c>
      <c r="B337" s="200"/>
      <c r="C337" s="211" t="s">
        <v>305</v>
      </c>
      <c r="D337" s="212">
        <f>D338+D342+D346+D348+D350+D352+D355</f>
        <v>8890.348</v>
      </c>
      <c r="E337" s="212">
        <f t="shared" ref="E337:F337" si="144">E338+E342+E346+E348+E350+E352+E355</f>
        <v>0</v>
      </c>
      <c r="F337" s="212">
        <f t="shared" si="144"/>
        <v>1562.3</v>
      </c>
    </row>
    <row r="338" spans="1:7" s="1" customFormat="1" ht="27" x14ac:dyDescent="0.3">
      <c r="A338" s="7" t="s">
        <v>994</v>
      </c>
      <c r="B338" s="7"/>
      <c r="C338" s="97" t="s">
        <v>995</v>
      </c>
      <c r="D338" s="237">
        <f>D339</f>
        <v>55.6</v>
      </c>
      <c r="E338" s="237">
        <v>0</v>
      </c>
      <c r="F338" s="237">
        <v>0</v>
      </c>
    </row>
    <row r="339" spans="1:7" s="1" customFormat="1" ht="27" x14ac:dyDescent="0.3">
      <c r="A339" s="7"/>
      <c r="B339" s="7" t="s">
        <v>12</v>
      </c>
      <c r="C339" s="6" t="s">
        <v>11</v>
      </c>
      <c r="D339" s="237">
        <f>D340+D341</f>
        <v>55.6</v>
      </c>
      <c r="E339" s="237">
        <v>0</v>
      </c>
      <c r="F339" s="237">
        <v>0</v>
      </c>
    </row>
    <row r="340" spans="1:7" s="1" customFormat="1" ht="14.4" x14ac:dyDescent="0.3">
      <c r="A340" s="7"/>
      <c r="B340" s="7"/>
      <c r="C340" s="96" t="s">
        <v>298</v>
      </c>
      <c r="D340" s="237">
        <v>27.8</v>
      </c>
      <c r="E340" s="237">
        <v>0</v>
      </c>
      <c r="F340" s="237">
        <v>0</v>
      </c>
    </row>
    <row r="341" spans="1:7" s="1" customFormat="1" ht="14.4" x14ac:dyDescent="0.3">
      <c r="A341" s="7"/>
      <c r="B341" s="7"/>
      <c r="C341" s="96" t="s">
        <v>304</v>
      </c>
      <c r="D341" s="237">
        <v>27.8</v>
      </c>
      <c r="E341" s="237">
        <v>0</v>
      </c>
      <c r="F341" s="237">
        <v>0</v>
      </c>
    </row>
    <row r="342" spans="1:7" s="1" customFormat="1" ht="53.4" x14ac:dyDescent="0.3">
      <c r="A342" s="7" t="s">
        <v>997</v>
      </c>
      <c r="B342" s="7"/>
      <c r="C342" s="97" t="s">
        <v>996</v>
      </c>
      <c r="D342" s="237">
        <f>D343</f>
        <v>100.44799999999999</v>
      </c>
      <c r="E342" s="237">
        <v>0</v>
      </c>
      <c r="F342" s="237">
        <v>0</v>
      </c>
    </row>
    <row r="343" spans="1:7" s="1" customFormat="1" ht="27" x14ac:dyDescent="0.3">
      <c r="A343" s="7"/>
      <c r="B343" s="7" t="s">
        <v>12</v>
      </c>
      <c r="C343" s="6" t="s">
        <v>11</v>
      </c>
      <c r="D343" s="237">
        <f>D344+D345</f>
        <v>100.44799999999999</v>
      </c>
      <c r="E343" s="237">
        <v>0</v>
      </c>
      <c r="F343" s="237">
        <v>0</v>
      </c>
    </row>
    <row r="344" spans="1:7" s="1" customFormat="1" ht="14.4" x14ac:dyDescent="0.3">
      <c r="A344" s="7"/>
      <c r="B344" s="7"/>
      <c r="C344" s="96" t="s">
        <v>298</v>
      </c>
      <c r="D344" s="237">
        <v>50.223999999999997</v>
      </c>
      <c r="E344" s="237">
        <v>0</v>
      </c>
      <c r="F344" s="237">
        <v>0</v>
      </c>
    </row>
    <row r="345" spans="1:7" s="1" customFormat="1" ht="14.4" x14ac:dyDescent="0.3">
      <c r="A345" s="7"/>
      <c r="B345" s="7"/>
      <c r="C345" s="96" t="s">
        <v>304</v>
      </c>
      <c r="D345" s="237">
        <v>50.223999999999997</v>
      </c>
      <c r="E345" s="237">
        <v>0</v>
      </c>
      <c r="F345" s="237">
        <v>0</v>
      </c>
    </row>
    <row r="346" spans="1:7" s="1" customFormat="1" ht="27" x14ac:dyDescent="0.3">
      <c r="A346" s="54" t="s">
        <v>991</v>
      </c>
      <c r="B346" s="262"/>
      <c r="C346" s="266" t="s">
        <v>739</v>
      </c>
      <c r="D346" s="274">
        <f t="shared" ref="D346:F346" si="145">D347</f>
        <v>1708.6</v>
      </c>
      <c r="E346" s="274">
        <f t="shared" si="145"/>
        <v>0</v>
      </c>
      <c r="F346" s="274">
        <f t="shared" si="145"/>
        <v>0</v>
      </c>
    </row>
    <row r="347" spans="1:7" s="1" customFormat="1" ht="27" x14ac:dyDescent="0.3">
      <c r="A347" s="54"/>
      <c r="B347" s="7" t="s">
        <v>12</v>
      </c>
      <c r="C347" s="6" t="s">
        <v>11</v>
      </c>
      <c r="D347" s="274">
        <v>1708.6</v>
      </c>
      <c r="E347" s="274">
        <v>0</v>
      </c>
      <c r="F347" s="274">
        <v>0</v>
      </c>
    </row>
    <row r="348" spans="1:7" s="1" customFormat="1" ht="25.5" customHeight="1" x14ac:dyDescent="0.3">
      <c r="A348" s="54" t="s">
        <v>302</v>
      </c>
      <c r="B348" s="54"/>
      <c r="C348" s="6" t="s">
        <v>301</v>
      </c>
      <c r="D348" s="237">
        <f t="shared" ref="D348:F348" si="146">D349</f>
        <v>3194.7</v>
      </c>
      <c r="E348" s="237">
        <f t="shared" si="146"/>
        <v>0</v>
      </c>
      <c r="F348" s="237">
        <f t="shared" si="146"/>
        <v>0</v>
      </c>
    </row>
    <row r="349" spans="1:7" s="1" customFormat="1" ht="27" x14ac:dyDescent="0.3">
      <c r="A349" s="54"/>
      <c r="B349" s="7" t="s">
        <v>12</v>
      </c>
      <c r="C349" s="6" t="s">
        <v>11</v>
      </c>
      <c r="D349" s="237">
        <v>3194.7</v>
      </c>
      <c r="E349" s="237">
        <v>0</v>
      </c>
      <c r="F349" s="237">
        <v>0</v>
      </c>
    </row>
    <row r="350" spans="1:7" s="1" customFormat="1" ht="40.200000000000003" x14ac:dyDescent="0.3">
      <c r="A350" s="54" t="s">
        <v>300</v>
      </c>
      <c r="B350" s="54"/>
      <c r="C350" s="6" t="s">
        <v>299</v>
      </c>
      <c r="D350" s="475">
        <f t="shared" ref="D350:F350" si="147">D351</f>
        <v>1922</v>
      </c>
      <c r="E350" s="475">
        <f t="shared" si="147"/>
        <v>0</v>
      </c>
      <c r="F350" s="475">
        <f t="shared" si="147"/>
        <v>1562.3</v>
      </c>
    </row>
    <row r="351" spans="1:7" s="1" customFormat="1" ht="27" x14ac:dyDescent="0.3">
      <c r="A351" s="54"/>
      <c r="B351" s="7" t="s">
        <v>12</v>
      </c>
      <c r="C351" s="6" t="s">
        <v>11</v>
      </c>
      <c r="D351" s="237">
        <v>1922</v>
      </c>
      <c r="E351" s="237">
        <v>0</v>
      </c>
      <c r="F351" s="237">
        <v>1562.3</v>
      </c>
      <c r="G351" s="448"/>
    </row>
    <row r="352" spans="1:7" s="1" customFormat="1" ht="40.200000000000003" x14ac:dyDescent="0.3">
      <c r="A352" s="54" t="s">
        <v>548</v>
      </c>
      <c r="B352" s="7"/>
      <c r="C352" s="6" t="s">
        <v>549</v>
      </c>
      <c r="D352" s="237">
        <f>D353+D354</f>
        <v>839.5</v>
      </c>
      <c r="E352" s="237">
        <f>E353</f>
        <v>0</v>
      </c>
      <c r="F352" s="237">
        <f>F354</f>
        <v>0</v>
      </c>
    </row>
    <row r="353" spans="1:7" s="1" customFormat="1" ht="27" x14ac:dyDescent="0.3">
      <c r="A353" s="54"/>
      <c r="B353" s="7" t="s">
        <v>12</v>
      </c>
      <c r="C353" s="6" t="s">
        <v>11</v>
      </c>
      <c r="D353" s="237">
        <v>0</v>
      </c>
      <c r="E353" s="237">
        <v>0</v>
      </c>
      <c r="F353" s="237">
        <v>0</v>
      </c>
      <c r="G353" s="448"/>
    </row>
    <row r="354" spans="1:7" s="1" customFormat="1" ht="27" x14ac:dyDescent="0.3">
      <c r="A354" s="54"/>
      <c r="B354" s="7" t="s">
        <v>57</v>
      </c>
      <c r="C354" s="6" t="s">
        <v>56</v>
      </c>
      <c r="D354" s="237">
        <f>352.5+296+191</f>
        <v>839.5</v>
      </c>
      <c r="E354" s="237">
        <v>0</v>
      </c>
      <c r="F354" s="237">
        <v>0</v>
      </c>
    </row>
    <row r="355" spans="1:7" s="1" customFormat="1" ht="53.4" x14ac:dyDescent="0.3">
      <c r="A355" s="54" t="s">
        <v>653</v>
      </c>
      <c r="B355" s="7"/>
      <c r="C355" s="96" t="s">
        <v>547</v>
      </c>
      <c r="D355" s="237">
        <f>D356</f>
        <v>1069.5</v>
      </c>
      <c r="E355" s="237">
        <v>0</v>
      </c>
      <c r="F355" s="237">
        <v>0</v>
      </c>
    </row>
    <row r="356" spans="1:7" s="1" customFormat="1" ht="27" x14ac:dyDescent="0.3">
      <c r="A356" s="54"/>
      <c r="B356" s="7" t="s">
        <v>12</v>
      </c>
      <c r="C356" s="6" t="s">
        <v>11</v>
      </c>
      <c r="D356" s="237">
        <v>1069.5</v>
      </c>
      <c r="E356" s="237">
        <v>0</v>
      </c>
      <c r="F356" s="237">
        <v>0</v>
      </c>
    </row>
    <row r="357" spans="1:7" s="1" customFormat="1" ht="27" x14ac:dyDescent="0.3">
      <c r="A357" s="200" t="s">
        <v>276</v>
      </c>
      <c r="B357" s="207"/>
      <c r="C357" s="211" t="s">
        <v>275</v>
      </c>
      <c r="D357" s="212">
        <f>D360+D362+D364+D367+D358</f>
        <v>3139.3</v>
      </c>
      <c r="E357" s="212">
        <f>E360+E362+E364+E367+E358</f>
        <v>0</v>
      </c>
      <c r="F357" s="212">
        <f>F360+F362+F364+F367+F358</f>
        <v>837.8</v>
      </c>
    </row>
    <row r="358" spans="1:7" s="1" customFormat="1" ht="27" x14ac:dyDescent="0.3">
      <c r="A358" s="7" t="s">
        <v>992</v>
      </c>
      <c r="B358" s="73"/>
      <c r="C358" s="11" t="s">
        <v>740</v>
      </c>
      <c r="D358" s="237">
        <f t="shared" ref="D358:F358" si="148">D359</f>
        <v>0</v>
      </c>
      <c r="E358" s="237">
        <f t="shared" si="148"/>
        <v>0</v>
      </c>
      <c r="F358" s="237">
        <f t="shared" si="148"/>
        <v>0</v>
      </c>
    </row>
    <row r="359" spans="1:7" s="1" customFormat="1" ht="27" x14ac:dyDescent="0.3">
      <c r="A359" s="83"/>
      <c r="B359" s="7" t="s">
        <v>12</v>
      </c>
      <c r="C359" s="6" t="s">
        <v>11</v>
      </c>
      <c r="D359" s="237">
        <f>250-250</f>
        <v>0</v>
      </c>
      <c r="E359" s="237">
        <v>0</v>
      </c>
      <c r="F359" s="237">
        <f>350-350</f>
        <v>0</v>
      </c>
      <c r="G359" s="448"/>
    </row>
    <row r="360" spans="1:7" s="1" customFormat="1" ht="14.4" x14ac:dyDescent="0.3">
      <c r="A360" s="7" t="s">
        <v>654</v>
      </c>
      <c r="B360" s="7"/>
      <c r="C360" s="6" t="s">
        <v>550</v>
      </c>
      <c r="D360" s="237">
        <f t="shared" ref="D360:F360" si="149">D361</f>
        <v>556.79999999999995</v>
      </c>
      <c r="E360" s="237">
        <f t="shared" si="149"/>
        <v>0</v>
      </c>
      <c r="F360" s="237">
        <f t="shared" si="149"/>
        <v>556.79999999999995</v>
      </c>
    </row>
    <row r="361" spans="1:7" s="1" customFormat="1" ht="27" x14ac:dyDescent="0.3">
      <c r="A361" s="83"/>
      <c r="B361" s="7" t="s">
        <v>57</v>
      </c>
      <c r="C361" s="6" t="s">
        <v>56</v>
      </c>
      <c r="D361" s="237">
        <v>556.79999999999995</v>
      </c>
      <c r="E361" s="237">
        <v>0</v>
      </c>
      <c r="F361" s="237">
        <v>556.79999999999995</v>
      </c>
      <c r="G361" s="448"/>
    </row>
    <row r="362" spans="1:7" s="1" customFormat="1" ht="14.4" x14ac:dyDescent="0.3">
      <c r="A362" s="7" t="s">
        <v>297</v>
      </c>
      <c r="B362" s="80"/>
      <c r="C362" s="6" t="s">
        <v>296</v>
      </c>
      <c r="D362" s="237">
        <f t="shared" ref="D362:F362" si="150">D363</f>
        <v>458.3</v>
      </c>
      <c r="E362" s="237">
        <f t="shared" si="150"/>
        <v>0</v>
      </c>
      <c r="F362" s="237">
        <f t="shared" si="150"/>
        <v>0</v>
      </c>
    </row>
    <row r="363" spans="1:7" s="1" customFormat="1" ht="27" x14ac:dyDescent="0.3">
      <c r="A363" s="60"/>
      <c r="B363" s="7" t="s">
        <v>12</v>
      </c>
      <c r="C363" s="6" t="s">
        <v>11</v>
      </c>
      <c r="D363" s="237">
        <v>458.3</v>
      </c>
      <c r="E363" s="237">
        <v>0</v>
      </c>
      <c r="F363" s="237">
        <v>0</v>
      </c>
    </row>
    <row r="364" spans="1:7" s="1" customFormat="1" ht="27" x14ac:dyDescent="0.3">
      <c r="A364" s="7" t="s">
        <v>327</v>
      </c>
      <c r="B364" s="73"/>
      <c r="C364" s="11" t="s">
        <v>326</v>
      </c>
      <c r="D364" s="237">
        <f>D365+D366</f>
        <v>1422.2</v>
      </c>
      <c r="E364" s="237">
        <f>E365</f>
        <v>0</v>
      </c>
      <c r="F364" s="237">
        <f>F365</f>
        <v>0</v>
      </c>
    </row>
    <row r="365" spans="1:7" s="1" customFormat="1" ht="27" x14ac:dyDescent="0.3">
      <c r="A365" s="7"/>
      <c r="B365" s="7" t="s">
        <v>12</v>
      </c>
      <c r="C365" s="6" t="s">
        <v>11</v>
      </c>
      <c r="D365" s="237">
        <f>100-100</f>
        <v>0</v>
      </c>
      <c r="E365" s="237">
        <v>0</v>
      </c>
      <c r="F365" s="237">
        <v>0</v>
      </c>
      <c r="G365" s="448"/>
    </row>
    <row r="366" spans="1:7" s="1" customFormat="1" ht="27" x14ac:dyDescent="0.3">
      <c r="A366" s="296"/>
      <c r="B366" s="7" t="s">
        <v>57</v>
      </c>
      <c r="C366" s="6" t="s">
        <v>56</v>
      </c>
      <c r="D366" s="477">
        <v>1422.2</v>
      </c>
      <c r="E366" s="477">
        <v>0</v>
      </c>
      <c r="F366" s="477">
        <v>0</v>
      </c>
      <c r="G366" s="448"/>
    </row>
    <row r="367" spans="1:7" s="1" customFormat="1" ht="27" x14ac:dyDescent="0.3">
      <c r="A367" s="7" t="s">
        <v>295</v>
      </c>
      <c r="B367" s="73"/>
      <c r="C367" s="11" t="s">
        <v>294</v>
      </c>
      <c r="D367" s="237">
        <f t="shared" ref="D367:F367" si="151">D368</f>
        <v>702</v>
      </c>
      <c r="E367" s="237">
        <f t="shared" si="151"/>
        <v>0</v>
      </c>
      <c r="F367" s="237">
        <f t="shared" si="151"/>
        <v>281</v>
      </c>
    </row>
    <row r="368" spans="1:7" s="1" customFormat="1" ht="27" x14ac:dyDescent="0.3">
      <c r="A368" s="83"/>
      <c r="B368" s="7" t="s">
        <v>12</v>
      </c>
      <c r="C368" s="6" t="s">
        <v>11</v>
      </c>
      <c r="D368" s="237">
        <v>702</v>
      </c>
      <c r="E368" s="237">
        <v>0</v>
      </c>
      <c r="F368" s="237">
        <v>281</v>
      </c>
      <c r="G368" s="448"/>
    </row>
    <row r="369" spans="1:7" s="1" customFormat="1" ht="53.4" x14ac:dyDescent="0.3">
      <c r="A369" s="200" t="s">
        <v>403</v>
      </c>
      <c r="B369" s="207"/>
      <c r="C369" s="211" t="s">
        <v>402</v>
      </c>
      <c r="D369" s="212">
        <f t="shared" ref="D369:F370" si="152">D370</f>
        <v>632.20000000000005</v>
      </c>
      <c r="E369" s="212">
        <f t="shared" si="152"/>
        <v>0</v>
      </c>
      <c r="F369" s="212">
        <f t="shared" si="152"/>
        <v>0</v>
      </c>
    </row>
    <row r="370" spans="1:7" s="1" customFormat="1" ht="53.4" x14ac:dyDescent="0.3">
      <c r="A370" s="54" t="s">
        <v>401</v>
      </c>
      <c r="B370" s="54"/>
      <c r="C370" s="6" t="s">
        <v>400</v>
      </c>
      <c r="D370" s="237">
        <f t="shared" si="152"/>
        <v>632.20000000000005</v>
      </c>
      <c r="E370" s="237">
        <f t="shared" si="152"/>
        <v>0</v>
      </c>
      <c r="F370" s="237">
        <f t="shared" si="152"/>
        <v>0</v>
      </c>
    </row>
    <row r="371" spans="1:7" s="1" customFormat="1" ht="27" x14ac:dyDescent="0.3">
      <c r="A371" s="54"/>
      <c r="B371" s="7" t="s">
        <v>12</v>
      </c>
      <c r="C371" s="6" t="s">
        <v>11</v>
      </c>
      <c r="D371" s="237">
        <v>632.20000000000005</v>
      </c>
      <c r="E371" s="237">
        <v>0</v>
      </c>
      <c r="F371" s="237">
        <v>0</v>
      </c>
    </row>
    <row r="372" spans="1:7" s="1" customFormat="1" ht="27" x14ac:dyDescent="0.3">
      <c r="A372" s="200" t="s">
        <v>293</v>
      </c>
      <c r="B372" s="200"/>
      <c r="C372" s="211" t="s">
        <v>292</v>
      </c>
      <c r="D372" s="212">
        <f t="shared" ref="D372:F373" si="153">D373</f>
        <v>26188.1</v>
      </c>
      <c r="E372" s="212">
        <f t="shared" si="153"/>
        <v>20806.8</v>
      </c>
      <c r="F372" s="212">
        <f t="shared" si="153"/>
        <v>26188.1</v>
      </c>
    </row>
    <row r="373" spans="1:7" s="1" customFormat="1" ht="27" x14ac:dyDescent="0.3">
      <c r="A373" s="7" t="s">
        <v>291</v>
      </c>
      <c r="B373" s="7"/>
      <c r="C373" s="110" t="s">
        <v>290</v>
      </c>
      <c r="D373" s="237">
        <f t="shared" si="153"/>
        <v>26188.1</v>
      </c>
      <c r="E373" s="237">
        <f t="shared" si="153"/>
        <v>20806.8</v>
      </c>
      <c r="F373" s="237">
        <f t="shared" si="153"/>
        <v>26188.1</v>
      </c>
    </row>
    <row r="374" spans="1:7" s="1" customFormat="1" ht="27" x14ac:dyDescent="0.3">
      <c r="A374" s="7"/>
      <c r="B374" s="7" t="s">
        <v>57</v>
      </c>
      <c r="C374" s="6" t="s">
        <v>56</v>
      </c>
      <c r="D374" s="237">
        <v>26188.1</v>
      </c>
      <c r="E374" s="237">
        <v>20806.8</v>
      </c>
      <c r="F374" s="237">
        <v>26188.1</v>
      </c>
      <c r="G374" s="448"/>
    </row>
    <row r="375" spans="1:7" s="1" customFormat="1" ht="27" x14ac:dyDescent="0.3">
      <c r="A375" s="200" t="s">
        <v>693</v>
      </c>
      <c r="B375" s="207"/>
      <c r="C375" s="211" t="s">
        <v>692</v>
      </c>
      <c r="D375" s="212">
        <f>D380+D376</f>
        <v>6555.3551299999999</v>
      </c>
      <c r="E375" s="212">
        <f>E380+E376</f>
        <v>0</v>
      </c>
      <c r="F375" s="212">
        <f>F380+F376</f>
        <v>0</v>
      </c>
    </row>
    <row r="376" spans="1:7" s="1" customFormat="1" ht="53.4" x14ac:dyDescent="0.3">
      <c r="A376" s="7" t="s">
        <v>694</v>
      </c>
      <c r="B376" s="7"/>
      <c r="C376" s="11" t="s">
        <v>1032</v>
      </c>
      <c r="D376" s="237">
        <f t="shared" ref="D376:F376" si="154">D377</f>
        <v>715.17863</v>
      </c>
      <c r="E376" s="237">
        <f t="shared" si="154"/>
        <v>0</v>
      </c>
      <c r="F376" s="237">
        <f t="shared" si="154"/>
        <v>0</v>
      </c>
    </row>
    <row r="377" spans="1:7" s="1" customFormat="1" ht="27" x14ac:dyDescent="0.3">
      <c r="A377" s="7"/>
      <c r="B377" s="7" t="s">
        <v>12</v>
      </c>
      <c r="C377" s="6" t="s">
        <v>11</v>
      </c>
      <c r="D377" s="237">
        <f>D379+D378</f>
        <v>715.17863</v>
      </c>
      <c r="E377" s="237">
        <f>E378+E379</f>
        <v>0</v>
      </c>
      <c r="F377" s="237">
        <f>F379</f>
        <v>0</v>
      </c>
    </row>
    <row r="378" spans="1:7" s="1" customFormat="1" ht="14.4" x14ac:dyDescent="0.3">
      <c r="A378" s="7"/>
      <c r="B378" s="7"/>
      <c r="C378" s="6" t="s">
        <v>645</v>
      </c>
      <c r="D378" s="237">
        <v>643.66075999999998</v>
      </c>
      <c r="E378" s="237">
        <v>0</v>
      </c>
      <c r="F378" s="237">
        <v>0</v>
      </c>
    </row>
    <row r="379" spans="1:7" s="1" customFormat="1" ht="14.4" x14ac:dyDescent="0.3">
      <c r="A379" s="83"/>
      <c r="B379" s="7"/>
      <c r="C379" s="6" t="s">
        <v>70</v>
      </c>
      <c r="D379" s="237">
        <v>71.517870000000002</v>
      </c>
      <c r="E379" s="237">
        <v>0</v>
      </c>
      <c r="F379" s="237">
        <v>0</v>
      </c>
    </row>
    <row r="380" spans="1:7" s="1" customFormat="1" ht="79.8" x14ac:dyDescent="0.3">
      <c r="A380" s="7" t="s">
        <v>1003</v>
      </c>
      <c r="B380" s="7"/>
      <c r="C380" s="11" t="s">
        <v>1033</v>
      </c>
      <c r="D380" s="237">
        <f t="shared" ref="D380:F380" si="155">D381</f>
        <v>5840.1764999999996</v>
      </c>
      <c r="E380" s="237">
        <f t="shared" si="155"/>
        <v>0</v>
      </c>
      <c r="F380" s="237">
        <f t="shared" si="155"/>
        <v>0</v>
      </c>
    </row>
    <row r="381" spans="1:7" s="1" customFormat="1" ht="27" x14ac:dyDescent="0.3">
      <c r="A381" s="7"/>
      <c r="B381" s="7" t="s">
        <v>12</v>
      </c>
      <c r="C381" s="6" t="s">
        <v>11</v>
      </c>
      <c r="D381" s="237">
        <f>D383+D382</f>
        <v>5840.1764999999996</v>
      </c>
      <c r="E381" s="237">
        <f>E382+E383</f>
        <v>0</v>
      </c>
      <c r="F381" s="237">
        <f>F383</f>
        <v>0</v>
      </c>
    </row>
    <row r="382" spans="1:7" s="1" customFormat="1" ht="14.4" x14ac:dyDescent="0.3">
      <c r="A382" s="7"/>
      <c r="B382" s="7"/>
      <c r="C382" s="6" t="s">
        <v>645</v>
      </c>
      <c r="D382" s="237">
        <v>5256.1588499999998</v>
      </c>
      <c r="E382" s="237">
        <v>0</v>
      </c>
      <c r="F382" s="237">
        <v>0</v>
      </c>
    </row>
    <row r="383" spans="1:7" s="1" customFormat="1" ht="14.4" x14ac:dyDescent="0.3">
      <c r="A383" s="83"/>
      <c r="B383" s="7"/>
      <c r="C383" s="6" t="s">
        <v>70</v>
      </c>
      <c r="D383" s="237">
        <v>584.01765</v>
      </c>
      <c r="E383" s="237">
        <v>0</v>
      </c>
      <c r="F383" s="237">
        <v>0</v>
      </c>
    </row>
    <row r="384" spans="1:7" s="1" customFormat="1" ht="40.200000000000003" x14ac:dyDescent="0.3">
      <c r="A384" s="30" t="s">
        <v>325</v>
      </c>
      <c r="B384" s="30"/>
      <c r="C384" s="79" t="s">
        <v>324</v>
      </c>
      <c r="D384" s="478">
        <f>D385+D401</f>
        <v>24032.843869999997</v>
      </c>
      <c r="E384" s="478">
        <f>E385</f>
        <v>5500</v>
      </c>
      <c r="F384" s="478">
        <f>F385</f>
        <v>23672.2</v>
      </c>
    </row>
    <row r="385" spans="1:8" s="1" customFormat="1" ht="53.4" x14ac:dyDescent="0.3">
      <c r="A385" s="200" t="s">
        <v>323</v>
      </c>
      <c r="B385" s="200"/>
      <c r="C385" s="211" t="s">
        <v>322</v>
      </c>
      <c r="D385" s="212">
        <f>D388++D391++D386+D393+D395+D399+D397</f>
        <v>18249.399999999998</v>
      </c>
      <c r="E385" s="212">
        <f>E388++E391++E386+E393+E395+E399+E397</f>
        <v>5500</v>
      </c>
      <c r="F385" s="212">
        <f>F388++F391++F386+F393+F395+F399+F397</f>
        <v>23672.2</v>
      </c>
    </row>
    <row r="386" spans="1:8" s="1" customFormat="1" ht="27" x14ac:dyDescent="0.3">
      <c r="A386" s="54" t="s">
        <v>321</v>
      </c>
      <c r="B386" s="83"/>
      <c r="C386" s="6" t="s">
        <v>320</v>
      </c>
      <c r="D386" s="237">
        <f t="shared" ref="D386:F386" si="156">D387</f>
        <v>1088.9000000000001</v>
      </c>
      <c r="E386" s="237">
        <f t="shared" si="156"/>
        <v>0</v>
      </c>
      <c r="F386" s="237">
        <f t="shared" si="156"/>
        <v>0</v>
      </c>
    </row>
    <row r="387" spans="1:8" s="1" customFormat="1" ht="27" x14ac:dyDescent="0.3">
      <c r="A387" s="54"/>
      <c r="B387" s="7" t="s">
        <v>12</v>
      </c>
      <c r="C387" s="6" t="s">
        <v>11</v>
      </c>
      <c r="D387" s="237">
        <v>1088.9000000000001</v>
      </c>
      <c r="E387" s="237">
        <v>0</v>
      </c>
      <c r="F387" s="237">
        <v>0</v>
      </c>
      <c r="G387" s="448"/>
    </row>
    <row r="388" spans="1:8" s="1" customFormat="1" ht="27" x14ac:dyDescent="0.3">
      <c r="A388" s="7" t="s">
        <v>319</v>
      </c>
      <c r="B388" s="7"/>
      <c r="C388" s="11" t="s">
        <v>318</v>
      </c>
      <c r="D388" s="237">
        <f t="shared" ref="D388:F388" si="157">D389</f>
        <v>2765</v>
      </c>
      <c r="E388" s="237">
        <f t="shared" si="157"/>
        <v>0</v>
      </c>
      <c r="F388" s="237">
        <f t="shared" si="157"/>
        <v>1806.7</v>
      </c>
    </row>
    <row r="389" spans="1:8" s="1" customFormat="1" ht="27" x14ac:dyDescent="0.3">
      <c r="A389" s="60"/>
      <c r="B389" s="7" t="s">
        <v>12</v>
      </c>
      <c r="C389" s="6" t="s">
        <v>11</v>
      </c>
      <c r="D389" s="237">
        <v>2765</v>
      </c>
      <c r="E389" s="237">
        <v>0</v>
      </c>
      <c r="F389" s="237">
        <v>1806.7</v>
      </c>
      <c r="G389" s="448"/>
    </row>
    <row r="390" spans="1:8" s="1" customFormat="1" ht="27" x14ac:dyDescent="0.3">
      <c r="A390" s="60"/>
      <c r="B390" s="7" t="s">
        <v>57</v>
      </c>
      <c r="C390" s="6" t="s">
        <v>56</v>
      </c>
      <c r="D390" s="237">
        <v>0</v>
      </c>
      <c r="E390" s="237">
        <v>0</v>
      </c>
      <c r="F390" s="237">
        <v>0</v>
      </c>
    </row>
    <row r="391" spans="1:8" s="1" customFormat="1" ht="66.599999999999994" x14ac:dyDescent="0.3">
      <c r="A391" s="7" t="s">
        <v>317</v>
      </c>
      <c r="B391" s="7"/>
      <c r="C391" s="6" t="s">
        <v>571</v>
      </c>
      <c r="D391" s="237">
        <f t="shared" ref="D391:F391" si="158">D392</f>
        <v>392.5</v>
      </c>
      <c r="E391" s="237">
        <f t="shared" si="158"/>
        <v>0</v>
      </c>
      <c r="F391" s="237">
        <f t="shared" si="158"/>
        <v>0</v>
      </c>
    </row>
    <row r="392" spans="1:8" s="1" customFormat="1" ht="27" x14ac:dyDescent="0.3">
      <c r="A392" s="7"/>
      <c r="B392" s="7" t="s">
        <v>12</v>
      </c>
      <c r="C392" s="6" t="s">
        <v>11</v>
      </c>
      <c r="D392" s="237">
        <v>392.5</v>
      </c>
      <c r="E392" s="237">
        <v>0</v>
      </c>
      <c r="F392" s="237">
        <v>0</v>
      </c>
    </row>
    <row r="393" spans="1:8" s="1" customFormat="1" ht="66.599999999999994" x14ac:dyDescent="0.3">
      <c r="A393" s="73" t="s">
        <v>316</v>
      </c>
      <c r="B393" s="73"/>
      <c r="C393" s="6" t="s">
        <v>688</v>
      </c>
      <c r="D393" s="237">
        <f>D394</f>
        <v>211.4</v>
      </c>
      <c r="E393" s="237">
        <v>0</v>
      </c>
      <c r="F393" s="237">
        <v>0</v>
      </c>
    </row>
    <row r="394" spans="1:8" s="1" customFormat="1" ht="27" x14ac:dyDescent="0.3">
      <c r="A394" s="73"/>
      <c r="B394" s="73" t="s">
        <v>12</v>
      </c>
      <c r="C394" s="11" t="s">
        <v>11</v>
      </c>
      <c r="D394" s="237">
        <v>211.4</v>
      </c>
      <c r="E394" s="237">
        <v>0</v>
      </c>
      <c r="F394" s="237">
        <v>0</v>
      </c>
    </row>
    <row r="395" spans="1:8" s="1" customFormat="1" ht="27" x14ac:dyDescent="0.3">
      <c r="A395" s="7" t="s">
        <v>655</v>
      </c>
      <c r="B395" s="54"/>
      <c r="C395" s="6" t="s">
        <v>315</v>
      </c>
      <c r="D395" s="237">
        <f t="shared" ref="D395:F395" si="159">D396</f>
        <v>794.2</v>
      </c>
      <c r="E395" s="237">
        <f t="shared" si="159"/>
        <v>0</v>
      </c>
      <c r="F395" s="237">
        <f t="shared" si="159"/>
        <v>0</v>
      </c>
    </row>
    <row r="396" spans="1:8" s="1" customFormat="1" ht="27" x14ac:dyDescent="0.3">
      <c r="A396" s="7"/>
      <c r="B396" s="7" t="s">
        <v>12</v>
      </c>
      <c r="C396" s="6" t="s">
        <v>11</v>
      </c>
      <c r="D396" s="237">
        <v>794.2</v>
      </c>
      <c r="E396" s="237">
        <v>0</v>
      </c>
      <c r="F396" s="237">
        <v>0</v>
      </c>
    </row>
    <row r="397" spans="1:8" s="1" customFormat="1" ht="53.4" x14ac:dyDescent="0.3">
      <c r="A397" s="73" t="s">
        <v>1005</v>
      </c>
      <c r="B397" s="7"/>
      <c r="C397" s="6" t="s">
        <v>723</v>
      </c>
      <c r="D397" s="237">
        <f>D398</f>
        <v>12997.4</v>
      </c>
      <c r="E397" s="237">
        <f>E398</f>
        <v>0</v>
      </c>
      <c r="F397" s="237">
        <f>F398</f>
        <v>18865.5</v>
      </c>
    </row>
    <row r="398" spans="1:8" s="1" customFormat="1" ht="40.200000000000003" x14ac:dyDescent="0.3">
      <c r="A398" s="7"/>
      <c r="B398" s="7" t="s">
        <v>250</v>
      </c>
      <c r="C398" s="6" t="s">
        <v>249</v>
      </c>
      <c r="D398" s="237">
        <v>12997.4</v>
      </c>
      <c r="E398" s="237">
        <v>0</v>
      </c>
      <c r="F398" s="237">
        <v>18865.5</v>
      </c>
      <c r="G398" s="452"/>
      <c r="H398" s="452"/>
    </row>
    <row r="399" spans="1:8" s="1" customFormat="1" ht="27" x14ac:dyDescent="0.3">
      <c r="A399" s="73" t="s">
        <v>1006</v>
      </c>
      <c r="B399" s="94"/>
      <c r="C399" s="97" t="s">
        <v>314</v>
      </c>
      <c r="D399" s="237">
        <f t="shared" ref="D399:F399" si="160">D400</f>
        <v>0</v>
      </c>
      <c r="E399" s="237">
        <f t="shared" si="160"/>
        <v>5500</v>
      </c>
      <c r="F399" s="237">
        <f t="shared" si="160"/>
        <v>3000</v>
      </c>
    </row>
    <row r="400" spans="1:8" s="1" customFormat="1" ht="27" x14ac:dyDescent="0.3">
      <c r="A400" s="7"/>
      <c r="B400" s="7" t="s">
        <v>12</v>
      </c>
      <c r="C400" s="6" t="s">
        <v>11</v>
      </c>
      <c r="D400" s="237">
        <v>0</v>
      </c>
      <c r="E400" s="237">
        <v>5500</v>
      </c>
      <c r="F400" s="237">
        <v>3000</v>
      </c>
    </row>
    <row r="401" spans="1:7" s="1" customFormat="1" ht="27" x14ac:dyDescent="0.3">
      <c r="A401" s="268" t="s">
        <v>710</v>
      </c>
      <c r="B401" s="268"/>
      <c r="C401" s="277" t="s">
        <v>692</v>
      </c>
      <c r="D401" s="212">
        <f t="shared" ref="D401:F402" si="161">D402</f>
        <v>5783.4438700000001</v>
      </c>
      <c r="E401" s="212">
        <f t="shared" si="161"/>
        <v>0</v>
      </c>
      <c r="F401" s="212">
        <f t="shared" si="161"/>
        <v>0</v>
      </c>
    </row>
    <row r="402" spans="1:7" s="1" customFormat="1" ht="79.2" x14ac:dyDescent="0.3">
      <c r="A402" s="262" t="s">
        <v>711</v>
      </c>
      <c r="B402" s="262"/>
      <c r="C402" s="495" t="s">
        <v>1034</v>
      </c>
      <c r="D402" s="237">
        <f t="shared" si="161"/>
        <v>5783.4438700000001</v>
      </c>
      <c r="E402" s="237">
        <f t="shared" si="161"/>
        <v>0</v>
      </c>
      <c r="F402" s="237">
        <f t="shared" si="161"/>
        <v>0</v>
      </c>
    </row>
    <row r="403" spans="1:7" s="1" customFormat="1" ht="27" x14ac:dyDescent="0.3">
      <c r="A403" s="265"/>
      <c r="B403" s="262" t="s">
        <v>12</v>
      </c>
      <c r="C403" s="264" t="s">
        <v>11</v>
      </c>
      <c r="D403" s="274">
        <f>D404+D405</f>
        <v>5783.4438700000001</v>
      </c>
      <c r="E403" s="274">
        <v>0</v>
      </c>
      <c r="F403" s="274">
        <v>0</v>
      </c>
    </row>
    <row r="404" spans="1:7" s="1" customFormat="1" ht="14.4" x14ac:dyDescent="0.3">
      <c r="A404" s="265"/>
      <c r="B404" s="262"/>
      <c r="C404" s="264" t="s">
        <v>151</v>
      </c>
      <c r="D404" s="237">
        <v>4337.5829000000003</v>
      </c>
      <c r="E404" s="274">
        <v>0</v>
      </c>
      <c r="F404" s="274">
        <v>0</v>
      </c>
    </row>
    <row r="405" spans="1:7" s="1" customFormat="1" ht="14.4" x14ac:dyDescent="0.3">
      <c r="A405" s="265"/>
      <c r="B405" s="262"/>
      <c r="C405" s="282" t="s">
        <v>150</v>
      </c>
      <c r="D405" s="237">
        <v>1445.86097</v>
      </c>
      <c r="E405" s="274">
        <v>0</v>
      </c>
      <c r="F405" s="274">
        <v>0</v>
      </c>
    </row>
    <row r="406" spans="1:7" s="1" customFormat="1" ht="40.200000000000003" x14ac:dyDescent="0.3">
      <c r="A406" s="217" t="s">
        <v>390</v>
      </c>
      <c r="B406" s="217"/>
      <c r="C406" s="220" t="s">
        <v>389</v>
      </c>
      <c r="D406" s="484">
        <f>D407+D438+D442</f>
        <v>354277.72899999999</v>
      </c>
      <c r="E406" s="484">
        <f>E407+E438+E442</f>
        <v>58822.5</v>
      </c>
      <c r="F406" s="484">
        <f>F407+F438</f>
        <v>68329.8</v>
      </c>
    </row>
    <row r="407" spans="1:7" s="1" customFormat="1" ht="40.200000000000003" x14ac:dyDescent="0.3">
      <c r="A407" s="30" t="s">
        <v>388</v>
      </c>
      <c r="B407" s="30"/>
      <c r="C407" s="51" t="s">
        <v>387</v>
      </c>
      <c r="D407" s="478">
        <f>D408+D411+D414+D423+D432+D426</f>
        <v>343262.52899999998</v>
      </c>
      <c r="E407" s="478">
        <f>E408+E411+E414+E423+E432+E426</f>
        <v>58822.5</v>
      </c>
      <c r="F407" s="478">
        <f>F408+F411+F414+F423+F432+F426</f>
        <v>61251.6</v>
      </c>
    </row>
    <row r="408" spans="1:7" s="1" customFormat="1" ht="53.4" x14ac:dyDescent="0.3">
      <c r="A408" s="200" t="s">
        <v>386</v>
      </c>
      <c r="B408" s="200"/>
      <c r="C408" s="201" t="s">
        <v>716</v>
      </c>
      <c r="D408" s="212">
        <f>D409</f>
        <v>1127.5999999999999</v>
      </c>
      <c r="E408" s="212">
        <f t="shared" ref="E408:F408" si="162">E409</f>
        <v>0</v>
      </c>
      <c r="F408" s="212">
        <f t="shared" si="162"/>
        <v>574.29999999999995</v>
      </c>
    </row>
    <row r="409" spans="1:7" s="1" customFormat="1" ht="40.200000000000003" x14ac:dyDescent="0.3">
      <c r="A409" s="7" t="s">
        <v>680</v>
      </c>
      <c r="B409" s="60"/>
      <c r="C409" s="6" t="s">
        <v>385</v>
      </c>
      <c r="D409" s="237">
        <f t="shared" ref="D409:F409" si="163">D410</f>
        <v>1127.5999999999999</v>
      </c>
      <c r="E409" s="237">
        <f t="shared" si="163"/>
        <v>0</v>
      </c>
      <c r="F409" s="237">
        <f t="shared" si="163"/>
        <v>574.29999999999995</v>
      </c>
    </row>
    <row r="410" spans="1:7" s="1" customFormat="1" ht="27" x14ac:dyDescent="0.3">
      <c r="A410" s="7"/>
      <c r="B410" s="7" t="s">
        <v>12</v>
      </c>
      <c r="C410" s="6" t="s">
        <v>11</v>
      </c>
      <c r="D410" s="237">
        <f>574.3+553.3</f>
        <v>1127.5999999999999</v>
      </c>
      <c r="E410" s="237">
        <v>0</v>
      </c>
      <c r="F410" s="237">
        <v>574.29999999999995</v>
      </c>
      <c r="G410" s="448"/>
    </row>
    <row r="411" spans="1:7" s="1" customFormat="1" ht="27" x14ac:dyDescent="0.3">
      <c r="A411" s="200" t="s">
        <v>384</v>
      </c>
      <c r="B411" s="200"/>
      <c r="C411" s="201" t="s">
        <v>383</v>
      </c>
      <c r="D411" s="212">
        <f>D412</f>
        <v>4608</v>
      </c>
      <c r="E411" s="212">
        <f>E412</f>
        <v>0</v>
      </c>
      <c r="F411" s="212">
        <v>0</v>
      </c>
    </row>
    <row r="412" spans="1:7" s="1" customFormat="1" ht="40.200000000000003" x14ac:dyDescent="0.3">
      <c r="A412" s="7" t="s">
        <v>718</v>
      </c>
      <c r="B412" s="60"/>
      <c r="C412" s="6" t="s">
        <v>719</v>
      </c>
      <c r="D412" s="237">
        <f>D413</f>
        <v>4608</v>
      </c>
      <c r="E412" s="237">
        <f>E413</f>
        <v>0</v>
      </c>
      <c r="F412" s="237">
        <v>0</v>
      </c>
    </row>
    <row r="413" spans="1:7" s="1" customFormat="1" ht="27" x14ac:dyDescent="0.3">
      <c r="A413" s="7"/>
      <c r="B413" s="7" t="s">
        <v>12</v>
      </c>
      <c r="C413" s="6" t="s">
        <v>11</v>
      </c>
      <c r="D413" s="237">
        <v>4608</v>
      </c>
      <c r="E413" s="237">
        <v>0</v>
      </c>
      <c r="F413" s="237">
        <v>0</v>
      </c>
    </row>
    <row r="414" spans="1:7" s="1" customFormat="1" ht="27" x14ac:dyDescent="0.3">
      <c r="A414" s="200" t="s">
        <v>382</v>
      </c>
      <c r="B414" s="200"/>
      <c r="C414" s="201" t="s">
        <v>381</v>
      </c>
      <c r="D414" s="212">
        <f>D415+D421+D419</f>
        <v>40971.422279999999</v>
      </c>
      <c r="E414" s="212">
        <f>E415+E421+E419</f>
        <v>26838.600000000002</v>
      </c>
      <c r="F414" s="212">
        <f>F415</f>
        <v>26838.600000000002</v>
      </c>
    </row>
    <row r="415" spans="1:7" s="1" customFormat="1" ht="27" x14ac:dyDescent="0.3">
      <c r="A415" s="7" t="s">
        <v>675</v>
      </c>
      <c r="B415" s="60"/>
      <c r="C415" s="6" t="s">
        <v>380</v>
      </c>
      <c r="D415" s="237">
        <f>D416</f>
        <v>27092.222280000002</v>
      </c>
      <c r="E415" s="237">
        <f>E416</f>
        <v>26838.600000000002</v>
      </c>
      <c r="F415" s="237">
        <f>F416</f>
        <v>26838.600000000002</v>
      </c>
    </row>
    <row r="416" spans="1:7" s="1" customFormat="1" ht="27" x14ac:dyDescent="0.3">
      <c r="A416" s="7"/>
      <c r="B416" s="7" t="s">
        <v>12</v>
      </c>
      <c r="C416" s="6" t="s">
        <v>11</v>
      </c>
      <c r="D416" s="237">
        <f t="shared" ref="D416:F416" si="164">D417+D418</f>
        <v>27092.222280000002</v>
      </c>
      <c r="E416" s="237">
        <f t="shared" si="164"/>
        <v>26838.600000000002</v>
      </c>
      <c r="F416" s="237">
        <f t="shared" si="164"/>
        <v>26838.600000000002</v>
      </c>
    </row>
    <row r="417" spans="1:7" s="1" customFormat="1" ht="14.4" x14ac:dyDescent="0.3">
      <c r="A417" s="7"/>
      <c r="B417" s="7"/>
      <c r="C417" s="6" t="s">
        <v>213</v>
      </c>
      <c r="D417" s="237">
        <v>24383</v>
      </c>
      <c r="E417" s="237">
        <v>24154.7</v>
      </c>
      <c r="F417" s="237">
        <v>24154.7</v>
      </c>
    </row>
    <row r="418" spans="1:7" s="1" customFormat="1" ht="14.4" x14ac:dyDescent="0.3">
      <c r="A418" s="7"/>
      <c r="B418" s="7"/>
      <c r="C418" s="6" t="s">
        <v>98</v>
      </c>
      <c r="D418" s="237">
        <v>2709.22228</v>
      </c>
      <c r="E418" s="237">
        <v>2683.9</v>
      </c>
      <c r="F418" s="237">
        <v>2683.9</v>
      </c>
    </row>
    <row r="419" spans="1:7" s="1" customFormat="1" ht="14.4" x14ac:dyDescent="0.3">
      <c r="A419" s="7" t="s">
        <v>678</v>
      </c>
      <c r="B419" s="60"/>
      <c r="C419" s="6" t="s">
        <v>378</v>
      </c>
      <c r="D419" s="237">
        <f t="shared" ref="D419:F419" si="165">D420</f>
        <v>7667.7</v>
      </c>
      <c r="E419" s="237">
        <f t="shared" si="165"/>
        <v>0</v>
      </c>
      <c r="F419" s="237">
        <f t="shared" si="165"/>
        <v>0</v>
      </c>
    </row>
    <row r="420" spans="1:7" s="1" customFormat="1" ht="27" x14ac:dyDescent="0.3">
      <c r="A420" s="94"/>
      <c r="B420" s="7" t="s">
        <v>12</v>
      </c>
      <c r="C420" s="6" t="s">
        <v>11</v>
      </c>
      <c r="D420" s="237">
        <v>7667.7</v>
      </c>
      <c r="E420" s="237">
        <v>0</v>
      </c>
      <c r="F420" s="237">
        <v>0</v>
      </c>
    </row>
    <row r="421" spans="1:7" s="1" customFormat="1" ht="27" x14ac:dyDescent="0.3">
      <c r="A421" s="7" t="s">
        <v>679</v>
      </c>
      <c r="B421" s="60"/>
      <c r="C421" s="6" t="s">
        <v>379</v>
      </c>
      <c r="D421" s="237">
        <f t="shared" ref="D421:F421" si="166">D422</f>
        <v>6211.5</v>
      </c>
      <c r="E421" s="237">
        <f t="shared" si="166"/>
        <v>0</v>
      </c>
      <c r="F421" s="237">
        <f t="shared" si="166"/>
        <v>0</v>
      </c>
    </row>
    <row r="422" spans="1:7" s="1" customFormat="1" ht="27" x14ac:dyDescent="0.3">
      <c r="A422" s="7"/>
      <c r="B422" s="7" t="s">
        <v>12</v>
      </c>
      <c r="C422" s="6" t="s">
        <v>11</v>
      </c>
      <c r="D422" s="237">
        <v>6211.5</v>
      </c>
      <c r="E422" s="237">
        <v>0</v>
      </c>
      <c r="F422" s="237">
        <v>0</v>
      </c>
    </row>
    <row r="423" spans="1:7" s="1" customFormat="1" ht="27" x14ac:dyDescent="0.3">
      <c r="A423" s="200" t="s">
        <v>377</v>
      </c>
      <c r="B423" s="200"/>
      <c r="C423" s="201" t="s">
        <v>376</v>
      </c>
      <c r="D423" s="212">
        <f t="shared" ref="D423:F424" si="167">D424</f>
        <v>33838.699999999997</v>
      </c>
      <c r="E423" s="212">
        <f t="shared" si="167"/>
        <v>31983.9</v>
      </c>
      <c r="F423" s="212">
        <f t="shared" si="167"/>
        <v>33838.699999999997</v>
      </c>
    </row>
    <row r="424" spans="1:7" s="1" customFormat="1" ht="42" customHeight="1" x14ac:dyDescent="0.3">
      <c r="A424" s="7" t="s">
        <v>677</v>
      </c>
      <c r="B424" s="60"/>
      <c r="C424" s="6" t="s">
        <v>375</v>
      </c>
      <c r="D424" s="237">
        <f t="shared" si="167"/>
        <v>33838.699999999997</v>
      </c>
      <c r="E424" s="237">
        <f t="shared" si="167"/>
        <v>31983.9</v>
      </c>
      <c r="F424" s="237">
        <f t="shared" si="167"/>
        <v>33838.699999999997</v>
      </c>
    </row>
    <row r="425" spans="1:7" s="1" customFormat="1" ht="27" x14ac:dyDescent="0.3">
      <c r="A425" s="7"/>
      <c r="B425" s="7" t="s">
        <v>12</v>
      </c>
      <c r="C425" s="6" t="s">
        <v>11</v>
      </c>
      <c r="D425" s="237">
        <v>33838.699999999997</v>
      </c>
      <c r="E425" s="237">
        <v>31983.9</v>
      </c>
      <c r="F425" s="237">
        <v>33838.699999999997</v>
      </c>
      <c r="G425" s="448"/>
    </row>
    <row r="426" spans="1:7" s="1" customFormat="1" ht="79.8" x14ac:dyDescent="0.3">
      <c r="A426" s="200" t="s">
        <v>759</v>
      </c>
      <c r="B426" s="200"/>
      <c r="C426" s="203" t="s">
        <v>815</v>
      </c>
      <c r="D426" s="212">
        <f t="shared" ref="D426:F427" si="168">D427</f>
        <v>438.88</v>
      </c>
      <c r="E426" s="212">
        <f t="shared" si="168"/>
        <v>0</v>
      </c>
      <c r="F426" s="212">
        <f t="shared" si="168"/>
        <v>0</v>
      </c>
    </row>
    <row r="427" spans="1:7" s="1" customFormat="1" ht="27" x14ac:dyDescent="0.3">
      <c r="A427" s="7" t="s">
        <v>758</v>
      </c>
      <c r="B427" s="7"/>
      <c r="C427" s="11" t="s">
        <v>741</v>
      </c>
      <c r="D427" s="237">
        <f t="shared" si="168"/>
        <v>438.88</v>
      </c>
      <c r="E427" s="237">
        <f t="shared" si="168"/>
        <v>0</v>
      </c>
      <c r="F427" s="237">
        <f t="shared" si="168"/>
        <v>0</v>
      </c>
    </row>
    <row r="428" spans="1:7" s="1" customFormat="1" ht="27" x14ac:dyDescent="0.3">
      <c r="A428" s="7"/>
      <c r="B428" s="7" t="s">
        <v>12</v>
      </c>
      <c r="C428" s="6" t="s">
        <v>11</v>
      </c>
      <c r="D428" s="237">
        <f t="shared" ref="D428:F428" si="169">D429+D430+D431</f>
        <v>438.88</v>
      </c>
      <c r="E428" s="237">
        <f t="shared" si="169"/>
        <v>0</v>
      </c>
      <c r="F428" s="237">
        <f t="shared" si="169"/>
        <v>0</v>
      </c>
    </row>
    <row r="429" spans="1:7" s="1" customFormat="1" ht="14.4" x14ac:dyDescent="0.3">
      <c r="A429" s="7"/>
      <c r="B429" s="7"/>
      <c r="C429" s="6" t="s">
        <v>102</v>
      </c>
      <c r="D429" s="237">
        <v>0</v>
      </c>
      <c r="E429" s="237">
        <v>0</v>
      </c>
      <c r="F429" s="237">
        <v>0</v>
      </c>
    </row>
    <row r="430" spans="1:7" s="1" customFormat="1" ht="14.4" x14ac:dyDescent="0.3">
      <c r="A430" s="7"/>
      <c r="B430" s="7"/>
      <c r="C430" s="6" t="s">
        <v>101</v>
      </c>
      <c r="D430" s="237">
        <v>0</v>
      </c>
      <c r="E430" s="237">
        <v>0</v>
      </c>
      <c r="F430" s="237">
        <v>0</v>
      </c>
    </row>
    <row r="431" spans="1:7" s="1" customFormat="1" ht="14.4" x14ac:dyDescent="0.3">
      <c r="A431" s="7"/>
      <c r="B431" s="7"/>
      <c r="C431" s="6" t="s">
        <v>98</v>
      </c>
      <c r="D431" s="237">
        <v>438.88</v>
      </c>
      <c r="E431" s="237">
        <v>0</v>
      </c>
      <c r="F431" s="237">
        <v>0</v>
      </c>
    </row>
    <row r="432" spans="1:7" s="1" customFormat="1" ht="41.25" customHeight="1" x14ac:dyDescent="0.3">
      <c r="A432" s="200" t="s">
        <v>698</v>
      </c>
      <c r="B432" s="200"/>
      <c r="C432" s="203" t="s">
        <v>374</v>
      </c>
      <c r="D432" s="212">
        <f t="shared" ref="D432:F433" si="170">D433</f>
        <v>262277.92671999999</v>
      </c>
      <c r="E432" s="212">
        <f t="shared" si="170"/>
        <v>0</v>
      </c>
      <c r="F432" s="212">
        <f t="shared" si="170"/>
        <v>0</v>
      </c>
    </row>
    <row r="433" spans="1:7" s="1" customFormat="1" ht="27" x14ac:dyDescent="0.3">
      <c r="A433" s="7" t="s">
        <v>699</v>
      </c>
      <c r="B433" s="7"/>
      <c r="C433" s="11" t="s">
        <v>373</v>
      </c>
      <c r="D433" s="237">
        <f t="shared" si="170"/>
        <v>262277.92671999999</v>
      </c>
      <c r="E433" s="237">
        <f t="shared" si="170"/>
        <v>0</v>
      </c>
      <c r="F433" s="237">
        <f t="shared" si="170"/>
        <v>0</v>
      </c>
    </row>
    <row r="434" spans="1:7" s="1" customFormat="1" ht="27" x14ac:dyDescent="0.3">
      <c r="A434" s="7"/>
      <c r="B434" s="7" t="s">
        <v>12</v>
      </c>
      <c r="C434" s="6" t="s">
        <v>11</v>
      </c>
      <c r="D434" s="237">
        <f t="shared" ref="D434:F434" si="171">D435+D436+D437</f>
        <v>262277.92671999999</v>
      </c>
      <c r="E434" s="237">
        <f t="shared" si="171"/>
        <v>0</v>
      </c>
      <c r="F434" s="237">
        <f t="shared" si="171"/>
        <v>0</v>
      </c>
    </row>
    <row r="435" spans="1:7" s="1" customFormat="1" ht="14.4" x14ac:dyDescent="0.3">
      <c r="A435" s="7"/>
      <c r="B435" s="7"/>
      <c r="C435" s="6" t="s">
        <v>102</v>
      </c>
      <c r="D435" s="237">
        <v>250527.87560999999</v>
      </c>
      <c r="E435" s="237">
        <v>0</v>
      </c>
      <c r="F435" s="237">
        <v>0</v>
      </c>
    </row>
    <row r="436" spans="1:7" s="1" customFormat="1" ht="14.4" x14ac:dyDescent="0.3">
      <c r="A436" s="7"/>
      <c r="B436" s="7"/>
      <c r="C436" s="6" t="s">
        <v>101</v>
      </c>
      <c r="D436" s="237">
        <v>10438.661480000001</v>
      </c>
      <c r="E436" s="237">
        <v>0</v>
      </c>
      <c r="F436" s="237">
        <v>0</v>
      </c>
    </row>
    <row r="437" spans="1:7" s="1" customFormat="1" ht="14.4" x14ac:dyDescent="0.3">
      <c r="A437" s="7"/>
      <c r="B437" s="7"/>
      <c r="C437" s="6" t="s">
        <v>98</v>
      </c>
      <c r="D437" s="237">
        <v>1311.3896299999999</v>
      </c>
      <c r="E437" s="237">
        <v>0</v>
      </c>
      <c r="F437" s="237">
        <v>0</v>
      </c>
    </row>
    <row r="438" spans="1:7" s="1" customFormat="1" ht="40.200000000000003" x14ac:dyDescent="0.3">
      <c r="A438" s="30" t="s">
        <v>397</v>
      </c>
      <c r="B438" s="30"/>
      <c r="C438" s="51" t="s">
        <v>396</v>
      </c>
      <c r="D438" s="478">
        <f t="shared" ref="D438:D440" si="172">D439</f>
        <v>7078.2</v>
      </c>
      <c r="E438" s="478">
        <f t="shared" ref="E438:F440" si="173">E439</f>
        <v>0</v>
      </c>
      <c r="F438" s="478">
        <f t="shared" si="173"/>
        <v>7078.2</v>
      </c>
    </row>
    <row r="439" spans="1:7" s="1" customFormat="1" ht="53.4" x14ac:dyDescent="0.3">
      <c r="A439" s="200" t="s">
        <v>395</v>
      </c>
      <c r="B439" s="200"/>
      <c r="C439" s="201" t="s">
        <v>394</v>
      </c>
      <c r="D439" s="212">
        <f t="shared" si="172"/>
        <v>7078.2</v>
      </c>
      <c r="E439" s="212">
        <f t="shared" si="173"/>
        <v>0</v>
      </c>
      <c r="F439" s="212">
        <f t="shared" si="173"/>
        <v>7078.2</v>
      </c>
    </row>
    <row r="440" spans="1:7" s="1" customFormat="1" ht="53.4" x14ac:dyDescent="0.3">
      <c r="A440" s="7" t="s">
        <v>393</v>
      </c>
      <c r="B440" s="60"/>
      <c r="C440" s="6" t="s">
        <v>572</v>
      </c>
      <c r="D440" s="237">
        <f t="shared" si="172"/>
        <v>7078.2</v>
      </c>
      <c r="E440" s="237">
        <f t="shared" si="173"/>
        <v>0</v>
      </c>
      <c r="F440" s="237">
        <f t="shared" si="173"/>
        <v>7078.2</v>
      </c>
    </row>
    <row r="441" spans="1:7" s="1" customFormat="1" ht="27" x14ac:dyDescent="0.3">
      <c r="A441" s="7"/>
      <c r="B441" s="7" t="s">
        <v>12</v>
      </c>
      <c r="C441" s="6" t="s">
        <v>11</v>
      </c>
      <c r="D441" s="237">
        <v>7078.2</v>
      </c>
      <c r="E441" s="237">
        <v>0</v>
      </c>
      <c r="F441" s="237">
        <v>7078.2</v>
      </c>
      <c r="G441" s="448"/>
    </row>
    <row r="442" spans="1:7" s="1" customFormat="1" ht="53.4" x14ac:dyDescent="0.3">
      <c r="A442" s="30" t="s">
        <v>372</v>
      </c>
      <c r="B442" s="30"/>
      <c r="C442" s="51" t="s">
        <v>371</v>
      </c>
      <c r="D442" s="478">
        <f>D443+D446+D449</f>
        <v>3937</v>
      </c>
      <c r="E442" s="478">
        <f t="shared" ref="E442:F442" si="174">E443+E446</f>
        <v>0</v>
      </c>
      <c r="F442" s="478">
        <f t="shared" si="174"/>
        <v>0</v>
      </c>
    </row>
    <row r="443" spans="1:7" s="1" customFormat="1" ht="42" customHeight="1" x14ac:dyDescent="0.3">
      <c r="A443" s="200" t="s">
        <v>370</v>
      </c>
      <c r="B443" s="200"/>
      <c r="C443" s="213" t="s">
        <v>369</v>
      </c>
      <c r="D443" s="212">
        <f>D444</f>
        <v>1236.5999999999999</v>
      </c>
      <c r="E443" s="212">
        <v>0</v>
      </c>
      <c r="F443" s="212">
        <v>0</v>
      </c>
    </row>
    <row r="444" spans="1:7" s="1" customFormat="1" ht="40.200000000000003" x14ac:dyDescent="0.3">
      <c r="A444" s="7" t="s">
        <v>676</v>
      </c>
      <c r="B444" s="7"/>
      <c r="C444" s="99" t="s">
        <v>368</v>
      </c>
      <c r="D444" s="237">
        <f>D445</f>
        <v>1236.5999999999999</v>
      </c>
      <c r="E444" s="237">
        <v>0</v>
      </c>
      <c r="F444" s="237">
        <v>0</v>
      </c>
    </row>
    <row r="445" spans="1:7" s="1" customFormat="1" ht="27" x14ac:dyDescent="0.3">
      <c r="A445" s="7"/>
      <c r="B445" s="7" t="s">
        <v>12</v>
      </c>
      <c r="C445" s="6" t="s">
        <v>11</v>
      </c>
      <c r="D445" s="237">
        <v>1236.5999999999999</v>
      </c>
      <c r="E445" s="237">
        <v>0</v>
      </c>
      <c r="F445" s="237">
        <v>0</v>
      </c>
    </row>
    <row r="446" spans="1:7" s="1" customFormat="1" ht="40.200000000000003" x14ac:dyDescent="0.3">
      <c r="A446" s="200" t="s">
        <v>695</v>
      </c>
      <c r="B446" s="200"/>
      <c r="C446" s="213" t="s">
        <v>696</v>
      </c>
      <c r="D446" s="212">
        <f t="shared" ref="D446:E447" si="175">D447</f>
        <v>300.39999999999998</v>
      </c>
      <c r="E446" s="485">
        <f t="shared" si="175"/>
        <v>0</v>
      </c>
      <c r="F446" s="212">
        <v>0</v>
      </c>
    </row>
    <row r="447" spans="1:7" s="1" customFormat="1" ht="40.200000000000003" x14ac:dyDescent="0.3">
      <c r="A447" s="262" t="s">
        <v>1025</v>
      </c>
      <c r="B447" s="262"/>
      <c r="C447" s="269" t="s">
        <v>697</v>
      </c>
      <c r="D447" s="274">
        <f t="shared" si="175"/>
        <v>300.39999999999998</v>
      </c>
      <c r="E447" s="274">
        <f>E448</f>
        <v>0</v>
      </c>
      <c r="F447" s="274">
        <f>F448</f>
        <v>0</v>
      </c>
    </row>
    <row r="448" spans="1:7" s="1" customFormat="1" ht="27" x14ac:dyDescent="0.3">
      <c r="A448" s="262"/>
      <c r="B448" s="7" t="s">
        <v>12</v>
      </c>
      <c r="C448" s="6" t="s">
        <v>11</v>
      </c>
      <c r="D448" s="274">
        <v>300.39999999999998</v>
      </c>
      <c r="E448" s="274">
        <v>0</v>
      </c>
      <c r="F448" s="274">
        <v>0</v>
      </c>
    </row>
    <row r="449" spans="1:6" s="1" customFormat="1" ht="27" x14ac:dyDescent="0.3">
      <c r="A449" s="200" t="s">
        <v>770</v>
      </c>
      <c r="B449" s="200"/>
      <c r="C449" s="213" t="s">
        <v>692</v>
      </c>
      <c r="D449" s="212">
        <f>D450</f>
        <v>2400</v>
      </c>
      <c r="E449" s="212">
        <v>0</v>
      </c>
      <c r="F449" s="212">
        <v>0</v>
      </c>
    </row>
    <row r="450" spans="1:6" s="1" customFormat="1" ht="40.200000000000003" x14ac:dyDescent="0.3">
      <c r="A450" s="7" t="s">
        <v>771</v>
      </c>
      <c r="B450" s="7"/>
      <c r="C450" s="99" t="s">
        <v>772</v>
      </c>
      <c r="D450" s="237">
        <f>D451</f>
        <v>2400</v>
      </c>
      <c r="E450" s="237">
        <v>0</v>
      </c>
      <c r="F450" s="237">
        <v>0</v>
      </c>
    </row>
    <row r="451" spans="1:6" s="1" customFormat="1" ht="27" x14ac:dyDescent="0.3">
      <c r="A451" s="7"/>
      <c r="B451" s="7" t="s">
        <v>12</v>
      </c>
      <c r="C451" s="6" t="s">
        <v>11</v>
      </c>
      <c r="D451" s="237">
        <f>D452+D453</f>
        <v>2400</v>
      </c>
      <c r="E451" s="237">
        <v>0</v>
      </c>
      <c r="F451" s="237">
        <v>0</v>
      </c>
    </row>
    <row r="452" spans="1:6" s="1" customFormat="1" ht="14.4" x14ac:dyDescent="0.3">
      <c r="A452" s="296"/>
      <c r="B452" s="296"/>
      <c r="C452" s="6" t="s">
        <v>101</v>
      </c>
      <c r="D452" s="477">
        <v>2160</v>
      </c>
      <c r="E452" s="237">
        <v>0</v>
      </c>
      <c r="F452" s="237">
        <v>0</v>
      </c>
    </row>
    <row r="453" spans="1:6" s="1" customFormat="1" ht="14.4" x14ac:dyDescent="0.3">
      <c r="A453" s="296"/>
      <c r="B453" s="296"/>
      <c r="C453" s="6" t="s">
        <v>98</v>
      </c>
      <c r="D453" s="477">
        <v>240</v>
      </c>
      <c r="E453" s="237">
        <v>0</v>
      </c>
      <c r="F453" s="237">
        <v>0</v>
      </c>
    </row>
    <row r="454" spans="1:6" s="1" customFormat="1" ht="53.4" x14ac:dyDescent="0.3">
      <c r="A454" s="217" t="s">
        <v>289</v>
      </c>
      <c r="B454" s="217"/>
      <c r="C454" s="220" t="s">
        <v>288</v>
      </c>
      <c r="D454" s="484">
        <f t="shared" ref="D454:F454" si="176">D455+D461</f>
        <v>8028.7210099999993</v>
      </c>
      <c r="E454" s="484">
        <f t="shared" si="176"/>
        <v>8064.9380900000015</v>
      </c>
      <c r="F454" s="484">
        <f t="shared" si="176"/>
        <v>8127.3156800000006</v>
      </c>
    </row>
    <row r="455" spans="1:6" s="1" customFormat="1" ht="40.200000000000003" x14ac:dyDescent="0.3">
      <c r="A455" s="268" t="s">
        <v>700</v>
      </c>
      <c r="B455" s="207"/>
      <c r="C455" s="271" t="s">
        <v>702</v>
      </c>
      <c r="D455" s="212">
        <f t="shared" ref="D455:D456" si="177">D456</f>
        <v>6029.2760399999997</v>
      </c>
      <c r="E455" s="212">
        <f t="shared" ref="E455:F456" si="178">E456</f>
        <v>5789.1429700000008</v>
      </c>
      <c r="F455" s="212">
        <f t="shared" si="178"/>
        <v>5854.0556400000005</v>
      </c>
    </row>
    <row r="456" spans="1:6" s="1" customFormat="1" ht="40.200000000000003" x14ac:dyDescent="0.3">
      <c r="A456" s="270" t="s">
        <v>701</v>
      </c>
      <c r="B456" s="54"/>
      <c r="C456" s="11" t="s">
        <v>669</v>
      </c>
      <c r="D456" s="237">
        <f t="shared" si="177"/>
        <v>6029.2760399999997</v>
      </c>
      <c r="E456" s="237">
        <f t="shared" si="178"/>
        <v>5789.1429700000008</v>
      </c>
      <c r="F456" s="237">
        <f t="shared" si="178"/>
        <v>5854.0556400000005</v>
      </c>
    </row>
    <row r="457" spans="1:6" s="1" customFormat="1" ht="27" x14ac:dyDescent="0.3">
      <c r="A457" s="94"/>
      <c r="B457" s="7" t="s">
        <v>12</v>
      </c>
      <c r="C457" s="6" t="s">
        <v>11</v>
      </c>
      <c r="D457" s="237">
        <f t="shared" ref="D457:F457" si="179">D458+D459+D460</f>
        <v>6029.2760399999997</v>
      </c>
      <c r="E457" s="237">
        <f t="shared" si="179"/>
        <v>5789.1429700000008</v>
      </c>
      <c r="F457" s="237">
        <f t="shared" si="179"/>
        <v>5854.0556400000005</v>
      </c>
    </row>
    <row r="458" spans="1:6" s="1" customFormat="1" ht="14.4" x14ac:dyDescent="0.3">
      <c r="A458" s="94"/>
      <c r="B458" s="7"/>
      <c r="C458" s="6" t="s">
        <v>102</v>
      </c>
      <c r="D458" s="237">
        <v>5209.2945</v>
      </c>
      <c r="E458" s="237">
        <v>5001.81952</v>
      </c>
      <c r="F458" s="237">
        <v>5057.9040800000002</v>
      </c>
    </row>
    <row r="459" spans="1:6" s="1" customFormat="1" ht="14.4" x14ac:dyDescent="0.3">
      <c r="A459" s="94"/>
      <c r="B459" s="7"/>
      <c r="C459" s="6" t="s">
        <v>101</v>
      </c>
      <c r="D459" s="237">
        <v>217.05394000000001</v>
      </c>
      <c r="E459" s="237">
        <v>208.40915000000001</v>
      </c>
      <c r="F459" s="237">
        <v>210.74600000000001</v>
      </c>
    </row>
    <row r="460" spans="1:6" s="1" customFormat="1" ht="14.4" x14ac:dyDescent="0.3">
      <c r="A460" s="94"/>
      <c r="B460" s="7"/>
      <c r="C460" s="6" t="s">
        <v>98</v>
      </c>
      <c r="D460" s="237">
        <v>602.92759999999998</v>
      </c>
      <c r="E460" s="237">
        <v>578.91430000000003</v>
      </c>
      <c r="F460" s="237">
        <v>585.40556000000004</v>
      </c>
    </row>
    <row r="461" spans="1:6" s="1" customFormat="1" ht="40.200000000000003" x14ac:dyDescent="0.3">
      <c r="A461" s="200" t="s">
        <v>287</v>
      </c>
      <c r="B461" s="207"/>
      <c r="C461" s="201" t="s">
        <v>286</v>
      </c>
      <c r="D461" s="212">
        <f t="shared" ref="D461:F462" si="180">D462</f>
        <v>1999.44497</v>
      </c>
      <c r="E461" s="212">
        <f t="shared" si="180"/>
        <v>2275.7951200000002</v>
      </c>
      <c r="F461" s="212">
        <f t="shared" si="180"/>
        <v>2273.2600400000001</v>
      </c>
    </row>
    <row r="462" spans="1:6" s="1" customFormat="1" ht="53.4" x14ac:dyDescent="0.3">
      <c r="A462" s="94" t="s">
        <v>285</v>
      </c>
      <c r="B462" s="54"/>
      <c r="C462" s="6" t="s">
        <v>657</v>
      </c>
      <c r="D462" s="237">
        <f t="shared" si="180"/>
        <v>1999.44497</v>
      </c>
      <c r="E462" s="237">
        <f t="shared" si="180"/>
        <v>2275.7951200000002</v>
      </c>
      <c r="F462" s="237">
        <f t="shared" si="180"/>
        <v>2273.2600400000001</v>
      </c>
    </row>
    <row r="463" spans="1:6" s="1" customFormat="1" ht="27" x14ac:dyDescent="0.3">
      <c r="A463" s="94"/>
      <c r="B463" s="7" t="s">
        <v>12</v>
      </c>
      <c r="C463" s="6" t="s">
        <v>11</v>
      </c>
      <c r="D463" s="237">
        <f t="shared" ref="D463:F463" si="181">D464+D465</f>
        <v>1999.44497</v>
      </c>
      <c r="E463" s="237">
        <f t="shared" si="181"/>
        <v>2275.7951200000002</v>
      </c>
      <c r="F463" s="237">
        <f t="shared" si="181"/>
        <v>2273.2600400000001</v>
      </c>
    </row>
    <row r="464" spans="1:6" s="1" customFormat="1" ht="14.4" x14ac:dyDescent="0.3">
      <c r="A464" s="94"/>
      <c r="B464" s="7"/>
      <c r="C464" s="6" t="s">
        <v>101</v>
      </c>
      <c r="D464" s="237">
        <v>1799.50047</v>
      </c>
      <c r="E464" s="237">
        <v>2048.2156100000002</v>
      </c>
      <c r="F464" s="237">
        <v>2045.9340400000001</v>
      </c>
    </row>
    <row r="465" spans="1:7" s="1" customFormat="1" ht="14.4" x14ac:dyDescent="0.3">
      <c r="A465" s="94"/>
      <c r="B465" s="7"/>
      <c r="C465" s="6" t="s">
        <v>98</v>
      </c>
      <c r="D465" s="237">
        <v>199.94450000000001</v>
      </c>
      <c r="E465" s="237">
        <v>227.57951</v>
      </c>
      <c r="F465" s="237">
        <v>227.32599999999999</v>
      </c>
    </row>
    <row r="466" spans="1:7" s="1" customFormat="1" ht="66.599999999999994" x14ac:dyDescent="0.3">
      <c r="A466" s="217" t="s">
        <v>428</v>
      </c>
      <c r="B466" s="217"/>
      <c r="C466" s="220" t="s">
        <v>427</v>
      </c>
      <c r="D466" s="484">
        <f t="shared" ref="D466:F466" si="182">D467+D477+D485</f>
        <v>32793.5</v>
      </c>
      <c r="E466" s="484">
        <f t="shared" si="182"/>
        <v>28431.899999999998</v>
      </c>
      <c r="F466" s="484">
        <f t="shared" si="182"/>
        <v>31898.2</v>
      </c>
    </row>
    <row r="467" spans="1:7" s="1" customFormat="1" ht="53.4" x14ac:dyDescent="0.3">
      <c r="A467" s="200" t="s">
        <v>463</v>
      </c>
      <c r="B467" s="200"/>
      <c r="C467" s="211" t="s">
        <v>462</v>
      </c>
      <c r="D467" s="212">
        <f t="shared" ref="D467:F467" si="183">D468+D470+D472+D474</f>
        <v>27918.499999999996</v>
      </c>
      <c r="E467" s="212">
        <f t="shared" si="183"/>
        <v>28004.3</v>
      </c>
      <c r="F467" s="212">
        <f t="shared" si="183"/>
        <v>28862.799999999999</v>
      </c>
    </row>
    <row r="468" spans="1:7" s="1" customFormat="1" ht="14.4" x14ac:dyDescent="0.3">
      <c r="A468" s="7" t="s">
        <v>461</v>
      </c>
      <c r="B468" s="7"/>
      <c r="C468" s="6" t="s">
        <v>460</v>
      </c>
      <c r="D468" s="237">
        <f t="shared" ref="D468:F468" si="184">D469</f>
        <v>52.4</v>
      </c>
      <c r="E468" s="237">
        <f t="shared" si="184"/>
        <v>0</v>
      </c>
      <c r="F468" s="237">
        <f t="shared" si="184"/>
        <v>52.4</v>
      </c>
    </row>
    <row r="469" spans="1:7" s="1" customFormat="1" ht="27" x14ac:dyDescent="0.3">
      <c r="A469" s="7"/>
      <c r="B469" s="7" t="s">
        <v>12</v>
      </c>
      <c r="C469" s="6" t="s">
        <v>11</v>
      </c>
      <c r="D469" s="237">
        <v>52.4</v>
      </c>
      <c r="E469" s="237">
        <v>0</v>
      </c>
      <c r="F469" s="237">
        <v>52.4</v>
      </c>
      <c r="G469" s="448"/>
    </row>
    <row r="470" spans="1:7" s="1" customFormat="1" ht="53.4" x14ac:dyDescent="0.3">
      <c r="A470" s="7" t="s">
        <v>459</v>
      </c>
      <c r="B470" s="7"/>
      <c r="C470" s="6" t="s">
        <v>541</v>
      </c>
      <c r="D470" s="237">
        <f t="shared" ref="D470:F470" si="185">D471</f>
        <v>270.2</v>
      </c>
      <c r="E470" s="237">
        <f t="shared" si="185"/>
        <v>0</v>
      </c>
      <c r="F470" s="237">
        <f t="shared" si="185"/>
        <v>126.8</v>
      </c>
    </row>
    <row r="471" spans="1:7" s="1" customFormat="1" ht="27" x14ac:dyDescent="0.3">
      <c r="A471" s="7"/>
      <c r="B471" s="7" t="s">
        <v>12</v>
      </c>
      <c r="C471" s="6" t="s">
        <v>11</v>
      </c>
      <c r="D471" s="237">
        <v>270.2</v>
      </c>
      <c r="E471" s="237">
        <v>0</v>
      </c>
      <c r="F471" s="237">
        <v>126.8</v>
      </c>
      <c r="G471" s="448"/>
    </row>
    <row r="472" spans="1:7" s="1" customFormat="1" ht="40.200000000000003" x14ac:dyDescent="0.3">
      <c r="A472" s="7" t="s">
        <v>542</v>
      </c>
      <c r="B472" s="7"/>
      <c r="C472" s="6" t="s">
        <v>543</v>
      </c>
      <c r="D472" s="237">
        <f t="shared" ref="D472:F472" si="186">D473</f>
        <v>578</v>
      </c>
      <c r="E472" s="237">
        <f t="shared" si="186"/>
        <v>0</v>
      </c>
      <c r="F472" s="237">
        <f t="shared" si="186"/>
        <v>578</v>
      </c>
    </row>
    <row r="473" spans="1:7" ht="26.4" x14ac:dyDescent="0.25">
      <c r="A473" s="7"/>
      <c r="B473" s="7" t="s">
        <v>12</v>
      </c>
      <c r="C473" s="6" t="s">
        <v>11</v>
      </c>
      <c r="D473" s="237">
        <v>578</v>
      </c>
      <c r="E473" s="237">
        <v>0</v>
      </c>
      <c r="F473" s="237">
        <v>578</v>
      </c>
      <c r="G473" s="449"/>
    </row>
    <row r="474" spans="1:7" ht="26.4" x14ac:dyDescent="0.25">
      <c r="A474" s="7" t="s">
        <v>458</v>
      </c>
      <c r="B474" s="7"/>
      <c r="C474" s="108" t="s">
        <v>457</v>
      </c>
      <c r="D474" s="237">
        <f t="shared" ref="D474:F474" si="187">D475+D476</f>
        <v>27017.899999999998</v>
      </c>
      <c r="E474" s="237">
        <f t="shared" si="187"/>
        <v>28004.3</v>
      </c>
      <c r="F474" s="237">
        <f t="shared" si="187"/>
        <v>28105.599999999999</v>
      </c>
    </row>
    <row r="475" spans="1:7" ht="66" x14ac:dyDescent="0.25">
      <c r="A475" s="7"/>
      <c r="B475" s="7" t="s">
        <v>2</v>
      </c>
      <c r="C475" s="6" t="s">
        <v>1</v>
      </c>
      <c r="D475" s="237">
        <v>25314.6</v>
      </c>
      <c r="E475" s="237">
        <v>26402.3</v>
      </c>
      <c r="F475" s="237">
        <v>26402.3</v>
      </c>
    </row>
    <row r="476" spans="1:7" ht="26.4" x14ac:dyDescent="0.25">
      <c r="A476" s="7"/>
      <c r="B476" s="7" t="s">
        <v>12</v>
      </c>
      <c r="C476" s="6" t="s">
        <v>11</v>
      </c>
      <c r="D476" s="237">
        <v>1703.3</v>
      </c>
      <c r="E476" s="237">
        <v>1602</v>
      </c>
      <c r="F476" s="237">
        <v>1703.3</v>
      </c>
      <c r="G476" s="449"/>
    </row>
    <row r="477" spans="1:7" ht="39.6" x14ac:dyDescent="0.25">
      <c r="A477" s="200" t="s">
        <v>454</v>
      </c>
      <c r="B477" s="200"/>
      <c r="C477" s="211" t="s">
        <v>453</v>
      </c>
      <c r="D477" s="212">
        <f t="shared" ref="D477:F477" si="188">D478+D480+D483</f>
        <v>4855</v>
      </c>
      <c r="E477" s="212">
        <f t="shared" si="188"/>
        <v>407.6</v>
      </c>
      <c r="F477" s="212">
        <f t="shared" si="188"/>
        <v>3015.4</v>
      </c>
    </row>
    <row r="478" spans="1:7" ht="26.4" x14ac:dyDescent="0.25">
      <c r="A478" s="7" t="s">
        <v>452</v>
      </c>
      <c r="B478" s="7"/>
      <c r="C478" s="96" t="s">
        <v>451</v>
      </c>
      <c r="D478" s="237">
        <f t="shared" ref="D478:F478" si="189">D479</f>
        <v>121.9</v>
      </c>
      <c r="E478" s="237">
        <f t="shared" si="189"/>
        <v>121.9</v>
      </c>
      <c r="F478" s="237">
        <f t="shared" si="189"/>
        <v>121.9</v>
      </c>
    </row>
    <row r="479" spans="1:7" ht="26.4" x14ac:dyDescent="0.25">
      <c r="A479" s="7"/>
      <c r="B479" s="7" t="s">
        <v>12</v>
      </c>
      <c r="C479" s="6" t="s">
        <v>11</v>
      </c>
      <c r="D479" s="237">
        <v>121.9</v>
      </c>
      <c r="E479" s="237">
        <v>121.9</v>
      </c>
      <c r="F479" s="237">
        <v>121.9</v>
      </c>
      <c r="G479" s="449"/>
    </row>
    <row r="480" spans="1:7" ht="26.4" x14ac:dyDescent="0.25">
      <c r="A480" s="7" t="s">
        <v>450</v>
      </c>
      <c r="B480" s="7"/>
      <c r="C480" s="11" t="s">
        <v>449</v>
      </c>
      <c r="D480" s="237">
        <f t="shared" ref="D480:F480" si="190">D481+D482</f>
        <v>4115.6000000000004</v>
      </c>
      <c r="E480" s="237">
        <f t="shared" si="190"/>
        <v>285.7</v>
      </c>
      <c r="F480" s="237">
        <f t="shared" si="190"/>
        <v>2276</v>
      </c>
    </row>
    <row r="481" spans="1:7" ht="26.4" x14ac:dyDescent="0.25">
      <c r="A481" s="7"/>
      <c r="B481" s="7" t="s">
        <v>12</v>
      </c>
      <c r="C481" s="6" t="s">
        <v>11</v>
      </c>
      <c r="D481" s="9">
        <v>3976.1</v>
      </c>
      <c r="E481" s="9">
        <v>146.19999999999999</v>
      </c>
      <c r="F481" s="9">
        <v>2136.5</v>
      </c>
      <c r="G481" s="449"/>
    </row>
    <row r="482" spans="1:7" ht="26.4" x14ac:dyDescent="0.25">
      <c r="A482" s="7"/>
      <c r="B482" s="7" t="s">
        <v>57</v>
      </c>
      <c r="C482" s="6" t="s">
        <v>56</v>
      </c>
      <c r="D482" s="9">
        <v>139.5</v>
      </c>
      <c r="E482" s="9">
        <v>139.5</v>
      </c>
      <c r="F482" s="9">
        <v>139.5</v>
      </c>
    </row>
    <row r="483" spans="1:7" ht="39.6" x14ac:dyDescent="0.25">
      <c r="A483" s="7" t="s">
        <v>448</v>
      </c>
      <c r="B483" s="7"/>
      <c r="C483" s="110" t="s">
        <v>573</v>
      </c>
      <c r="D483" s="237">
        <f t="shared" ref="D483:F483" si="191">D484</f>
        <v>617.5</v>
      </c>
      <c r="E483" s="237">
        <f t="shared" si="191"/>
        <v>0</v>
      </c>
      <c r="F483" s="237">
        <f t="shared" si="191"/>
        <v>617.5</v>
      </c>
    </row>
    <row r="484" spans="1:7" ht="26.4" x14ac:dyDescent="0.25">
      <c r="A484" s="7"/>
      <c r="B484" s="7" t="s">
        <v>2</v>
      </c>
      <c r="C484" s="6" t="s">
        <v>11</v>
      </c>
      <c r="D484" s="237">
        <v>617.5</v>
      </c>
      <c r="E484" s="237">
        <v>0</v>
      </c>
      <c r="F484" s="237">
        <v>617.5</v>
      </c>
      <c r="G484" s="449"/>
    </row>
    <row r="485" spans="1:7" ht="26.4" x14ac:dyDescent="0.25">
      <c r="A485" s="200" t="s">
        <v>574</v>
      </c>
      <c r="B485" s="200"/>
      <c r="C485" s="211" t="s">
        <v>575</v>
      </c>
      <c r="D485" s="212">
        <f t="shared" ref="D485:F486" si="192">D486</f>
        <v>20</v>
      </c>
      <c r="E485" s="212">
        <f t="shared" si="192"/>
        <v>20</v>
      </c>
      <c r="F485" s="212">
        <f t="shared" si="192"/>
        <v>20</v>
      </c>
    </row>
    <row r="486" spans="1:7" x14ac:dyDescent="0.25">
      <c r="A486" s="127" t="s">
        <v>576</v>
      </c>
      <c r="B486" s="128"/>
      <c r="C486" s="6" t="s">
        <v>665</v>
      </c>
      <c r="D486" s="237">
        <f t="shared" si="192"/>
        <v>20</v>
      </c>
      <c r="E486" s="237">
        <f t="shared" si="192"/>
        <v>20</v>
      </c>
      <c r="F486" s="237">
        <f t="shared" si="192"/>
        <v>20</v>
      </c>
    </row>
    <row r="487" spans="1:7" ht="26.4" x14ac:dyDescent="0.25">
      <c r="A487" s="128"/>
      <c r="B487" s="7" t="s">
        <v>12</v>
      </c>
      <c r="C487" s="6" t="s">
        <v>11</v>
      </c>
      <c r="D487" s="237">
        <v>20</v>
      </c>
      <c r="E487" s="237">
        <v>20</v>
      </c>
      <c r="F487" s="237">
        <v>20</v>
      </c>
    </row>
    <row r="488" spans="1:7" ht="52.8" x14ac:dyDescent="0.25">
      <c r="A488" s="217" t="s">
        <v>331</v>
      </c>
      <c r="B488" s="221"/>
      <c r="C488" s="220" t="s">
        <v>577</v>
      </c>
      <c r="D488" s="484">
        <f>D489</f>
        <v>13008.900710000002</v>
      </c>
      <c r="E488" s="484">
        <f t="shared" ref="E488:F488" si="193">E489</f>
        <v>2809.6476299999999</v>
      </c>
      <c r="F488" s="484">
        <f t="shared" si="193"/>
        <v>1101.81897</v>
      </c>
    </row>
    <row r="489" spans="1:7" ht="26.4" x14ac:dyDescent="0.25">
      <c r="A489" s="200" t="s">
        <v>1008</v>
      </c>
      <c r="B489" s="207"/>
      <c r="C489" s="201" t="s">
        <v>990</v>
      </c>
      <c r="D489" s="212">
        <f>D490+D492+D494</f>
        <v>13008.900710000002</v>
      </c>
      <c r="E489" s="212">
        <f t="shared" ref="E489:F489" si="194">E490+E492+E494</f>
        <v>2809.6476299999999</v>
      </c>
      <c r="F489" s="212">
        <f t="shared" si="194"/>
        <v>1101.81897</v>
      </c>
    </row>
    <row r="490" spans="1:7" ht="66" x14ac:dyDescent="0.25">
      <c r="A490" s="183" t="s">
        <v>762</v>
      </c>
      <c r="B490" s="183"/>
      <c r="C490" s="184" t="s">
        <v>767</v>
      </c>
      <c r="D490" s="237">
        <f>D491</f>
        <v>6893.0713400000004</v>
      </c>
      <c r="E490" s="237">
        <f t="shared" ref="E490:F490" si="195">E491</f>
        <v>0</v>
      </c>
      <c r="F490" s="237">
        <f t="shared" si="195"/>
        <v>0</v>
      </c>
    </row>
    <row r="491" spans="1:7" x14ac:dyDescent="0.25">
      <c r="A491" s="183"/>
      <c r="B491" s="183">
        <v>800</v>
      </c>
      <c r="C491" s="6" t="s">
        <v>21</v>
      </c>
      <c r="D491" s="237">
        <v>6893.0713400000004</v>
      </c>
      <c r="E491" s="237">
        <v>0</v>
      </c>
      <c r="F491" s="237">
        <v>0</v>
      </c>
    </row>
    <row r="492" spans="1:7" ht="52.8" x14ac:dyDescent="0.25">
      <c r="A492" s="183" t="s">
        <v>763</v>
      </c>
      <c r="B492" s="183"/>
      <c r="C492" s="184" t="s">
        <v>765</v>
      </c>
      <c r="D492" s="237">
        <f>D493</f>
        <v>4111.7108600000001</v>
      </c>
      <c r="E492" s="237">
        <f t="shared" ref="E492:F492" si="196">E493</f>
        <v>0</v>
      </c>
      <c r="F492" s="237">
        <f t="shared" si="196"/>
        <v>0</v>
      </c>
    </row>
    <row r="493" spans="1:7" x14ac:dyDescent="0.25">
      <c r="A493" s="183"/>
      <c r="B493" s="183">
        <v>800</v>
      </c>
      <c r="C493" s="6" t="s">
        <v>21</v>
      </c>
      <c r="D493" s="237">
        <v>4111.7108600000001</v>
      </c>
      <c r="E493" s="237">
        <v>0</v>
      </c>
      <c r="F493" s="237">
        <v>0</v>
      </c>
    </row>
    <row r="494" spans="1:7" ht="52.8" x14ac:dyDescent="0.25">
      <c r="A494" s="183" t="s">
        <v>764</v>
      </c>
      <c r="B494" s="183"/>
      <c r="C494" s="184" t="s">
        <v>766</v>
      </c>
      <c r="D494" s="237">
        <f>D495</f>
        <v>2004.11851</v>
      </c>
      <c r="E494" s="237">
        <f t="shared" ref="E494:F494" si="197">E495</f>
        <v>2809.6476299999999</v>
      </c>
      <c r="F494" s="237">
        <f t="shared" si="197"/>
        <v>1101.81897</v>
      </c>
    </row>
    <row r="495" spans="1:7" x14ac:dyDescent="0.25">
      <c r="A495" s="183"/>
      <c r="B495" s="183">
        <v>800</v>
      </c>
      <c r="C495" s="6" t="s">
        <v>21</v>
      </c>
      <c r="D495" s="237">
        <v>2004.11851</v>
      </c>
      <c r="E495" s="237">
        <v>2809.6476299999999</v>
      </c>
      <c r="F495" s="237">
        <v>1101.81897</v>
      </c>
    </row>
    <row r="496" spans="1:7" ht="39.6" x14ac:dyDescent="0.25">
      <c r="A496" s="217" t="s">
        <v>353</v>
      </c>
      <c r="B496" s="221"/>
      <c r="C496" s="220" t="s">
        <v>578</v>
      </c>
      <c r="D496" s="484">
        <f>D497</f>
        <v>5686.8993999999993</v>
      </c>
      <c r="E496" s="484">
        <f t="shared" ref="E496:F496" si="198">E497</f>
        <v>885.7</v>
      </c>
      <c r="F496" s="484">
        <f t="shared" si="198"/>
        <v>667.9</v>
      </c>
    </row>
    <row r="497" spans="1:7" ht="26.4" x14ac:dyDescent="0.25">
      <c r="A497" s="200" t="s">
        <v>351</v>
      </c>
      <c r="B497" s="207"/>
      <c r="C497" s="201" t="s">
        <v>350</v>
      </c>
      <c r="D497" s="212">
        <f t="shared" ref="D497:F497" si="199">D498+D500</f>
        <v>5686.8993999999993</v>
      </c>
      <c r="E497" s="212">
        <f t="shared" si="199"/>
        <v>885.7</v>
      </c>
      <c r="F497" s="212">
        <f t="shared" si="199"/>
        <v>667.9</v>
      </c>
    </row>
    <row r="498" spans="1:7" x14ac:dyDescent="0.25">
      <c r="A498" s="7" t="s">
        <v>349</v>
      </c>
      <c r="B498" s="7"/>
      <c r="C498" s="6" t="s">
        <v>348</v>
      </c>
      <c r="D498" s="237">
        <f t="shared" ref="D498:F498" si="200">D499</f>
        <v>550.9</v>
      </c>
      <c r="E498" s="237">
        <f t="shared" si="200"/>
        <v>0</v>
      </c>
      <c r="F498" s="237">
        <f t="shared" si="200"/>
        <v>261</v>
      </c>
    </row>
    <row r="499" spans="1:7" ht="26.4" x14ac:dyDescent="0.25">
      <c r="A499" s="7"/>
      <c r="B499" s="7" t="s">
        <v>12</v>
      </c>
      <c r="C499" s="6" t="s">
        <v>11</v>
      </c>
      <c r="D499" s="237">
        <v>550.9</v>
      </c>
      <c r="E499" s="237">
        <v>0</v>
      </c>
      <c r="F499" s="237">
        <v>261</v>
      </c>
      <c r="G499" s="449"/>
    </row>
    <row r="500" spans="1:7" ht="26.4" x14ac:dyDescent="0.25">
      <c r="A500" s="7" t="s">
        <v>347</v>
      </c>
      <c r="B500" s="7"/>
      <c r="C500" s="6" t="s">
        <v>346</v>
      </c>
      <c r="D500" s="237">
        <f t="shared" ref="D500:F500" si="201">D501</f>
        <v>5135.9993999999997</v>
      </c>
      <c r="E500" s="237">
        <f t="shared" si="201"/>
        <v>885.7</v>
      </c>
      <c r="F500" s="237">
        <f t="shared" si="201"/>
        <v>406.9</v>
      </c>
    </row>
    <row r="501" spans="1:7" ht="26.4" x14ac:dyDescent="0.25">
      <c r="A501" s="7"/>
      <c r="B501" s="7" t="s">
        <v>12</v>
      </c>
      <c r="C501" s="6" t="s">
        <v>11</v>
      </c>
      <c r="D501" s="237">
        <f t="shared" ref="D501:F501" si="202">D502+D503</f>
        <v>5135.9993999999997</v>
      </c>
      <c r="E501" s="237">
        <f t="shared" si="202"/>
        <v>885.7</v>
      </c>
      <c r="F501" s="237">
        <f t="shared" si="202"/>
        <v>406.9</v>
      </c>
    </row>
    <row r="502" spans="1:7" x14ac:dyDescent="0.25">
      <c r="A502" s="7"/>
      <c r="B502" s="7"/>
      <c r="C502" s="99" t="s">
        <v>303</v>
      </c>
      <c r="D502" s="237">
        <v>4365.5994899999996</v>
      </c>
      <c r="E502" s="237">
        <v>0</v>
      </c>
      <c r="F502" s="237">
        <v>0</v>
      </c>
    </row>
    <row r="503" spans="1:7" x14ac:dyDescent="0.25">
      <c r="A503" s="7"/>
      <c r="B503" s="7"/>
      <c r="C503" s="6" t="s">
        <v>332</v>
      </c>
      <c r="D503" s="237">
        <v>770.39990999999998</v>
      </c>
      <c r="E503" s="237">
        <v>885.7</v>
      </c>
      <c r="F503" s="237">
        <v>406.9</v>
      </c>
    </row>
    <row r="504" spans="1:7" s="1" customFormat="1" ht="14.4" x14ac:dyDescent="0.3">
      <c r="A504" s="217" t="s">
        <v>18</v>
      </c>
      <c r="B504" s="217"/>
      <c r="C504" s="220" t="s">
        <v>17</v>
      </c>
      <c r="D504" s="484">
        <f>D505+D511</f>
        <v>97272.302240000019</v>
      </c>
      <c r="E504" s="484">
        <f>E505+E511</f>
        <v>79666.373309999981</v>
      </c>
      <c r="F504" s="484">
        <f>F505+F511</f>
        <v>81622.774609999964</v>
      </c>
    </row>
    <row r="505" spans="1:7" s="1" customFormat="1" ht="40.200000000000003" x14ac:dyDescent="0.3">
      <c r="A505" s="14" t="s">
        <v>50</v>
      </c>
      <c r="B505" s="45"/>
      <c r="C505" s="13" t="s">
        <v>49</v>
      </c>
      <c r="D505" s="486">
        <f>D506+D508</f>
        <v>3687.2</v>
      </c>
      <c r="E505" s="486">
        <f>E506+E508</f>
        <v>3789.9</v>
      </c>
      <c r="F505" s="486">
        <f>F506+F508</f>
        <v>3793</v>
      </c>
    </row>
    <row r="506" spans="1:7" s="1" customFormat="1" ht="27" x14ac:dyDescent="0.3">
      <c r="A506" s="7" t="s">
        <v>48</v>
      </c>
      <c r="B506" s="7"/>
      <c r="C506" s="6" t="s">
        <v>47</v>
      </c>
      <c r="D506" s="237">
        <f t="shared" ref="D506:F506" si="203">D507</f>
        <v>1164</v>
      </c>
      <c r="E506" s="237">
        <f t="shared" si="203"/>
        <v>1164</v>
      </c>
      <c r="F506" s="237">
        <f t="shared" si="203"/>
        <v>1164</v>
      </c>
    </row>
    <row r="507" spans="1:7" s="1" customFormat="1" ht="66.599999999999994" x14ac:dyDescent="0.3">
      <c r="A507" s="7"/>
      <c r="B507" s="7" t="s">
        <v>2</v>
      </c>
      <c r="C507" s="6" t="s">
        <v>1</v>
      </c>
      <c r="D507" s="237">
        <v>1164</v>
      </c>
      <c r="E507" s="237">
        <v>1164</v>
      </c>
      <c r="F507" s="237">
        <v>1164</v>
      </c>
    </row>
    <row r="508" spans="1:7" s="1" customFormat="1" ht="27" x14ac:dyDescent="0.3">
      <c r="A508" s="7" t="s">
        <v>46</v>
      </c>
      <c r="B508" s="7"/>
      <c r="C508" s="11" t="s">
        <v>45</v>
      </c>
      <c r="D508" s="237">
        <f t="shared" ref="D508:F508" si="204">D509+D510</f>
        <v>2523.1999999999998</v>
      </c>
      <c r="E508" s="237">
        <f t="shared" si="204"/>
        <v>2625.9</v>
      </c>
      <c r="F508" s="237">
        <f t="shared" si="204"/>
        <v>2629</v>
      </c>
    </row>
    <row r="509" spans="1:7" s="1" customFormat="1" ht="66.599999999999994" x14ac:dyDescent="0.3">
      <c r="A509" s="7"/>
      <c r="B509" s="7" t="s">
        <v>2</v>
      </c>
      <c r="C509" s="6" t="s">
        <v>1</v>
      </c>
      <c r="D509" s="237">
        <v>2465.6999999999998</v>
      </c>
      <c r="E509" s="237">
        <v>2571.5</v>
      </c>
      <c r="F509" s="237">
        <v>2571.5</v>
      </c>
    </row>
    <row r="510" spans="1:7" s="1" customFormat="1" ht="27" x14ac:dyDescent="0.3">
      <c r="A510" s="7"/>
      <c r="B510" s="7" t="s">
        <v>12</v>
      </c>
      <c r="C510" s="6" t="s">
        <v>11</v>
      </c>
      <c r="D510" s="237">
        <v>57.5</v>
      </c>
      <c r="E510" s="237">
        <v>54.4</v>
      </c>
      <c r="F510" s="237">
        <v>57.5</v>
      </c>
      <c r="G510" s="452"/>
    </row>
    <row r="511" spans="1:7" s="1" customFormat="1" ht="53.4" x14ac:dyDescent="0.3">
      <c r="A511" s="14" t="s">
        <v>16</v>
      </c>
      <c r="B511" s="14"/>
      <c r="C511" s="13" t="s">
        <v>15</v>
      </c>
      <c r="D511" s="486">
        <f>D512+D516+D527+D531+D544+D536+D538+D550+D548+D546+D519+D521+D523+D525+D540+D542+D534</f>
        <v>93585.102240000022</v>
      </c>
      <c r="E511" s="486">
        <f t="shared" ref="E511:F511" si="205">E512+E516+E527+E531+E544+E536+E538+E550+E548+E546+E519+E521+E523+E525+E540+E542+E534</f>
        <v>75876.473309999987</v>
      </c>
      <c r="F511" s="486">
        <f t="shared" si="205"/>
        <v>77829.774609999964</v>
      </c>
    </row>
    <row r="512" spans="1:7" s="1" customFormat="1" ht="27" x14ac:dyDescent="0.3">
      <c r="A512" s="7" t="s">
        <v>345</v>
      </c>
      <c r="B512" s="7"/>
      <c r="C512" s="6" t="s">
        <v>344</v>
      </c>
      <c r="D512" s="238">
        <f t="shared" ref="D512:F512" si="206">D513+D514+D515</f>
        <v>3432.2</v>
      </c>
      <c r="E512" s="238">
        <f t="shared" si="206"/>
        <v>3574.4999999999995</v>
      </c>
      <c r="F512" s="238">
        <f t="shared" si="206"/>
        <v>3574.4999999999995</v>
      </c>
    </row>
    <row r="513" spans="1:7" s="1" customFormat="1" ht="66.599999999999994" x14ac:dyDescent="0.3">
      <c r="A513" s="60"/>
      <c r="B513" s="7" t="s">
        <v>2</v>
      </c>
      <c r="C513" s="6" t="s">
        <v>1</v>
      </c>
      <c r="D513" s="237">
        <v>3309.4</v>
      </c>
      <c r="E513" s="237">
        <v>3451.7</v>
      </c>
      <c r="F513" s="237">
        <v>3451.7</v>
      </c>
    </row>
    <row r="514" spans="1:7" s="1" customFormat="1" ht="27" x14ac:dyDescent="0.3">
      <c r="A514" s="60"/>
      <c r="B514" s="7" t="s">
        <v>12</v>
      </c>
      <c r="C514" s="6" t="s">
        <v>11</v>
      </c>
      <c r="D514" s="237">
        <v>120.6</v>
      </c>
      <c r="E514" s="237">
        <v>120.6</v>
      </c>
      <c r="F514" s="237">
        <v>120.6</v>
      </c>
    </row>
    <row r="515" spans="1:7" s="1" customFormat="1" ht="14.4" x14ac:dyDescent="0.3">
      <c r="A515" s="60"/>
      <c r="B515" s="54" t="s">
        <v>22</v>
      </c>
      <c r="C515" s="97" t="s">
        <v>21</v>
      </c>
      <c r="D515" s="237">
        <v>2.2000000000000002</v>
      </c>
      <c r="E515" s="237">
        <v>2.2000000000000002</v>
      </c>
      <c r="F515" s="237">
        <v>2.2000000000000002</v>
      </c>
    </row>
    <row r="516" spans="1:7" s="1" customFormat="1" ht="27" x14ac:dyDescent="0.3">
      <c r="A516" s="7" t="s">
        <v>14</v>
      </c>
      <c r="B516" s="7"/>
      <c r="C516" s="11" t="s">
        <v>13</v>
      </c>
      <c r="D516" s="237">
        <f t="shared" ref="D516:F516" si="207">D517+D518</f>
        <v>20605.099999999999</v>
      </c>
      <c r="E516" s="237">
        <f t="shared" si="207"/>
        <v>20612.900000000001</v>
      </c>
      <c r="F516" s="237">
        <f t="shared" si="207"/>
        <v>20665</v>
      </c>
    </row>
    <row r="517" spans="1:7" s="1" customFormat="1" ht="66.599999999999994" x14ac:dyDescent="0.3">
      <c r="A517" s="7"/>
      <c r="B517" s="7" t="s">
        <v>2</v>
      </c>
      <c r="C517" s="6" t="s">
        <v>1</v>
      </c>
      <c r="D517" s="237">
        <f>18904.8+715</f>
        <v>19619.8</v>
      </c>
      <c r="E517" s="477">
        <f>19715.4</f>
        <v>19715.400000000001</v>
      </c>
      <c r="F517" s="477">
        <f>19715.4</f>
        <v>19715.400000000001</v>
      </c>
    </row>
    <row r="518" spans="1:7" s="1" customFormat="1" ht="27" x14ac:dyDescent="0.3">
      <c r="A518" s="7"/>
      <c r="B518" s="7" t="s">
        <v>12</v>
      </c>
      <c r="C518" s="6" t="s">
        <v>11</v>
      </c>
      <c r="D518" s="237">
        <v>985.3</v>
      </c>
      <c r="E518" s="237">
        <v>897.5</v>
      </c>
      <c r="F518" s="237">
        <v>949.6</v>
      </c>
      <c r="G518" s="448"/>
    </row>
    <row r="519" spans="1:7" s="1" customFormat="1" ht="66.599999999999994" x14ac:dyDescent="0.3">
      <c r="A519" s="7" t="s">
        <v>10</v>
      </c>
      <c r="B519" s="7"/>
      <c r="C519" s="6" t="s">
        <v>9</v>
      </c>
      <c r="D519" s="237">
        <f t="shared" ref="D519:F519" si="208">D520</f>
        <v>122.9</v>
      </c>
      <c r="E519" s="237">
        <f t="shared" si="208"/>
        <v>113.6</v>
      </c>
      <c r="F519" s="237">
        <f t="shared" si="208"/>
        <v>116.9</v>
      </c>
    </row>
    <row r="520" spans="1:7" s="1" customFormat="1" ht="66.599999999999994" x14ac:dyDescent="0.3">
      <c r="A520" s="7"/>
      <c r="B520" s="7" t="s">
        <v>2</v>
      </c>
      <c r="C520" s="6" t="s">
        <v>1</v>
      </c>
      <c r="D520" s="9">
        <v>122.9</v>
      </c>
      <c r="E520" s="9">
        <v>113.6</v>
      </c>
      <c r="F520" s="9">
        <v>116.9</v>
      </c>
    </row>
    <row r="521" spans="1:7" s="1" customFormat="1" ht="40.200000000000003" x14ac:dyDescent="0.3">
      <c r="A521" s="7" t="s">
        <v>8</v>
      </c>
      <c r="B521" s="7"/>
      <c r="C521" s="6" t="s">
        <v>7</v>
      </c>
      <c r="D521" s="237">
        <f t="shared" ref="D521:F521" si="209">D522</f>
        <v>101.11799999999999</v>
      </c>
      <c r="E521" s="237">
        <f t="shared" si="209"/>
        <v>107.849</v>
      </c>
      <c r="F521" s="237">
        <f t="shared" si="209"/>
        <v>110.438</v>
      </c>
    </row>
    <row r="522" spans="1:7" s="1" customFormat="1" ht="66.599999999999994" x14ac:dyDescent="0.3">
      <c r="A522" s="7"/>
      <c r="B522" s="7" t="s">
        <v>2</v>
      </c>
      <c r="C522" s="6" t="s">
        <v>1</v>
      </c>
      <c r="D522" s="237">
        <v>101.11799999999999</v>
      </c>
      <c r="E522" s="237">
        <v>107.849</v>
      </c>
      <c r="F522" s="237">
        <v>110.438</v>
      </c>
    </row>
    <row r="523" spans="1:7" s="1" customFormat="1" ht="66.599999999999994" x14ac:dyDescent="0.3">
      <c r="A523" s="7" t="s">
        <v>6</v>
      </c>
      <c r="B523" s="7"/>
      <c r="C523" s="6" t="s">
        <v>5</v>
      </c>
      <c r="D523" s="237">
        <f t="shared" ref="D523:F523" si="210">D524</f>
        <v>7134.8892400000004</v>
      </c>
      <c r="E523" s="237">
        <f t="shared" si="210"/>
        <v>6941.7293100000006</v>
      </c>
      <c r="F523" s="237">
        <f t="shared" si="210"/>
        <v>6762.8416099999995</v>
      </c>
    </row>
    <row r="524" spans="1:7" s="1" customFormat="1" ht="66.599999999999994" x14ac:dyDescent="0.3">
      <c r="A524" s="7"/>
      <c r="B524" s="7" t="s">
        <v>2</v>
      </c>
      <c r="C524" s="6" t="s">
        <v>1</v>
      </c>
      <c r="D524" s="237">
        <f>2483.9144+4650.97484</f>
        <v>7134.8892400000004</v>
      </c>
      <c r="E524" s="237">
        <f>2372.5592+4569.17011</f>
        <v>6941.7293100000006</v>
      </c>
      <c r="F524" s="237">
        <f>2342.9274+4419.91421</f>
        <v>6762.8416099999995</v>
      </c>
    </row>
    <row r="525" spans="1:7" s="1" customFormat="1" ht="93" x14ac:dyDescent="0.3">
      <c r="A525" s="7" t="s">
        <v>4</v>
      </c>
      <c r="B525" s="7"/>
      <c r="C525" s="6" t="s">
        <v>3</v>
      </c>
      <c r="D525" s="237">
        <f t="shared" ref="D525:F525" si="211">D526</f>
        <v>266.09500000000003</v>
      </c>
      <c r="E525" s="237">
        <f t="shared" si="211"/>
        <v>266.09500000000003</v>
      </c>
      <c r="F525" s="237">
        <f t="shared" si="211"/>
        <v>266.09500000000003</v>
      </c>
    </row>
    <row r="526" spans="1:7" s="1" customFormat="1" ht="66.599999999999994" x14ac:dyDescent="0.3">
      <c r="A526" s="7"/>
      <c r="B526" s="7" t="s">
        <v>2</v>
      </c>
      <c r="C526" s="6" t="s">
        <v>1</v>
      </c>
      <c r="D526" s="238">
        <v>266.09500000000003</v>
      </c>
      <c r="E526" s="238">
        <v>266.09500000000003</v>
      </c>
      <c r="F526" s="238">
        <v>266.09500000000003</v>
      </c>
    </row>
    <row r="527" spans="1:7" s="1" customFormat="1" ht="27" x14ac:dyDescent="0.3">
      <c r="A527" s="7" t="s">
        <v>483</v>
      </c>
      <c r="B527" s="7"/>
      <c r="C527" s="6" t="s">
        <v>683</v>
      </c>
      <c r="D527" s="238">
        <f t="shared" ref="D527:F527" si="212">D528+D529+D530</f>
        <v>46662.5</v>
      </c>
      <c r="E527" s="238">
        <f t="shared" si="212"/>
        <v>42983.1</v>
      </c>
      <c r="F527" s="238">
        <f t="shared" si="212"/>
        <v>44307.299999999996</v>
      </c>
    </row>
    <row r="528" spans="1:7" s="1" customFormat="1" ht="66.599999999999994" x14ac:dyDescent="0.3">
      <c r="A528" s="7"/>
      <c r="B528" s="7" t="s">
        <v>2</v>
      </c>
      <c r="C528" s="6" t="s">
        <v>1</v>
      </c>
      <c r="D528" s="237">
        <v>22787.3</v>
      </c>
      <c r="E528" s="237">
        <v>22716</v>
      </c>
      <c r="F528" s="237">
        <v>22716</v>
      </c>
    </row>
    <row r="529" spans="1:7" s="1" customFormat="1" ht="27" x14ac:dyDescent="0.3">
      <c r="A529" s="7"/>
      <c r="B529" s="7" t="s">
        <v>12</v>
      </c>
      <c r="C529" s="6" t="s">
        <v>11</v>
      </c>
      <c r="D529" s="237">
        <f>21675.2+1787.9</f>
        <v>23463.100000000002</v>
      </c>
      <c r="E529" s="237">
        <v>19855</v>
      </c>
      <c r="F529" s="237">
        <v>21179.200000000001</v>
      </c>
      <c r="G529" s="448"/>
    </row>
    <row r="530" spans="1:7" s="1" customFormat="1" ht="14.4" x14ac:dyDescent="0.3">
      <c r="A530" s="7"/>
      <c r="B530" s="7" t="s">
        <v>22</v>
      </c>
      <c r="C530" s="6" t="s">
        <v>21</v>
      </c>
      <c r="D530" s="237">
        <v>412.1</v>
      </c>
      <c r="E530" s="237">
        <v>412.1</v>
      </c>
      <c r="F530" s="237">
        <v>412.1</v>
      </c>
    </row>
    <row r="531" spans="1:7" s="1" customFormat="1" ht="14.4" x14ac:dyDescent="0.3">
      <c r="A531" s="54" t="s">
        <v>481</v>
      </c>
      <c r="B531" s="54"/>
      <c r="C531" s="6" t="s">
        <v>480</v>
      </c>
      <c r="D531" s="237">
        <f>D532+D533</f>
        <v>1105.5999999999999</v>
      </c>
      <c r="E531" s="237">
        <v>0</v>
      </c>
      <c r="F531" s="237">
        <v>0</v>
      </c>
    </row>
    <row r="532" spans="1:7" s="1" customFormat="1" ht="27" x14ac:dyDescent="0.3">
      <c r="A532" s="54"/>
      <c r="B532" s="54" t="s">
        <v>12</v>
      </c>
      <c r="C532" s="6" t="s">
        <v>11</v>
      </c>
      <c r="D532" s="237">
        <v>1105.5999999999999</v>
      </c>
      <c r="E532" s="237"/>
      <c r="F532" s="237"/>
    </row>
    <row r="533" spans="1:7" s="1" customFormat="1" ht="27" x14ac:dyDescent="0.3">
      <c r="A533" s="265"/>
      <c r="B533" s="265" t="s">
        <v>57</v>
      </c>
      <c r="C533" s="6" t="s">
        <v>56</v>
      </c>
      <c r="D533" s="274"/>
      <c r="E533" s="274"/>
      <c r="F533" s="274"/>
    </row>
    <row r="534" spans="1:7" s="1" customFormat="1" ht="27" x14ac:dyDescent="0.3">
      <c r="A534" s="249" t="s">
        <v>689</v>
      </c>
      <c r="B534" s="257"/>
      <c r="C534" s="260" t="s">
        <v>687</v>
      </c>
      <c r="D534" s="237">
        <f>D535</f>
        <v>540</v>
      </c>
      <c r="E534" s="237">
        <v>0</v>
      </c>
      <c r="F534" s="237">
        <v>0</v>
      </c>
    </row>
    <row r="535" spans="1:7" s="1" customFormat="1" ht="27" x14ac:dyDescent="0.3">
      <c r="A535" s="258"/>
      <c r="B535" s="249" t="s">
        <v>57</v>
      </c>
      <c r="C535" s="259" t="s">
        <v>56</v>
      </c>
      <c r="D535" s="237">
        <v>540</v>
      </c>
      <c r="E535" s="237">
        <v>0</v>
      </c>
      <c r="F535" s="237">
        <v>0</v>
      </c>
    </row>
    <row r="536" spans="1:7" s="1" customFormat="1" ht="40.200000000000003" x14ac:dyDescent="0.3">
      <c r="A536" s="7" t="s">
        <v>43</v>
      </c>
      <c r="B536" s="7"/>
      <c r="C536" s="6" t="s">
        <v>42</v>
      </c>
      <c r="D536" s="237">
        <f t="shared" ref="D536:F536" si="213">D537</f>
        <v>450</v>
      </c>
      <c r="E536" s="237">
        <f t="shared" si="213"/>
        <v>0</v>
      </c>
      <c r="F536" s="237">
        <f t="shared" si="213"/>
        <v>450</v>
      </c>
    </row>
    <row r="537" spans="1:7" s="1" customFormat="1" ht="27" x14ac:dyDescent="0.3">
      <c r="A537" s="7"/>
      <c r="B537" s="7" t="s">
        <v>12</v>
      </c>
      <c r="C537" s="6" t="s">
        <v>11</v>
      </c>
      <c r="D537" s="237">
        <v>450</v>
      </c>
      <c r="E537" s="237">
        <v>0</v>
      </c>
      <c r="F537" s="237">
        <v>450</v>
      </c>
      <c r="G537" s="448"/>
    </row>
    <row r="538" spans="1:7" s="1" customFormat="1" ht="27" x14ac:dyDescent="0.3">
      <c r="A538" s="7" t="s">
        <v>479</v>
      </c>
      <c r="B538" s="7"/>
      <c r="C538" s="6" t="s">
        <v>478</v>
      </c>
      <c r="D538" s="237">
        <f t="shared" ref="D538:F538" si="214">D539</f>
        <v>310</v>
      </c>
      <c r="E538" s="237">
        <f t="shared" si="214"/>
        <v>0</v>
      </c>
      <c r="F538" s="237">
        <f t="shared" si="214"/>
        <v>0</v>
      </c>
    </row>
    <row r="539" spans="1:7" s="1" customFormat="1" ht="14.4" x14ac:dyDescent="0.3">
      <c r="A539" s="7"/>
      <c r="B539" s="7" t="s">
        <v>22</v>
      </c>
      <c r="C539" s="6" t="s">
        <v>21</v>
      </c>
      <c r="D539" s="237">
        <v>310</v>
      </c>
      <c r="E539" s="237">
        <v>0</v>
      </c>
      <c r="F539" s="237">
        <v>0</v>
      </c>
    </row>
    <row r="540" spans="1:7" s="1" customFormat="1" ht="26.25" customHeight="1" x14ac:dyDescent="0.3">
      <c r="A540" s="73" t="s">
        <v>670</v>
      </c>
      <c r="B540" s="54"/>
      <c r="C540" s="110" t="s">
        <v>671</v>
      </c>
      <c r="D540" s="237">
        <f>D541</f>
        <v>143.30000000000001</v>
      </c>
      <c r="E540" s="237">
        <v>0</v>
      </c>
      <c r="F540" s="237">
        <v>0</v>
      </c>
    </row>
    <row r="541" spans="1:7" s="1" customFormat="1" ht="27" customHeight="1" x14ac:dyDescent="0.3">
      <c r="A541" s="22"/>
      <c r="B541" s="7" t="s">
        <v>57</v>
      </c>
      <c r="C541" s="6" t="s">
        <v>56</v>
      </c>
      <c r="D541" s="237">
        <f>143.4-0.1</f>
        <v>143.30000000000001</v>
      </c>
      <c r="E541" s="237">
        <v>0</v>
      </c>
      <c r="F541" s="237">
        <v>0</v>
      </c>
    </row>
    <row r="542" spans="1:7" s="1" customFormat="1" ht="27" x14ac:dyDescent="0.3">
      <c r="A542" s="249" t="s">
        <v>684</v>
      </c>
      <c r="B542" s="243"/>
      <c r="C542" s="250" t="s">
        <v>685</v>
      </c>
      <c r="D542" s="237">
        <f>D543</f>
        <v>9566.1</v>
      </c>
      <c r="E542" s="237">
        <v>0</v>
      </c>
      <c r="F542" s="237">
        <v>0</v>
      </c>
    </row>
    <row r="543" spans="1:7" s="1" customFormat="1" ht="27" x14ac:dyDescent="0.3">
      <c r="A543" s="251"/>
      <c r="B543" s="241" t="s">
        <v>57</v>
      </c>
      <c r="C543" s="242" t="s">
        <v>56</v>
      </c>
      <c r="D543" s="237">
        <v>9566.1</v>
      </c>
      <c r="E543" s="237">
        <v>0</v>
      </c>
      <c r="F543" s="237">
        <v>0</v>
      </c>
    </row>
    <row r="544" spans="1:7" s="1" customFormat="1" ht="27" x14ac:dyDescent="0.3">
      <c r="A544" s="7" t="s">
        <v>24</v>
      </c>
      <c r="B544" s="7"/>
      <c r="C544" s="6" t="s">
        <v>23</v>
      </c>
      <c r="D544" s="237">
        <f t="shared" ref="D544:F544" si="215">D545</f>
        <v>2405.6</v>
      </c>
      <c r="E544" s="237">
        <f t="shared" si="215"/>
        <v>836.9</v>
      </c>
      <c r="F544" s="237">
        <f t="shared" si="215"/>
        <v>836.9</v>
      </c>
    </row>
    <row r="545" spans="1:7" s="1" customFormat="1" ht="14.4" x14ac:dyDescent="0.3">
      <c r="A545" s="7"/>
      <c r="B545" s="7" t="s">
        <v>22</v>
      </c>
      <c r="C545" s="6" t="s">
        <v>21</v>
      </c>
      <c r="D545" s="237">
        <f>836.9+1568.7</f>
        <v>2405.6</v>
      </c>
      <c r="E545" s="237">
        <v>836.9</v>
      </c>
      <c r="F545" s="237">
        <v>836.9</v>
      </c>
    </row>
    <row r="546" spans="1:7" s="1" customFormat="1" ht="53.4" x14ac:dyDescent="0.3">
      <c r="A546" s="7" t="s">
        <v>509</v>
      </c>
      <c r="B546" s="7"/>
      <c r="C546" s="6" t="s">
        <v>508</v>
      </c>
      <c r="D546" s="237">
        <f t="shared" ref="D546:F546" si="216">D547</f>
        <v>6.3</v>
      </c>
      <c r="E546" s="237">
        <f t="shared" si="216"/>
        <v>6.4</v>
      </c>
      <c r="F546" s="237">
        <f t="shared" si="216"/>
        <v>6.4</v>
      </c>
    </row>
    <row r="547" spans="1:7" s="1" customFormat="1" ht="27" x14ac:dyDescent="0.3">
      <c r="A547" s="7"/>
      <c r="B547" s="7" t="s">
        <v>12</v>
      </c>
      <c r="C547" s="6" t="s">
        <v>11</v>
      </c>
      <c r="D547" s="237">
        <v>6.3</v>
      </c>
      <c r="E547" s="237">
        <v>6.4</v>
      </c>
      <c r="F547" s="237">
        <v>6.4</v>
      </c>
    </row>
    <row r="548" spans="1:7" s="1" customFormat="1" ht="40.200000000000003" x14ac:dyDescent="0.3">
      <c r="A548" s="7" t="s">
        <v>667</v>
      </c>
      <c r="B548" s="7"/>
      <c r="C548" s="6" t="s">
        <v>681</v>
      </c>
      <c r="D548" s="237">
        <f t="shared" ref="D548:F548" si="217">D549</f>
        <v>433.4</v>
      </c>
      <c r="E548" s="237">
        <f t="shared" si="217"/>
        <v>433.4</v>
      </c>
      <c r="F548" s="237">
        <f t="shared" si="217"/>
        <v>433.4</v>
      </c>
    </row>
    <row r="549" spans="1:7" s="1" customFormat="1" ht="27" x14ac:dyDescent="0.3">
      <c r="A549" s="7"/>
      <c r="B549" s="7" t="s">
        <v>57</v>
      </c>
      <c r="C549" s="6" t="s">
        <v>56</v>
      </c>
      <c r="D549" s="237">
        <v>433.4</v>
      </c>
      <c r="E549" s="237">
        <v>433.4</v>
      </c>
      <c r="F549" s="237">
        <v>433.4</v>
      </c>
    </row>
    <row r="550" spans="1:7" s="1" customFormat="1" ht="40.200000000000003" x14ac:dyDescent="0.3">
      <c r="A550" s="7" t="s">
        <v>560</v>
      </c>
      <c r="B550" s="7"/>
      <c r="C550" s="109" t="s">
        <v>484</v>
      </c>
      <c r="D550" s="237">
        <f t="shared" ref="D550:F550" si="218">D551</f>
        <v>300</v>
      </c>
      <c r="E550" s="237">
        <f t="shared" si="218"/>
        <v>0</v>
      </c>
      <c r="F550" s="237">
        <f t="shared" si="218"/>
        <v>300</v>
      </c>
    </row>
    <row r="551" spans="1:7" s="1" customFormat="1" ht="27" x14ac:dyDescent="0.3">
      <c r="A551" s="7"/>
      <c r="B551" s="7" t="s">
        <v>57</v>
      </c>
      <c r="C551" s="6" t="s">
        <v>56</v>
      </c>
      <c r="D551" s="237">
        <v>300</v>
      </c>
      <c r="E551" s="237">
        <v>0</v>
      </c>
      <c r="F551" s="237">
        <v>300</v>
      </c>
      <c r="G551" s="448"/>
    </row>
    <row r="552" spans="1:7" s="1" customFormat="1" ht="14.4" x14ac:dyDescent="0.3">
      <c r="A552" s="4"/>
      <c r="B552" s="4"/>
      <c r="C552" s="3" t="s">
        <v>0</v>
      </c>
      <c r="D552" s="483">
        <f>D504+D10</f>
        <v>1439270.3673400001</v>
      </c>
      <c r="E552" s="483">
        <f>E504+E10</f>
        <v>1055805.5775899999</v>
      </c>
      <c r="F552" s="483">
        <f>F504+F10</f>
        <v>1029750.7800400001</v>
      </c>
    </row>
    <row r="553" spans="1:7" s="1" customFormat="1" ht="14.4" x14ac:dyDescent="0.3">
      <c r="A553" s="297"/>
      <c r="B553" s="297"/>
      <c r="C553" s="298" t="s">
        <v>730</v>
      </c>
      <c r="D553" s="487">
        <v>301482.03255000006</v>
      </c>
      <c r="E553" s="487">
        <v>42263.464500000002</v>
      </c>
      <c r="F553" s="487">
        <v>41337.859989999997</v>
      </c>
    </row>
    <row r="554" spans="1:7" s="1" customFormat="1" ht="14.4" x14ac:dyDescent="0.3">
      <c r="A554" s="297"/>
      <c r="B554" s="297"/>
      <c r="C554" s="298" t="s">
        <v>731</v>
      </c>
      <c r="D554" s="487">
        <v>533063.64959000004</v>
      </c>
      <c r="E554" s="487">
        <v>498417.81068999995</v>
      </c>
      <c r="F554" s="487">
        <v>438810.10400999995</v>
      </c>
    </row>
    <row r="555" spans="1:7" s="1" customFormat="1" ht="14.4" x14ac:dyDescent="0.3">
      <c r="A555" s="297"/>
      <c r="B555" s="297"/>
      <c r="C555" s="298" t="s">
        <v>732</v>
      </c>
      <c r="D555" s="487">
        <v>658367.83030999987</v>
      </c>
      <c r="E555" s="487">
        <v>574644.96522000001</v>
      </c>
      <c r="F555" s="487">
        <v>540262.74326000002</v>
      </c>
    </row>
    <row r="556" spans="1:7" s="1" customFormat="1" ht="14.4" x14ac:dyDescent="0.3">
      <c r="A556" s="297"/>
      <c r="B556" s="297"/>
      <c r="C556" s="298" t="s">
        <v>733</v>
      </c>
      <c r="D556" s="487">
        <v>277.51258999999999</v>
      </c>
      <c r="E556" s="487">
        <v>0</v>
      </c>
      <c r="F556" s="487">
        <v>0</v>
      </c>
    </row>
    <row r="557" spans="1:7" x14ac:dyDescent="0.25">
      <c r="D557" s="488"/>
      <c r="E557" s="488"/>
      <c r="F557" s="488"/>
    </row>
  </sheetData>
  <autoFilter ref="A8:F557"/>
  <mergeCells count="12">
    <mergeCell ref="A8:A9"/>
    <mergeCell ref="B8:B9"/>
    <mergeCell ref="C8:C9"/>
    <mergeCell ref="A6:F6"/>
    <mergeCell ref="E1:F1"/>
    <mergeCell ref="E2:F2"/>
    <mergeCell ref="E3:F3"/>
    <mergeCell ref="E4:F4"/>
    <mergeCell ref="E5:F5"/>
    <mergeCell ref="F8:F9"/>
    <mergeCell ref="D8:D9"/>
    <mergeCell ref="E8:E9"/>
  </mergeCells>
  <pageMargins left="1.1023622047244095" right="0.51181102362204722" top="0.59055118110236227" bottom="0.39370078740157483" header="0" footer="0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workbookViewId="0">
      <selection activeCell="B4" sqref="B4"/>
    </sheetView>
  </sheetViews>
  <sheetFormatPr defaultRowHeight="14.4" x14ac:dyDescent="0.3"/>
  <cols>
    <col min="2" max="2" width="80.33203125" customWidth="1"/>
  </cols>
  <sheetData>
    <row r="1" spans="1:5" ht="15.6" x14ac:dyDescent="0.3">
      <c r="B1" s="425" t="s">
        <v>852</v>
      </c>
      <c r="C1" s="426"/>
      <c r="D1" s="426"/>
      <c r="E1" s="426"/>
    </row>
    <row r="2" spans="1:5" ht="15.6" x14ac:dyDescent="0.3">
      <c r="B2" s="425" t="s">
        <v>845</v>
      </c>
      <c r="C2" s="426"/>
      <c r="D2" s="426"/>
      <c r="E2" s="426"/>
    </row>
    <row r="3" spans="1:5" ht="15.6" x14ac:dyDescent="0.3">
      <c r="B3" s="339" t="s">
        <v>621</v>
      </c>
      <c r="C3" s="327"/>
      <c r="D3" s="327"/>
    </row>
    <row r="4" spans="1:5" ht="15.6" x14ac:dyDescent="0.3">
      <c r="B4" s="339" t="s">
        <v>1041</v>
      </c>
      <c r="C4" s="327"/>
      <c r="D4" s="327"/>
    </row>
    <row r="6" spans="1:5" ht="31.95" customHeight="1" x14ac:dyDescent="0.3">
      <c r="A6" s="552" t="s">
        <v>966</v>
      </c>
      <c r="B6" s="552"/>
    </row>
    <row r="7" spans="1:5" ht="15.6" x14ac:dyDescent="0.3">
      <c r="A7" s="427" t="s">
        <v>583</v>
      </c>
      <c r="B7" s="427" t="s">
        <v>967</v>
      </c>
    </row>
    <row r="8" spans="1:5" ht="37.950000000000003" customHeight="1" x14ac:dyDescent="0.3">
      <c r="A8" s="428">
        <v>1</v>
      </c>
      <c r="B8" s="429" t="s">
        <v>33</v>
      </c>
    </row>
    <row r="9" spans="1:5" ht="40.950000000000003" customHeight="1" x14ac:dyDescent="0.3">
      <c r="A9" s="428">
        <v>2</v>
      </c>
      <c r="B9" s="429" t="s">
        <v>208</v>
      </c>
    </row>
    <row r="10" spans="1:5" ht="39" customHeight="1" x14ac:dyDescent="0.3">
      <c r="A10" s="428">
        <v>3</v>
      </c>
      <c r="B10" s="429" t="s">
        <v>968</v>
      </c>
    </row>
    <row r="11" spans="1:5" ht="37.200000000000003" customHeight="1" x14ac:dyDescent="0.3">
      <c r="A11" s="428">
        <v>4</v>
      </c>
      <c r="B11" s="429" t="s">
        <v>969</v>
      </c>
    </row>
    <row r="12" spans="1:5" ht="37.950000000000003" customHeight="1" x14ac:dyDescent="0.3">
      <c r="A12" s="428">
        <v>5</v>
      </c>
      <c r="B12" s="429" t="s">
        <v>970</v>
      </c>
    </row>
    <row r="13" spans="1:5" ht="36.6" customHeight="1" x14ac:dyDescent="0.3">
      <c r="A13" s="428">
        <v>6</v>
      </c>
      <c r="B13" s="429" t="s">
        <v>971</v>
      </c>
    </row>
    <row r="14" spans="1:5" ht="44.4" customHeight="1" x14ac:dyDescent="0.3">
      <c r="A14" s="428">
        <v>7</v>
      </c>
      <c r="B14" s="429" t="s">
        <v>972</v>
      </c>
    </row>
    <row r="15" spans="1:5" ht="39" customHeight="1" x14ac:dyDescent="0.3">
      <c r="A15" s="428">
        <v>8</v>
      </c>
      <c r="B15" s="429" t="s">
        <v>973</v>
      </c>
    </row>
    <row r="16" spans="1:5" ht="40.200000000000003" customHeight="1" x14ac:dyDescent="0.3">
      <c r="A16" s="428">
        <v>9</v>
      </c>
      <c r="B16" s="429" t="s">
        <v>974</v>
      </c>
    </row>
    <row r="17" spans="1:2" ht="40.200000000000003" customHeight="1" x14ac:dyDescent="0.3">
      <c r="A17" s="428">
        <v>10</v>
      </c>
      <c r="B17" s="429" t="s">
        <v>975</v>
      </c>
    </row>
    <row r="18" spans="1:2" ht="39" customHeight="1" x14ac:dyDescent="0.3">
      <c r="A18" s="428">
        <v>11</v>
      </c>
      <c r="B18" s="429" t="s">
        <v>976</v>
      </c>
    </row>
    <row r="19" spans="1:2" ht="55.2" customHeight="1" x14ac:dyDescent="0.3">
      <c r="A19" s="428">
        <v>12</v>
      </c>
      <c r="B19" s="429" t="s">
        <v>977</v>
      </c>
    </row>
    <row r="20" spans="1:2" ht="55.95" customHeight="1" x14ac:dyDescent="0.3">
      <c r="A20" s="428">
        <v>13</v>
      </c>
      <c r="B20" s="429" t="s">
        <v>577</v>
      </c>
    </row>
    <row r="21" spans="1:2" ht="41.25" customHeight="1" x14ac:dyDescent="0.3">
      <c r="A21" s="428">
        <v>14</v>
      </c>
      <c r="B21" s="429" t="s">
        <v>978</v>
      </c>
    </row>
  </sheetData>
  <mergeCells count="1">
    <mergeCell ref="A6:B6"/>
  </mergeCells>
  <pageMargins left="1.1023622047244095" right="0.5118110236220472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SheetLayoutView="100" workbookViewId="0">
      <selection activeCell="D3" sqref="D3:H3"/>
    </sheetView>
  </sheetViews>
  <sheetFormatPr defaultRowHeight="14.4" x14ac:dyDescent="0.3"/>
  <cols>
    <col min="1" max="1" width="4.5546875" customWidth="1"/>
    <col min="2" max="2" width="6.44140625" customWidth="1"/>
    <col min="3" max="3" width="19.6640625" customWidth="1"/>
    <col min="4" max="4" width="12.5546875" customWidth="1"/>
    <col min="5" max="5" width="9.33203125" hidden="1" customWidth="1"/>
    <col min="6" max="6" width="13.44140625" customWidth="1"/>
    <col min="7" max="7" width="9.33203125" hidden="1" customWidth="1"/>
    <col min="8" max="8" width="13.44140625" customWidth="1"/>
    <col min="9" max="9" width="9.33203125" hidden="1" customWidth="1"/>
  </cols>
  <sheetData>
    <row r="1" spans="1:9" ht="15.6" customHeight="1" x14ac:dyDescent="0.3">
      <c r="D1" s="532" t="s">
        <v>852</v>
      </c>
      <c r="E1" s="532"/>
      <c r="F1" s="532"/>
      <c r="G1" s="532"/>
      <c r="H1" s="532"/>
      <c r="I1" s="489" t="s">
        <v>1026</v>
      </c>
    </row>
    <row r="2" spans="1:9" ht="15.6" customHeight="1" x14ac:dyDescent="0.3">
      <c r="D2" s="532" t="s">
        <v>845</v>
      </c>
      <c r="E2" s="532"/>
      <c r="F2" s="532"/>
      <c r="G2" s="532"/>
      <c r="H2" s="532"/>
      <c r="I2" s="489"/>
    </row>
    <row r="3" spans="1:9" ht="14.4" customHeight="1" x14ac:dyDescent="0.3">
      <c r="D3" s="525" t="s">
        <v>621</v>
      </c>
      <c r="E3" s="525"/>
      <c r="F3" s="525"/>
      <c r="G3" s="525"/>
      <c r="H3" s="525"/>
      <c r="I3" s="489"/>
    </row>
    <row r="4" spans="1:9" ht="15.6" x14ac:dyDescent="0.3">
      <c r="D4" s="525" t="s">
        <v>1041</v>
      </c>
      <c r="E4" s="525"/>
      <c r="F4" s="525"/>
      <c r="G4" s="525"/>
      <c r="H4" s="525"/>
      <c r="I4" s="489"/>
    </row>
    <row r="5" spans="1:9" x14ac:dyDescent="0.3">
      <c r="I5" s="489"/>
    </row>
    <row r="6" spans="1:9" ht="31.5" customHeight="1" x14ac:dyDescent="0.3">
      <c r="A6" s="553" t="s">
        <v>1027</v>
      </c>
      <c r="B6" s="553"/>
      <c r="C6" s="553"/>
      <c r="D6" s="553"/>
      <c r="E6" s="553"/>
      <c r="F6" s="553"/>
      <c r="G6" s="553"/>
      <c r="H6" s="553"/>
      <c r="I6" s="553"/>
    </row>
    <row r="8" spans="1:9" ht="31.5" customHeight="1" x14ac:dyDescent="0.3">
      <c r="A8" s="555" t="s">
        <v>583</v>
      </c>
      <c r="B8" s="555" t="s">
        <v>985</v>
      </c>
      <c r="C8" s="555" t="s">
        <v>979</v>
      </c>
      <c r="D8" s="556" t="s">
        <v>1043</v>
      </c>
      <c r="E8" s="557"/>
      <c r="F8" s="556" t="s">
        <v>1044</v>
      </c>
      <c r="G8" s="557"/>
      <c r="H8" s="555" t="s">
        <v>1045</v>
      </c>
      <c r="I8" s="555"/>
    </row>
    <row r="9" spans="1:9" x14ac:dyDescent="0.3">
      <c r="A9" s="555"/>
      <c r="B9" s="555"/>
      <c r="C9" s="555"/>
      <c r="D9" s="430" t="s">
        <v>980</v>
      </c>
      <c r="E9" s="555" t="s">
        <v>982</v>
      </c>
      <c r="F9" s="430" t="s">
        <v>980</v>
      </c>
      <c r="G9" s="555" t="s">
        <v>982</v>
      </c>
      <c r="H9" s="430" t="s">
        <v>980</v>
      </c>
      <c r="I9" s="555" t="s">
        <v>982</v>
      </c>
    </row>
    <row r="10" spans="1:9" x14ac:dyDescent="0.3">
      <c r="A10" s="555"/>
      <c r="B10" s="555"/>
      <c r="C10" s="555"/>
      <c r="D10" s="430" t="s">
        <v>981</v>
      </c>
      <c r="E10" s="555"/>
      <c r="F10" s="430" t="s">
        <v>981</v>
      </c>
      <c r="G10" s="555"/>
      <c r="H10" s="430" t="s">
        <v>981</v>
      </c>
      <c r="I10" s="555"/>
    </row>
    <row r="11" spans="1:9" ht="46.8" x14ac:dyDescent="0.3">
      <c r="A11" s="438">
        <v>1</v>
      </c>
      <c r="B11" s="439" t="s">
        <v>40</v>
      </c>
      <c r="C11" s="440" t="s">
        <v>983</v>
      </c>
      <c r="D11" s="441">
        <f>'Приложение 2'!F12+'Приложение 2'!F768+'Приложение 2'!F781</f>
        <v>168392.66450999997</v>
      </c>
      <c r="E11" s="434">
        <f>D11/D52*100</f>
        <v>11.699863231480013</v>
      </c>
      <c r="F11" s="441">
        <f>'Приложение 2'!G12+'Приложение 2'!G768+'Приложение 2'!G781</f>
        <v>155290.58108999999</v>
      </c>
      <c r="G11" s="434">
        <f>F11/F52*100</f>
        <v>14.708255419948527</v>
      </c>
      <c r="H11" s="441">
        <f>'Приложение 2'!H12+'Приложение 2'!H768+'Приложение 2'!H781</f>
        <v>158126.77460999999</v>
      </c>
      <c r="I11" s="434">
        <f>H11/H52*100</f>
        <v>15.355829553618561</v>
      </c>
    </row>
    <row r="12" spans="1:9" ht="72.599999999999994" x14ac:dyDescent="0.3">
      <c r="A12" s="431"/>
      <c r="B12" s="432" t="s">
        <v>526</v>
      </c>
      <c r="C12" s="433" t="s">
        <v>525</v>
      </c>
      <c r="D12" s="436">
        <f>'Приложение 2'!F13</f>
        <v>4063.9</v>
      </c>
      <c r="E12" s="434"/>
      <c r="F12" s="436">
        <f>'Приложение 2'!G13</f>
        <v>4238.1000000000004</v>
      </c>
      <c r="G12" s="434"/>
      <c r="H12" s="436">
        <f>'Приложение 2'!H13</f>
        <v>4238.1000000000004</v>
      </c>
      <c r="I12" s="434"/>
    </row>
    <row r="13" spans="1:9" ht="96.6" x14ac:dyDescent="0.3">
      <c r="A13" s="431"/>
      <c r="B13" s="432" t="s">
        <v>54</v>
      </c>
      <c r="C13" s="433" t="s">
        <v>53</v>
      </c>
      <c r="D13" s="436">
        <f>'Приложение 2'!F769</f>
        <v>3837.2</v>
      </c>
      <c r="E13" s="434"/>
      <c r="F13" s="436">
        <f>'Приложение 2'!G769</f>
        <v>3789.9</v>
      </c>
      <c r="G13" s="434"/>
      <c r="H13" s="436">
        <f>'Приложение 2'!H769</f>
        <v>3943</v>
      </c>
      <c r="I13" s="434"/>
    </row>
    <row r="14" spans="1:9" ht="96.6" x14ac:dyDescent="0.3">
      <c r="A14" s="431"/>
      <c r="B14" s="432" t="s">
        <v>522</v>
      </c>
      <c r="C14" s="433" t="s">
        <v>521</v>
      </c>
      <c r="D14" s="436">
        <f>'Приложение 2'!F20</f>
        <v>61350.399999999994</v>
      </c>
      <c r="E14" s="434"/>
      <c r="F14" s="436">
        <f>'Приложение 2'!G20</f>
        <v>63343.500000000007</v>
      </c>
      <c r="G14" s="434"/>
      <c r="H14" s="436">
        <f>'Приложение 2'!H20</f>
        <v>63470.3</v>
      </c>
      <c r="I14" s="434"/>
    </row>
    <row r="15" spans="1:9" x14ac:dyDescent="0.3">
      <c r="A15" s="431"/>
      <c r="B15" s="432" t="s">
        <v>507</v>
      </c>
      <c r="C15" s="433" t="s">
        <v>506</v>
      </c>
      <c r="D15" s="436">
        <f>'Приложение 2'!F52</f>
        <v>34.9</v>
      </c>
      <c r="E15" s="434"/>
      <c r="F15" s="436">
        <f>'Приложение 2'!G52</f>
        <v>1.7</v>
      </c>
      <c r="G15" s="434"/>
      <c r="H15" s="436">
        <f>'Приложение 2'!H52</f>
        <v>1.9</v>
      </c>
      <c r="I15" s="434"/>
    </row>
    <row r="16" spans="1:9" ht="72.599999999999994" x14ac:dyDescent="0.3">
      <c r="A16" s="431"/>
      <c r="B16" s="432" t="s">
        <v>38</v>
      </c>
      <c r="C16" s="433" t="s">
        <v>37</v>
      </c>
      <c r="D16" s="436">
        <f>'Приложение 2'!F782</f>
        <v>10290</v>
      </c>
      <c r="E16" s="434"/>
      <c r="F16" s="436">
        <f>'Приложение 2'!G782</f>
        <v>10672</v>
      </c>
      <c r="G16" s="434"/>
      <c r="H16" s="436">
        <f>'Приложение 2'!H782</f>
        <v>10705.7</v>
      </c>
      <c r="I16" s="434"/>
    </row>
    <row r="17" spans="1:9" x14ac:dyDescent="0.3">
      <c r="A17" s="431"/>
      <c r="B17" s="432" t="s">
        <v>26</v>
      </c>
      <c r="C17" s="433" t="s">
        <v>25</v>
      </c>
      <c r="D17" s="436">
        <f>'Приложение 2'!F790</f>
        <v>2405.6</v>
      </c>
      <c r="E17" s="434"/>
      <c r="F17" s="436">
        <f>'Приложение 2'!G790</f>
        <v>836.9</v>
      </c>
      <c r="G17" s="434"/>
      <c r="H17" s="436">
        <f>'Приложение 2'!H790</f>
        <v>836.9</v>
      </c>
      <c r="I17" s="434"/>
    </row>
    <row r="18" spans="1:9" ht="36.6" x14ac:dyDescent="0.3">
      <c r="A18" s="431"/>
      <c r="B18" s="432" t="s">
        <v>20</v>
      </c>
      <c r="C18" s="433" t="s">
        <v>19</v>
      </c>
      <c r="D18" s="436">
        <f>'Приложение 2'!F59+'Приложение 2'!F795</f>
        <v>86410.664510000002</v>
      </c>
      <c r="E18" s="434"/>
      <c r="F18" s="436">
        <f>'Приложение 2'!G59+'Приложение 2'!G795</f>
        <v>72408.481089999987</v>
      </c>
      <c r="G18" s="434"/>
      <c r="H18" s="436">
        <f>'Приложение 2'!H59+'Приложение 2'!H795</f>
        <v>74930.874609999999</v>
      </c>
      <c r="I18" s="434"/>
    </row>
    <row r="19" spans="1:9" x14ac:dyDescent="0.3">
      <c r="A19" s="438">
        <v>2</v>
      </c>
      <c r="B19" s="439" t="s">
        <v>477</v>
      </c>
      <c r="C19" s="440" t="s">
        <v>476</v>
      </c>
      <c r="D19" s="441">
        <f>'Приложение 2'!F99</f>
        <v>2614.4</v>
      </c>
      <c r="E19" s="434">
        <f>D19/D52*100</f>
        <v>0.18164759445661527</v>
      </c>
      <c r="F19" s="441">
        <f>'Приложение 2'!G99</f>
        <v>2911.5</v>
      </c>
      <c r="G19" s="434">
        <f>F19/F52*100</f>
        <v>0.27576099821766809</v>
      </c>
      <c r="H19" s="441">
        <f>'Приложение 2'!H99</f>
        <v>3695.2</v>
      </c>
      <c r="I19" s="434">
        <f>H19/H52*100</f>
        <v>0.35884410787787524</v>
      </c>
    </row>
    <row r="20" spans="1:9" ht="24.6" x14ac:dyDescent="0.3">
      <c r="A20" s="431"/>
      <c r="B20" s="432" t="s">
        <v>475</v>
      </c>
      <c r="C20" s="433" t="s">
        <v>474</v>
      </c>
      <c r="D20" s="436">
        <f>'Приложение 2'!F100</f>
        <v>2614.4</v>
      </c>
      <c r="E20" s="434"/>
      <c r="F20" s="436">
        <f>'Приложение 2'!G100</f>
        <v>2911.5</v>
      </c>
      <c r="G20" s="434"/>
      <c r="H20" s="436">
        <f>'Приложение 2'!H100</f>
        <v>3695.2</v>
      </c>
      <c r="I20" s="434"/>
    </row>
    <row r="21" spans="1:9" ht="46.8" x14ac:dyDescent="0.3">
      <c r="A21" s="438">
        <v>3</v>
      </c>
      <c r="B21" s="439" t="s">
        <v>468</v>
      </c>
      <c r="C21" s="440" t="s">
        <v>467</v>
      </c>
      <c r="D21" s="441">
        <f>'Приложение 2'!F108</f>
        <v>33848.300000000003</v>
      </c>
      <c r="E21" s="434">
        <f>D21/D52*100</f>
        <v>2.3517680046840002</v>
      </c>
      <c r="F21" s="441">
        <f>'Приложение 2'!G108</f>
        <v>28715.1</v>
      </c>
      <c r="G21" s="434">
        <f>F21/F52*100</f>
        <v>2.7197336905101017</v>
      </c>
      <c r="H21" s="441">
        <f>'Приложение 2'!H108</f>
        <v>32667.3</v>
      </c>
      <c r="I21" s="434">
        <f>H21/H52*100</f>
        <v>3.1723501096771258</v>
      </c>
    </row>
    <row r="22" spans="1:9" ht="84.6" x14ac:dyDescent="0.3">
      <c r="A22" s="431"/>
      <c r="B22" s="432" t="s">
        <v>466</v>
      </c>
      <c r="C22" s="433" t="s">
        <v>465</v>
      </c>
      <c r="D22" s="436">
        <f>'Приложение 2'!F109</f>
        <v>27918.499999999996</v>
      </c>
      <c r="E22" s="434"/>
      <c r="F22" s="436">
        <f>'Приложение 2'!G109</f>
        <v>28004.3</v>
      </c>
      <c r="G22" s="434"/>
      <c r="H22" s="436">
        <f>'Приложение 2'!H109</f>
        <v>28862.799999999999</v>
      </c>
      <c r="I22" s="434"/>
    </row>
    <row r="23" spans="1:9" ht="24.6" x14ac:dyDescent="0.3">
      <c r="A23" s="431"/>
      <c r="B23" s="432" t="s">
        <v>456</v>
      </c>
      <c r="C23" s="433" t="s">
        <v>455</v>
      </c>
      <c r="D23" s="436">
        <f>'Приложение 2'!F122</f>
        <v>4855</v>
      </c>
      <c r="E23" s="434"/>
      <c r="F23" s="436">
        <f>'Приложение 2'!G122</f>
        <v>407.6</v>
      </c>
      <c r="G23" s="434"/>
      <c r="H23" s="436">
        <f>'Приложение 2'!H122</f>
        <v>3015.4</v>
      </c>
      <c r="I23" s="434"/>
    </row>
    <row r="24" spans="1:9" ht="60.6" x14ac:dyDescent="0.3">
      <c r="A24" s="431"/>
      <c r="B24" s="432" t="s">
        <v>446</v>
      </c>
      <c r="C24" s="433" t="s">
        <v>445</v>
      </c>
      <c r="D24" s="436">
        <f>'Приложение 2'!F133</f>
        <v>1074.8</v>
      </c>
      <c r="E24" s="434"/>
      <c r="F24" s="436">
        <f>'Приложение 2'!G133</f>
        <v>303.2</v>
      </c>
      <c r="G24" s="434"/>
      <c r="H24" s="436">
        <f>'Приложение 2'!H133</f>
        <v>789.09999999999991</v>
      </c>
      <c r="I24" s="434"/>
    </row>
    <row r="25" spans="1:9" ht="24" x14ac:dyDescent="0.3">
      <c r="A25" s="438">
        <v>4</v>
      </c>
      <c r="B25" s="439" t="s">
        <v>423</v>
      </c>
      <c r="C25" s="440" t="s">
        <v>422</v>
      </c>
      <c r="D25" s="441">
        <f>'Приложение 2'!F158</f>
        <v>365885.92839999998</v>
      </c>
      <c r="E25" s="434">
        <f>D25/D52*100</f>
        <v>25.421625894807743</v>
      </c>
      <c r="F25" s="441">
        <f>'Приложение 2'!G158</f>
        <v>63716.1</v>
      </c>
      <c r="G25" s="434">
        <f>F25/F52*100</f>
        <v>6.0348326768115275</v>
      </c>
      <c r="H25" s="441">
        <f>'Приложение 2'!H158</f>
        <v>74413.099999999991</v>
      </c>
      <c r="I25" s="434">
        <f>H25/H52*100</f>
        <v>7.2263213043751673</v>
      </c>
    </row>
    <row r="26" spans="1:9" ht="24.6" x14ac:dyDescent="0.3">
      <c r="A26" s="431"/>
      <c r="B26" s="432" t="s">
        <v>421</v>
      </c>
      <c r="C26" s="433" t="s">
        <v>420</v>
      </c>
      <c r="D26" s="436">
        <f>'Приложение 2'!F159</f>
        <v>1325.6</v>
      </c>
      <c r="E26" s="434"/>
      <c r="F26" s="436">
        <f>'Приложение 2'!G159</f>
        <v>433.4</v>
      </c>
      <c r="G26" s="434"/>
      <c r="H26" s="436">
        <f>'Приложение 2'!H159</f>
        <v>693.4</v>
      </c>
      <c r="I26" s="434"/>
    </row>
    <row r="27" spans="1:9" x14ac:dyDescent="0.3">
      <c r="A27" s="431"/>
      <c r="B27" s="432" t="s">
        <v>399</v>
      </c>
      <c r="C27" s="433" t="s">
        <v>398</v>
      </c>
      <c r="D27" s="436">
        <f>'Приложение 2'!F186</f>
        <v>7078.2</v>
      </c>
      <c r="E27" s="434"/>
      <c r="F27" s="436">
        <f>'Приложение 2'!G186</f>
        <v>0</v>
      </c>
      <c r="G27" s="434"/>
      <c r="H27" s="436">
        <f>'Приложение 2'!H186</f>
        <v>7078.2</v>
      </c>
      <c r="I27" s="434"/>
    </row>
    <row r="28" spans="1:9" ht="24.6" x14ac:dyDescent="0.3">
      <c r="A28" s="431"/>
      <c r="B28" s="432" t="s">
        <v>392</v>
      </c>
      <c r="C28" s="433" t="s">
        <v>391</v>
      </c>
      <c r="D28" s="436">
        <f>'Приложение 2'!F193</f>
        <v>347199.52899999998</v>
      </c>
      <c r="E28" s="434"/>
      <c r="F28" s="436">
        <f>'Приложение 2'!G193</f>
        <v>58822.5</v>
      </c>
      <c r="G28" s="434"/>
      <c r="H28" s="436">
        <f>'Приложение 2'!H193</f>
        <v>61251.6</v>
      </c>
      <c r="I28" s="434"/>
    </row>
    <row r="29" spans="1:9" ht="24.6" x14ac:dyDescent="0.3">
      <c r="A29" s="431"/>
      <c r="B29" s="432" t="s">
        <v>367</v>
      </c>
      <c r="C29" s="433" t="s">
        <v>366</v>
      </c>
      <c r="D29" s="436">
        <f>'Приложение 2'!F237</f>
        <v>10282.599399999999</v>
      </c>
      <c r="E29" s="434"/>
      <c r="F29" s="436">
        <f>'Приложение 2'!G237</f>
        <v>4460.2</v>
      </c>
      <c r="G29" s="434"/>
      <c r="H29" s="436">
        <f>'Приложение 2'!H237</f>
        <v>5389.9</v>
      </c>
      <c r="I29" s="434"/>
    </row>
    <row r="30" spans="1:9" ht="35.4" x14ac:dyDescent="0.3">
      <c r="A30" s="438">
        <v>5</v>
      </c>
      <c r="B30" s="439" t="s">
        <v>343</v>
      </c>
      <c r="C30" s="440" t="s">
        <v>342</v>
      </c>
      <c r="D30" s="441">
        <f>'Приложение 2'!F272</f>
        <v>90307.968010000011</v>
      </c>
      <c r="E30" s="434">
        <f>D30/D52*100</f>
        <v>6.2745659230727764</v>
      </c>
      <c r="F30" s="441">
        <f>'Приложение 2'!G272</f>
        <v>34600.864950000003</v>
      </c>
      <c r="G30" s="434">
        <f>F30/F52*100</f>
        <v>3.2772004320133012</v>
      </c>
      <c r="H30" s="441">
        <f>'Приложение 2'!H272</f>
        <v>63093.615680000003</v>
      </c>
      <c r="I30" s="434">
        <f>H30/H52*100</f>
        <v>6.1270762696143981</v>
      </c>
    </row>
    <row r="31" spans="1:9" x14ac:dyDescent="0.3">
      <c r="A31" s="431"/>
      <c r="B31" s="432" t="s">
        <v>341</v>
      </c>
      <c r="C31" s="433" t="s">
        <v>340</v>
      </c>
      <c r="D31" s="436">
        <f>'Приложение 2'!F273</f>
        <v>3223.9</v>
      </c>
      <c r="E31" s="434"/>
      <c r="F31" s="436">
        <f>'Приложение 2'!G273</f>
        <v>229.12685999999999</v>
      </c>
      <c r="G31" s="434"/>
      <c r="H31" s="436">
        <f>'Приложение 2'!H273</f>
        <v>2705.9</v>
      </c>
      <c r="I31" s="434"/>
    </row>
    <row r="32" spans="1:9" x14ac:dyDescent="0.3">
      <c r="A32" s="431"/>
      <c r="B32" s="432" t="s">
        <v>329</v>
      </c>
      <c r="C32" s="433" t="s">
        <v>328</v>
      </c>
      <c r="D32" s="436">
        <f>'Приложение 2'!F294</f>
        <v>35561.14387</v>
      </c>
      <c r="E32" s="434"/>
      <c r="F32" s="436">
        <f>'Приложение 2'!G294</f>
        <v>5500</v>
      </c>
      <c r="G32" s="434"/>
      <c r="H32" s="436">
        <f>'Приложение 2'!H294</f>
        <v>23672.2</v>
      </c>
      <c r="I32" s="434"/>
    </row>
    <row r="33" spans="1:9" x14ac:dyDescent="0.3">
      <c r="A33" s="431"/>
      <c r="B33" s="432" t="s">
        <v>313</v>
      </c>
      <c r="C33" s="433" t="s">
        <v>312</v>
      </c>
      <c r="D33" s="436">
        <f>'Приложение 2'!F333</f>
        <v>51522.924140000003</v>
      </c>
      <c r="E33" s="434"/>
      <c r="F33" s="436">
        <f>'Приложение 2'!G333</f>
        <v>28871.738089999999</v>
      </c>
      <c r="G33" s="434"/>
      <c r="H33" s="436">
        <f>'Приложение 2'!H333</f>
        <v>36715.515679999997</v>
      </c>
      <c r="I33" s="434"/>
    </row>
    <row r="34" spans="1:9" ht="24" x14ac:dyDescent="0.3">
      <c r="A34" s="438">
        <v>6</v>
      </c>
      <c r="B34" s="439" t="s">
        <v>284</v>
      </c>
      <c r="C34" s="440" t="s">
        <v>283</v>
      </c>
      <c r="D34" s="441">
        <f>'Приложение 2'!F407</f>
        <v>0</v>
      </c>
      <c r="E34" s="434"/>
      <c r="F34" s="441">
        <f>'Приложение 2'!G407</f>
        <v>0</v>
      </c>
      <c r="G34" s="434"/>
      <c r="H34" s="441">
        <f>'Приложение 2'!H407</f>
        <v>0</v>
      </c>
      <c r="I34" s="434"/>
    </row>
    <row r="35" spans="1:9" ht="36.6" x14ac:dyDescent="0.3">
      <c r="A35" s="431"/>
      <c r="B35" s="432" t="s">
        <v>282</v>
      </c>
      <c r="C35" s="433" t="s">
        <v>281</v>
      </c>
      <c r="D35" s="436">
        <f>'Приложение 2'!F408</f>
        <v>0</v>
      </c>
      <c r="E35" s="434"/>
      <c r="F35" s="436">
        <f>'Приложение 2'!G408</f>
        <v>0</v>
      </c>
      <c r="G35" s="434"/>
      <c r="H35" s="436">
        <f>'Приложение 2'!H408</f>
        <v>0</v>
      </c>
      <c r="I35" s="434"/>
    </row>
    <row r="36" spans="1:9" x14ac:dyDescent="0.3">
      <c r="A36" s="438">
        <v>7</v>
      </c>
      <c r="B36" s="439" t="s">
        <v>148</v>
      </c>
      <c r="C36" s="440" t="s">
        <v>147</v>
      </c>
      <c r="D36" s="441">
        <f>'Приложение 2'!F493+'Приложение 2'!F661</f>
        <v>585350.82066000008</v>
      </c>
      <c r="E36" s="434">
        <f>D36/D52*100</f>
        <v>40.669969586174503</v>
      </c>
      <c r="F36" s="441">
        <f>'Приложение 2'!G493+'Приложение 2'!G661</f>
        <v>599813.45779000013</v>
      </c>
      <c r="G36" s="434">
        <f>F36/F52*100</f>
        <v>56.810976426090185</v>
      </c>
      <c r="H36" s="441">
        <f>'Приложение 2'!H493+'Приложение 2'!H661</f>
        <v>565186.69419000007</v>
      </c>
      <c r="I36" s="434">
        <f>H36/H52*100</f>
        <v>54.885774805438423</v>
      </c>
    </row>
    <row r="37" spans="1:9" x14ac:dyDescent="0.3">
      <c r="A37" s="431"/>
      <c r="B37" s="432" t="s">
        <v>239</v>
      </c>
      <c r="C37" s="433" t="s">
        <v>238</v>
      </c>
      <c r="D37" s="436">
        <f>'Приложение 2'!F494</f>
        <v>143876.95809999999</v>
      </c>
      <c r="E37" s="434"/>
      <c r="F37" s="436">
        <f>'Приложение 2'!G494</f>
        <v>138576.7133</v>
      </c>
      <c r="G37" s="434"/>
      <c r="H37" s="436">
        <f>'Приложение 2'!H494</f>
        <v>137173.15219999998</v>
      </c>
      <c r="I37" s="434"/>
    </row>
    <row r="38" spans="1:9" x14ac:dyDescent="0.3">
      <c r="A38" s="431"/>
      <c r="B38" s="432" t="s">
        <v>231</v>
      </c>
      <c r="C38" s="433" t="s">
        <v>230</v>
      </c>
      <c r="D38" s="436">
        <f>'Приложение 2'!F518</f>
        <v>356331.61156000005</v>
      </c>
      <c r="E38" s="434"/>
      <c r="F38" s="436">
        <f>'Приложение 2'!G518</f>
        <v>379854.84448999999</v>
      </c>
      <c r="G38" s="434"/>
      <c r="H38" s="436">
        <f>'Приложение 2'!H518</f>
        <v>342568.34198999999</v>
      </c>
      <c r="I38" s="434"/>
    </row>
    <row r="39" spans="1:9" ht="24.6" x14ac:dyDescent="0.3">
      <c r="A39" s="431"/>
      <c r="B39" s="432" t="s">
        <v>146</v>
      </c>
      <c r="C39" s="433" t="s">
        <v>145</v>
      </c>
      <c r="D39" s="436">
        <f>'Приложение 2'!F559+'Приложение 2'!F662</f>
        <v>67818.650999999998</v>
      </c>
      <c r="E39" s="434"/>
      <c r="F39" s="436">
        <f>'Приложение 2'!G559+'Приложение 2'!G662</f>
        <v>67759.600000000006</v>
      </c>
      <c r="G39" s="434"/>
      <c r="H39" s="436">
        <f>'Приложение 2'!H559+'Приложение 2'!H662</f>
        <v>67759.600000000006</v>
      </c>
      <c r="I39" s="434"/>
    </row>
    <row r="40" spans="1:9" x14ac:dyDescent="0.3">
      <c r="A40" s="431"/>
      <c r="B40" s="432" t="s">
        <v>140</v>
      </c>
      <c r="C40" s="433" t="s">
        <v>139</v>
      </c>
      <c r="D40" s="436">
        <f>'Приложение 2'!F673</f>
        <v>364.1</v>
      </c>
      <c r="E40" s="434"/>
      <c r="F40" s="436">
        <f>'Приложение 2'!G673</f>
        <v>0</v>
      </c>
      <c r="G40" s="434"/>
      <c r="H40" s="436">
        <f>'Приложение 2'!H673</f>
        <v>364.1</v>
      </c>
      <c r="I40" s="434"/>
    </row>
    <row r="41" spans="1:9" ht="24.6" x14ac:dyDescent="0.3">
      <c r="A41" s="431"/>
      <c r="B41" s="432" t="s">
        <v>130</v>
      </c>
      <c r="C41" s="433" t="s">
        <v>129</v>
      </c>
      <c r="D41" s="436">
        <f>'Приложение 2'!F574+'Приложение 2'!F684</f>
        <v>16959.5</v>
      </c>
      <c r="E41" s="434"/>
      <c r="F41" s="436">
        <f>'Приложение 2'!G574+'Приложение 2'!G684</f>
        <v>13622.3</v>
      </c>
      <c r="G41" s="434"/>
      <c r="H41" s="436">
        <f>'Приложение 2'!H574+'Приложение 2'!H684</f>
        <v>17321.5</v>
      </c>
      <c r="I41" s="434"/>
    </row>
    <row r="42" spans="1:9" x14ac:dyDescent="0.3">
      <c r="A42" s="438">
        <v>8</v>
      </c>
      <c r="B42" s="439" t="s">
        <v>123</v>
      </c>
      <c r="C42" s="440" t="s">
        <v>120</v>
      </c>
      <c r="D42" s="441">
        <f>'Приложение 2'!F417+'Приложение 2'!F691</f>
        <v>113923.84071</v>
      </c>
      <c r="E42" s="434">
        <f>D42/D52*100</f>
        <v>7.9153884701002584</v>
      </c>
      <c r="F42" s="441">
        <f>'Приложение 2'!G417+'Приложение 2'!G691</f>
        <v>85430.900000000009</v>
      </c>
      <c r="G42" s="434">
        <f>F42/F52*100</f>
        <v>8.0915370986205684</v>
      </c>
      <c r="H42" s="441">
        <f>'Приложение 2'!H417+'Приложение 2'!H691</f>
        <v>87532.3</v>
      </c>
      <c r="I42" s="434">
        <f>H42/H52*100</f>
        <v>8.5003383048274905</v>
      </c>
    </row>
    <row r="43" spans="1:9" ht="24.6" x14ac:dyDescent="0.3">
      <c r="A43" s="431"/>
      <c r="B43" s="432" t="s">
        <v>121</v>
      </c>
      <c r="C43" s="433" t="s">
        <v>129</v>
      </c>
      <c r="D43" s="436">
        <f>'Приложение 2'!F418+'Приложение 2'!F692</f>
        <v>108091.68282</v>
      </c>
      <c r="E43" s="434"/>
      <c r="F43" s="436">
        <f>'Приложение 2'!G418+'Приложение 2'!G692</f>
        <v>80701.8</v>
      </c>
      <c r="G43" s="434"/>
      <c r="H43" s="436">
        <f>'Приложение 2'!H418+'Приложение 2'!H692</f>
        <v>81201.8</v>
      </c>
      <c r="I43" s="434"/>
    </row>
    <row r="44" spans="1:9" ht="24.6" x14ac:dyDescent="0.3">
      <c r="A44" s="431"/>
      <c r="B44" s="432" t="s">
        <v>97</v>
      </c>
      <c r="C44" s="433" t="s">
        <v>96</v>
      </c>
      <c r="D44" s="436">
        <f>'Приложение 2'!F727</f>
        <v>5832.1578900000004</v>
      </c>
      <c r="E44" s="434"/>
      <c r="F44" s="436">
        <f>'Приложение 2'!G727</f>
        <v>4729.0999999999995</v>
      </c>
      <c r="G44" s="434"/>
      <c r="H44" s="436">
        <f>'Приложение 2'!H727</f>
        <v>6330.5</v>
      </c>
      <c r="I44" s="434"/>
    </row>
    <row r="45" spans="1:9" x14ac:dyDescent="0.3">
      <c r="A45" s="438">
        <v>9</v>
      </c>
      <c r="B45" s="439" t="s">
        <v>956</v>
      </c>
      <c r="C45" s="440" t="s">
        <v>82</v>
      </c>
      <c r="D45" s="441">
        <f>'Приложение 2'!F433+'Приложение 2'!F613+'Приложение 2'!F751</f>
        <v>72632.445050000009</v>
      </c>
      <c r="E45" s="434">
        <f>D45/D52*100</f>
        <v>5.0464767911699795</v>
      </c>
      <c r="F45" s="441">
        <f>'Приложение 2'!G433+'Приложение 2'!G613+'Приложение 2'!G751</f>
        <v>72130.73090000001</v>
      </c>
      <c r="G45" s="434">
        <f>F45/F52*100</f>
        <v>6.8318194590946248</v>
      </c>
      <c r="H45" s="441">
        <f>'Приложение 2'!H433+'Приложение 2'!H613+'Приложение 2'!H751</f>
        <v>42771.795560000006</v>
      </c>
      <c r="I45" s="434">
        <f>H45/H52*100</f>
        <v>4.153606521991521</v>
      </c>
    </row>
    <row r="46" spans="1:9" x14ac:dyDescent="0.3">
      <c r="A46" s="431"/>
      <c r="B46" s="432" t="s">
        <v>268</v>
      </c>
      <c r="C46" s="433" t="s">
        <v>267</v>
      </c>
      <c r="D46" s="436">
        <f>'Приложение 2'!F434</f>
        <v>9491</v>
      </c>
      <c r="E46" s="434"/>
      <c r="F46" s="436">
        <f>'Приложение 2'!G434</f>
        <v>9679.6</v>
      </c>
      <c r="G46" s="434"/>
      <c r="H46" s="436">
        <f>'Приложение 2'!H434</f>
        <v>9679.6</v>
      </c>
      <c r="I46" s="434"/>
    </row>
    <row r="47" spans="1:9" ht="24.6" x14ac:dyDescent="0.3">
      <c r="A47" s="431"/>
      <c r="B47" s="432" t="s">
        <v>264</v>
      </c>
      <c r="C47" s="433" t="s">
        <v>81</v>
      </c>
      <c r="D47" s="436">
        <f>'Приложение 2'!F441+'Приложение 2'!F614+'Приложение 2'!F752</f>
        <v>46297.925930000005</v>
      </c>
      <c r="E47" s="434"/>
      <c r="F47" s="436">
        <f>'Приложение 2'!G441+'Приложение 2'!G614+'Приложение 2'!G752</f>
        <v>29353.07763</v>
      </c>
      <c r="G47" s="434"/>
      <c r="H47" s="436">
        <f>'Приложение 2'!H441+'Приложение 2'!H614+'Приложение 2'!H752</f>
        <v>29149.648970000002</v>
      </c>
      <c r="I47" s="434"/>
    </row>
    <row r="48" spans="1:9" x14ac:dyDescent="0.3">
      <c r="A48" s="431"/>
      <c r="B48" s="432" t="s">
        <v>986</v>
      </c>
      <c r="C48" s="433" t="s">
        <v>165</v>
      </c>
      <c r="D48" s="436">
        <f>'Приложение 2'!F465+'Приложение 2'!F636</f>
        <v>16840.660000000003</v>
      </c>
      <c r="E48" s="434"/>
      <c r="F48" s="436">
        <f>'Приложение 2'!G465+'Приложение 2'!G636</f>
        <v>33075.771999999997</v>
      </c>
      <c r="G48" s="434"/>
      <c r="H48" s="436">
        <f>'Приложение 2'!H465+'Приложение 2'!H636</f>
        <v>3896.9</v>
      </c>
      <c r="I48" s="434"/>
    </row>
    <row r="49" spans="1:9" ht="24.6" x14ac:dyDescent="0.3">
      <c r="A49" s="431"/>
      <c r="B49" s="432" t="s">
        <v>248</v>
      </c>
      <c r="C49" s="433" t="s">
        <v>247</v>
      </c>
      <c r="D49" s="436">
        <f>'Приложение 2'!F479</f>
        <v>2.8591199999999999</v>
      </c>
      <c r="E49" s="434"/>
      <c r="F49" s="436">
        <f>'Приложение 2'!G479</f>
        <v>22.281269999999999</v>
      </c>
      <c r="G49" s="434"/>
      <c r="H49" s="436">
        <f>'Приложение 2'!H479</f>
        <v>45.646590000000003</v>
      </c>
      <c r="I49" s="434"/>
    </row>
    <row r="50" spans="1:9" ht="24" x14ac:dyDescent="0.3">
      <c r="A50" s="438">
        <v>10</v>
      </c>
      <c r="B50" s="439" t="s">
        <v>957</v>
      </c>
      <c r="C50" s="440" t="s">
        <v>69</v>
      </c>
      <c r="D50" s="441">
        <f>'Приложение 2'!F485+'Приложение 2'!F643+'Приложение 2'!F760</f>
        <v>6314</v>
      </c>
      <c r="E50" s="434">
        <f>D50/D52*100</f>
        <v>0.43869450405411137</v>
      </c>
      <c r="F50" s="441">
        <f>'Приложение 2'!G485+'Приложение 2'!G643+'Приложение 2'!G760</f>
        <v>13196.342860000001</v>
      </c>
      <c r="G50" s="434">
        <f>F50/F52*100</f>
        <v>1.2498837986935247</v>
      </c>
      <c r="H50" s="441">
        <f>'Приложение 2'!H485+'Приложение 2'!H643+'Приложение 2'!H760</f>
        <v>2264</v>
      </c>
      <c r="I50" s="434">
        <f>H50/H52*100</f>
        <v>0.21985902257942996</v>
      </c>
    </row>
    <row r="51" spans="1:9" x14ac:dyDescent="0.3">
      <c r="A51" s="431"/>
      <c r="B51" s="432" t="s">
        <v>68</v>
      </c>
      <c r="C51" s="433" t="s">
        <v>67</v>
      </c>
      <c r="D51" s="436">
        <f>'Приложение 2'!F486+'Приложение 2'!F644+'Приложение 2'!F761</f>
        <v>6314</v>
      </c>
      <c r="E51" s="434"/>
      <c r="F51" s="436">
        <f>'Приложение 2'!G486+'Приложение 2'!G644+'Приложение 2'!G761</f>
        <v>13196.342860000001</v>
      </c>
      <c r="G51" s="434"/>
      <c r="H51" s="436">
        <f>'Приложение 2'!H486+'Приложение 2'!H644+'Приложение 2'!H761</f>
        <v>2264</v>
      </c>
      <c r="I51" s="434"/>
    </row>
    <row r="52" spans="1:9" x14ac:dyDescent="0.3">
      <c r="A52" s="554" t="s">
        <v>984</v>
      </c>
      <c r="B52" s="554"/>
      <c r="C52" s="554"/>
      <c r="D52" s="437">
        <f>D50+D45+D42+D36+D34+D30+D25+D21+D19+D11</f>
        <v>1439270.3673400001</v>
      </c>
      <c r="E52" s="435">
        <v>100</v>
      </c>
      <c r="F52" s="437">
        <f>F50+F45+F42+F36+F34+F30+F25+F21+F19+F11</f>
        <v>1055805.5775899999</v>
      </c>
      <c r="G52" s="435">
        <v>100</v>
      </c>
      <c r="H52" s="437">
        <f>H50+H45+H42+H36+H34+H30+H25+H21+H19+H11</f>
        <v>1029750.7800400001</v>
      </c>
      <c r="I52" s="435">
        <v>100</v>
      </c>
    </row>
  </sheetData>
  <mergeCells count="15">
    <mergeCell ref="F8:G8"/>
    <mergeCell ref="H8:I8"/>
    <mergeCell ref="E9:E10"/>
    <mergeCell ref="G9:G10"/>
    <mergeCell ref="I9:I10"/>
    <mergeCell ref="A52:C52"/>
    <mergeCell ref="B8:B10"/>
    <mergeCell ref="A8:A10"/>
    <mergeCell ref="C8:C10"/>
    <mergeCell ref="D8:E8"/>
    <mergeCell ref="D1:H1"/>
    <mergeCell ref="D2:H2"/>
    <mergeCell ref="D3:H3"/>
    <mergeCell ref="D4:H4"/>
    <mergeCell ref="A6:I6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0"/>
  <sheetViews>
    <sheetView view="pageBreakPreview" zoomScale="85" zoomScaleNormal="63" zoomScaleSheetLayoutView="85" workbookViewId="0">
      <selection activeCell="H312" sqref="H312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.109375" style="1" customWidth="1"/>
    <col min="6" max="8" width="15.44140625" style="481" customWidth="1"/>
    <col min="9" max="16384" width="9.109375" style="1"/>
  </cols>
  <sheetData>
    <row r="1" spans="1:8" ht="15" customHeight="1" x14ac:dyDescent="0.3">
      <c r="C1" s="122"/>
      <c r="D1" s="122"/>
      <c r="E1" s="122"/>
      <c r="F1" s="482"/>
      <c r="G1" s="500" t="s">
        <v>538</v>
      </c>
      <c r="H1" s="500"/>
    </row>
    <row r="2" spans="1:8" ht="15" customHeight="1" x14ac:dyDescent="0.3">
      <c r="C2" s="122"/>
      <c r="D2" s="122"/>
      <c r="E2" s="125"/>
      <c r="F2" s="474"/>
      <c r="G2" s="500" t="s">
        <v>537</v>
      </c>
      <c r="H2" s="500"/>
    </row>
    <row r="3" spans="1:8" ht="15.75" customHeight="1" x14ac:dyDescent="0.3">
      <c r="C3" s="124"/>
      <c r="D3" s="124"/>
      <c r="E3" s="123"/>
      <c r="F3" s="473"/>
      <c r="G3" s="500" t="s">
        <v>536</v>
      </c>
      <c r="H3" s="500"/>
    </row>
    <row r="4" spans="1:8" ht="15.75" customHeight="1" x14ac:dyDescent="0.3">
      <c r="C4" s="122"/>
      <c r="D4" s="122"/>
      <c r="E4" s="122"/>
      <c r="F4" s="474"/>
      <c r="G4" s="500" t="s">
        <v>535</v>
      </c>
      <c r="H4" s="500"/>
    </row>
    <row r="5" spans="1:8" ht="15" customHeight="1" x14ac:dyDescent="0.3">
      <c r="C5" s="122"/>
      <c r="D5" s="122"/>
      <c r="E5" s="122"/>
      <c r="F5" s="482"/>
      <c r="G5" s="500" t="s">
        <v>1041</v>
      </c>
      <c r="H5" s="500"/>
    </row>
    <row r="6" spans="1:8" ht="15" customHeight="1" x14ac:dyDescent="0.3">
      <c r="C6" s="122"/>
      <c r="D6" s="122"/>
      <c r="E6" s="122"/>
      <c r="F6" s="482"/>
      <c r="G6" s="482"/>
      <c r="H6" s="482"/>
    </row>
    <row r="7" spans="1:8" ht="15" customHeight="1" x14ac:dyDescent="0.3">
      <c r="A7" s="502" t="s">
        <v>825</v>
      </c>
      <c r="B7" s="502"/>
      <c r="C7" s="502"/>
      <c r="D7" s="502"/>
      <c r="E7" s="502"/>
      <c r="F7" s="502"/>
      <c r="G7" s="502"/>
      <c r="H7" s="502"/>
    </row>
    <row r="8" spans="1:8" x14ac:dyDescent="0.3">
      <c r="A8" s="121"/>
      <c r="B8" s="121"/>
      <c r="C8" s="121"/>
      <c r="D8" s="121"/>
      <c r="E8" s="121"/>
      <c r="F8" s="120"/>
      <c r="G8" s="120"/>
      <c r="H8" s="120" t="s">
        <v>534</v>
      </c>
    </row>
    <row r="9" spans="1:8" ht="39.6" x14ac:dyDescent="0.3">
      <c r="A9" s="119" t="s">
        <v>533</v>
      </c>
      <c r="B9" s="119" t="s">
        <v>532</v>
      </c>
      <c r="C9" s="118" t="s">
        <v>531</v>
      </c>
      <c r="D9" s="118" t="s">
        <v>530</v>
      </c>
      <c r="E9" s="118" t="s">
        <v>979</v>
      </c>
      <c r="F9" s="117" t="s">
        <v>820</v>
      </c>
      <c r="G9" s="117" t="s">
        <v>528</v>
      </c>
      <c r="H9" s="117" t="s">
        <v>821</v>
      </c>
    </row>
    <row r="10" spans="1:8" x14ac:dyDescent="0.3">
      <c r="A10" s="248"/>
      <c r="B10" s="248"/>
      <c r="C10" s="240"/>
      <c r="D10" s="240"/>
      <c r="E10" s="240"/>
      <c r="F10" s="246" t="s">
        <v>682</v>
      </c>
      <c r="G10" s="246" t="s">
        <v>682</v>
      </c>
      <c r="H10" s="246" t="s">
        <v>682</v>
      </c>
    </row>
    <row r="11" spans="1:8" x14ac:dyDescent="0.3">
      <c r="A11" s="39">
        <v>601</v>
      </c>
      <c r="B11" s="39"/>
      <c r="C11" s="39"/>
      <c r="D11" s="39"/>
      <c r="E11" s="38" t="s">
        <v>527</v>
      </c>
      <c r="F11" s="37">
        <f>F12+F99+F108+F158+F272+F417+F433+F407+F485</f>
        <v>682551.10535000009</v>
      </c>
      <c r="G11" s="37">
        <f>G12+G99+G108+G158+G272+G417+G433+G407+G485</f>
        <v>283695.27363000001</v>
      </c>
      <c r="H11" s="37">
        <f>H12+H99+H108+H158+H272+H417+H433+H407+H485</f>
        <v>300920.58123999997</v>
      </c>
    </row>
    <row r="12" spans="1:8" x14ac:dyDescent="0.3">
      <c r="A12" s="20"/>
      <c r="B12" s="22" t="s">
        <v>40</v>
      </c>
      <c r="C12" s="21"/>
      <c r="D12" s="20"/>
      <c r="E12" s="19" t="s">
        <v>39</v>
      </c>
      <c r="F12" s="81">
        <f>F13+F20+F52+F59</f>
        <v>123629.76226999999</v>
      </c>
      <c r="G12" s="81">
        <f>G13+G20+G52+G59</f>
        <v>111949.60777999999</v>
      </c>
      <c r="H12" s="81">
        <f>H13+H20+H52+H59</f>
        <v>114719.9</v>
      </c>
    </row>
    <row r="13" spans="1:8" ht="26.4" x14ac:dyDescent="0.3">
      <c r="A13" s="20"/>
      <c r="B13" s="22" t="s">
        <v>526</v>
      </c>
      <c r="C13" s="21"/>
      <c r="D13" s="20"/>
      <c r="E13" s="19" t="s">
        <v>525</v>
      </c>
      <c r="F13" s="81">
        <f t="shared" ref="F13:H18" si="0">F14</f>
        <v>4063.9</v>
      </c>
      <c r="G13" s="81">
        <f t="shared" si="0"/>
        <v>4238.1000000000004</v>
      </c>
      <c r="H13" s="81">
        <f t="shared" si="0"/>
        <v>4238.1000000000004</v>
      </c>
    </row>
    <row r="14" spans="1:8" x14ac:dyDescent="0.3">
      <c r="A14" s="20"/>
      <c r="B14" s="22"/>
      <c r="C14" s="112" t="s">
        <v>36</v>
      </c>
      <c r="D14" s="116"/>
      <c r="E14" s="115" t="s">
        <v>35</v>
      </c>
      <c r="F14" s="81">
        <f t="shared" si="0"/>
        <v>4063.9</v>
      </c>
      <c r="G14" s="81">
        <f t="shared" si="0"/>
        <v>4238.1000000000004</v>
      </c>
      <c r="H14" s="81">
        <f t="shared" si="0"/>
        <v>4238.1000000000004</v>
      </c>
    </row>
    <row r="15" spans="1:8" ht="26.4" x14ac:dyDescent="0.3">
      <c r="A15" s="53"/>
      <c r="B15" s="33"/>
      <c r="C15" s="34" t="s">
        <v>34</v>
      </c>
      <c r="D15" s="33"/>
      <c r="E15" s="32" t="s">
        <v>33</v>
      </c>
      <c r="F15" s="31">
        <f t="shared" si="0"/>
        <v>4063.9</v>
      </c>
      <c r="G15" s="31">
        <f t="shared" si="0"/>
        <v>4238.1000000000004</v>
      </c>
      <c r="H15" s="31">
        <f t="shared" si="0"/>
        <v>4238.1000000000004</v>
      </c>
    </row>
    <row r="16" spans="1:8" ht="27" x14ac:dyDescent="0.3">
      <c r="A16" s="30"/>
      <c r="B16" s="30"/>
      <c r="C16" s="30" t="s">
        <v>32</v>
      </c>
      <c r="D16" s="30"/>
      <c r="E16" s="29" t="s">
        <v>31</v>
      </c>
      <c r="F16" s="28">
        <f t="shared" si="0"/>
        <v>4063.9</v>
      </c>
      <c r="G16" s="28">
        <f t="shared" si="0"/>
        <v>4238.1000000000004</v>
      </c>
      <c r="H16" s="28">
        <f t="shared" si="0"/>
        <v>4238.1000000000004</v>
      </c>
    </row>
    <row r="17" spans="1:8" ht="40.200000000000003" x14ac:dyDescent="0.3">
      <c r="A17" s="200"/>
      <c r="B17" s="200"/>
      <c r="C17" s="200" t="s">
        <v>30</v>
      </c>
      <c r="D17" s="200"/>
      <c r="E17" s="201" t="s">
        <v>29</v>
      </c>
      <c r="F17" s="202">
        <f t="shared" si="0"/>
        <v>4063.9</v>
      </c>
      <c r="G17" s="202">
        <f t="shared" si="0"/>
        <v>4238.1000000000004</v>
      </c>
      <c r="H17" s="202">
        <f t="shared" si="0"/>
        <v>4238.1000000000004</v>
      </c>
    </row>
    <row r="18" spans="1:8" ht="27" x14ac:dyDescent="0.3">
      <c r="A18" s="8"/>
      <c r="B18" s="8"/>
      <c r="C18" s="7" t="s">
        <v>524</v>
      </c>
      <c r="D18" s="7"/>
      <c r="E18" s="6" t="s">
        <v>523</v>
      </c>
      <c r="F18" s="9">
        <f t="shared" si="0"/>
        <v>4063.9</v>
      </c>
      <c r="G18" s="9">
        <f t="shared" si="0"/>
        <v>4238.1000000000004</v>
      </c>
      <c r="H18" s="9">
        <f t="shared" si="0"/>
        <v>4238.1000000000004</v>
      </c>
    </row>
    <row r="19" spans="1:8" ht="40.200000000000003" x14ac:dyDescent="0.3">
      <c r="A19" s="8"/>
      <c r="B19" s="8"/>
      <c r="C19" s="7"/>
      <c r="D19" s="7" t="s">
        <v>2</v>
      </c>
      <c r="E19" s="6" t="s">
        <v>1</v>
      </c>
      <c r="F19" s="237">
        <v>4063.9</v>
      </c>
      <c r="G19" s="237">
        <v>4238.1000000000004</v>
      </c>
      <c r="H19" s="237">
        <v>4238.1000000000004</v>
      </c>
    </row>
    <row r="20" spans="1:8" s="74" customFormat="1" ht="40.200000000000003" x14ac:dyDescent="0.3">
      <c r="A20" s="113"/>
      <c r="B20" s="22" t="s">
        <v>522</v>
      </c>
      <c r="C20" s="60"/>
      <c r="D20" s="60"/>
      <c r="E20" s="111" t="s">
        <v>521</v>
      </c>
      <c r="F20" s="26">
        <f>F21+F48</f>
        <v>61350.399999999994</v>
      </c>
      <c r="G20" s="26">
        <f>G21+G48</f>
        <v>63343.500000000007</v>
      </c>
      <c r="H20" s="26">
        <f>H21+H48</f>
        <v>63470.3</v>
      </c>
    </row>
    <row r="21" spans="1:8" s="74" customFormat="1" x14ac:dyDescent="0.3">
      <c r="A21" s="113"/>
      <c r="B21" s="22"/>
      <c r="C21" s="112" t="s">
        <v>36</v>
      </c>
      <c r="D21" s="116"/>
      <c r="E21" s="115" t="s">
        <v>35</v>
      </c>
      <c r="F21" s="26">
        <f>F22+F43</f>
        <v>61344.099999999991</v>
      </c>
      <c r="G21" s="26">
        <f>G22+G43</f>
        <v>63337.100000000006</v>
      </c>
      <c r="H21" s="26">
        <f>H22+H43</f>
        <v>63463.9</v>
      </c>
    </row>
    <row r="22" spans="1:8" ht="26.4" x14ac:dyDescent="0.3">
      <c r="A22" s="53"/>
      <c r="B22" s="33"/>
      <c r="C22" s="34" t="s">
        <v>34</v>
      </c>
      <c r="D22" s="33"/>
      <c r="E22" s="32" t="s">
        <v>706</v>
      </c>
      <c r="F22" s="31">
        <f t="shared" ref="F22" si="1">F23+F28</f>
        <v>61244.899999999994</v>
      </c>
      <c r="G22" s="31">
        <f>G23+G28</f>
        <v>63235.200000000004</v>
      </c>
      <c r="H22" s="31">
        <f>H23+H28</f>
        <v>63362</v>
      </c>
    </row>
    <row r="23" spans="1:8" ht="27" x14ac:dyDescent="0.3">
      <c r="A23" s="30"/>
      <c r="B23" s="30"/>
      <c r="C23" s="30" t="s">
        <v>32</v>
      </c>
      <c r="D23" s="30"/>
      <c r="E23" s="29" t="s">
        <v>31</v>
      </c>
      <c r="F23" s="28">
        <f t="shared" ref="F23:H24" si="2">F24</f>
        <v>58955.899999999994</v>
      </c>
      <c r="G23" s="28">
        <f t="shared" si="2"/>
        <v>60886.9</v>
      </c>
      <c r="H23" s="28">
        <f t="shared" si="2"/>
        <v>61013.7</v>
      </c>
    </row>
    <row r="24" spans="1:8" ht="40.200000000000003" x14ac:dyDescent="0.3">
      <c r="A24" s="200"/>
      <c r="B24" s="200"/>
      <c r="C24" s="200" t="s">
        <v>30</v>
      </c>
      <c r="D24" s="200"/>
      <c r="E24" s="201" t="s">
        <v>29</v>
      </c>
      <c r="F24" s="202">
        <f t="shared" si="2"/>
        <v>58955.899999999994</v>
      </c>
      <c r="G24" s="202">
        <f t="shared" si="2"/>
        <v>60886.9</v>
      </c>
      <c r="H24" s="202">
        <f t="shared" si="2"/>
        <v>61013.7</v>
      </c>
    </row>
    <row r="25" spans="1:8" ht="26.4" x14ac:dyDescent="0.3">
      <c r="A25" s="8"/>
      <c r="B25" s="8"/>
      <c r="C25" s="7" t="s">
        <v>28</v>
      </c>
      <c r="D25" s="7"/>
      <c r="E25" s="10" t="s">
        <v>27</v>
      </c>
      <c r="F25" s="5">
        <f t="shared" ref="F25" si="3">F26+F27</f>
        <v>58955.899999999994</v>
      </c>
      <c r="G25" s="5">
        <f>G26+G27</f>
        <v>60886.9</v>
      </c>
      <c r="H25" s="5">
        <f>H26+H27</f>
        <v>61013.7</v>
      </c>
    </row>
    <row r="26" spans="1:8" ht="40.200000000000003" x14ac:dyDescent="0.3">
      <c r="A26" s="8"/>
      <c r="B26" s="8"/>
      <c r="C26" s="7"/>
      <c r="D26" s="7" t="s">
        <v>2</v>
      </c>
      <c r="E26" s="6" t="s">
        <v>1</v>
      </c>
      <c r="F26" s="5">
        <v>56155.7</v>
      </c>
      <c r="G26" s="5">
        <v>58563.5</v>
      </c>
      <c r="H26" s="5">
        <v>58563.5</v>
      </c>
    </row>
    <row r="27" spans="1:8" x14ac:dyDescent="0.3">
      <c r="A27" s="8"/>
      <c r="B27" s="8"/>
      <c r="C27" s="7"/>
      <c r="D27" s="7" t="s">
        <v>12</v>
      </c>
      <c r="E27" s="6" t="s">
        <v>11</v>
      </c>
      <c r="F27" s="5">
        <f>2450.2+350</f>
        <v>2800.2</v>
      </c>
      <c r="G27" s="5">
        <v>2323.4</v>
      </c>
      <c r="H27" s="5">
        <v>2450.1999999999998</v>
      </c>
    </row>
    <row r="28" spans="1:8" ht="40.200000000000003" x14ac:dyDescent="0.3">
      <c r="A28" s="30"/>
      <c r="B28" s="30"/>
      <c r="C28" s="30" t="s">
        <v>473</v>
      </c>
      <c r="D28" s="30"/>
      <c r="E28" s="51" t="s">
        <v>495</v>
      </c>
      <c r="F28" s="28">
        <f>F29</f>
        <v>2289.0000000000005</v>
      </c>
      <c r="G28" s="28">
        <f>G29</f>
        <v>2348.3000000000002</v>
      </c>
      <c r="H28" s="28">
        <f>H29</f>
        <v>2348.3000000000002</v>
      </c>
    </row>
    <row r="29" spans="1:8" ht="27" x14ac:dyDescent="0.3">
      <c r="A29" s="200"/>
      <c r="B29" s="200"/>
      <c r="C29" s="200" t="s">
        <v>471</v>
      </c>
      <c r="D29" s="207"/>
      <c r="E29" s="201" t="s">
        <v>494</v>
      </c>
      <c r="F29" s="202">
        <f>F30+F33+F36+F38+F41</f>
        <v>2289.0000000000005</v>
      </c>
      <c r="G29" s="202">
        <f t="shared" ref="G29:H29" si="4">G30+G33+G36+G38+G41</f>
        <v>2348.3000000000002</v>
      </c>
      <c r="H29" s="202">
        <f t="shared" si="4"/>
        <v>2348.3000000000002</v>
      </c>
    </row>
    <row r="30" spans="1:8" ht="27" x14ac:dyDescent="0.3">
      <c r="A30" s="8"/>
      <c r="B30" s="8"/>
      <c r="C30" s="7" t="s">
        <v>520</v>
      </c>
      <c r="D30" s="7"/>
      <c r="E30" s="63" t="s">
        <v>519</v>
      </c>
      <c r="F30" s="75">
        <f>SUM(F31:F32)</f>
        <v>1474.7</v>
      </c>
      <c r="G30" s="75">
        <f>SUM(G31:G32)</f>
        <v>1513.6000000000001</v>
      </c>
      <c r="H30" s="75">
        <f>SUM(H31:H32)</f>
        <v>1513.6000000000001</v>
      </c>
    </row>
    <row r="31" spans="1:8" ht="40.200000000000003" x14ac:dyDescent="0.3">
      <c r="A31" s="8"/>
      <c r="B31" s="8"/>
      <c r="C31" s="7"/>
      <c r="D31" s="7" t="s">
        <v>2</v>
      </c>
      <c r="E31" s="6" t="s">
        <v>1</v>
      </c>
      <c r="F31" s="475">
        <v>1344.2</v>
      </c>
      <c r="G31" s="475">
        <v>1401.9</v>
      </c>
      <c r="H31" s="475">
        <v>1401.9</v>
      </c>
    </row>
    <row r="32" spans="1:8" x14ac:dyDescent="0.3">
      <c r="A32" s="8"/>
      <c r="B32" s="8"/>
      <c r="C32" s="7"/>
      <c r="D32" s="7" t="s">
        <v>12</v>
      </c>
      <c r="E32" s="6" t="s">
        <v>11</v>
      </c>
      <c r="F32" s="475">
        <v>130.5</v>
      </c>
      <c r="G32" s="475">
        <v>111.7</v>
      </c>
      <c r="H32" s="475">
        <v>111.7</v>
      </c>
    </row>
    <row r="33" spans="1:8" ht="27" x14ac:dyDescent="0.3">
      <c r="A33" s="8"/>
      <c r="B33" s="8"/>
      <c r="C33" s="7" t="s">
        <v>668</v>
      </c>
      <c r="D33" s="7"/>
      <c r="E33" s="63" t="s">
        <v>518</v>
      </c>
      <c r="F33" s="75">
        <f>SUM(F34:F35)</f>
        <v>696.6</v>
      </c>
      <c r="G33" s="75">
        <f>SUM(G34:G35)</f>
        <v>714.4</v>
      </c>
      <c r="H33" s="75">
        <f>SUM(H34:H35)</f>
        <v>714.4</v>
      </c>
    </row>
    <row r="34" spans="1:8" ht="40.200000000000003" x14ac:dyDescent="0.3">
      <c r="A34" s="8"/>
      <c r="B34" s="8"/>
      <c r="C34" s="7"/>
      <c r="D34" s="7" t="s">
        <v>2</v>
      </c>
      <c r="E34" s="6" t="s">
        <v>1</v>
      </c>
      <c r="F34" s="237">
        <v>660.5</v>
      </c>
      <c r="G34" s="237">
        <v>688.9</v>
      </c>
      <c r="H34" s="237">
        <v>688.9</v>
      </c>
    </row>
    <row r="35" spans="1:8" x14ac:dyDescent="0.3">
      <c r="A35" s="8"/>
      <c r="B35" s="8"/>
      <c r="C35" s="7"/>
      <c r="D35" s="7" t="s">
        <v>12</v>
      </c>
      <c r="E35" s="6" t="s">
        <v>11</v>
      </c>
      <c r="F35" s="237">
        <v>36.1</v>
      </c>
      <c r="G35" s="237">
        <v>25.5</v>
      </c>
      <c r="H35" s="237">
        <v>25.5</v>
      </c>
    </row>
    <row r="36" spans="1:8" x14ac:dyDescent="0.3">
      <c r="A36" s="8"/>
      <c r="B36" s="8"/>
      <c r="C36" s="7" t="s">
        <v>517</v>
      </c>
      <c r="D36" s="7"/>
      <c r="E36" s="63" t="s">
        <v>516</v>
      </c>
      <c r="F36" s="75">
        <f>F37</f>
        <v>20.9</v>
      </c>
      <c r="G36" s="75">
        <f>G37</f>
        <v>20.9</v>
      </c>
      <c r="H36" s="75">
        <f>H37</f>
        <v>20.9</v>
      </c>
    </row>
    <row r="37" spans="1:8" x14ac:dyDescent="0.3">
      <c r="A37" s="8"/>
      <c r="B37" s="8"/>
      <c r="C37" s="7"/>
      <c r="D37" s="7" t="s">
        <v>12</v>
      </c>
      <c r="E37" s="6" t="s">
        <v>11</v>
      </c>
      <c r="F37" s="75">
        <v>20.9</v>
      </c>
      <c r="G37" s="75">
        <v>20.9</v>
      </c>
      <c r="H37" s="75">
        <v>20.9</v>
      </c>
    </row>
    <row r="38" spans="1:8" ht="27" x14ac:dyDescent="0.3">
      <c r="A38" s="8"/>
      <c r="B38" s="8"/>
      <c r="C38" s="7" t="s">
        <v>515</v>
      </c>
      <c r="D38" s="7"/>
      <c r="E38" s="6" t="s">
        <v>514</v>
      </c>
      <c r="F38" s="75">
        <f>SUM(F39:F40)</f>
        <v>79.3</v>
      </c>
      <c r="G38" s="75">
        <f>SUM(G39:G40)</f>
        <v>81.400000000000006</v>
      </c>
      <c r="H38" s="75">
        <f>SUM(H39:H40)</f>
        <v>81.400000000000006</v>
      </c>
    </row>
    <row r="39" spans="1:8" ht="40.200000000000003" x14ac:dyDescent="0.3">
      <c r="A39" s="8"/>
      <c r="B39" s="8"/>
      <c r="C39" s="7"/>
      <c r="D39" s="7" t="s">
        <v>2</v>
      </c>
      <c r="E39" s="6" t="s">
        <v>1</v>
      </c>
      <c r="F39" s="237">
        <v>23</v>
      </c>
      <c r="G39" s="237">
        <v>24</v>
      </c>
      <c r="H39" s="237">
        <v>24</v>
      </c>
    </row>
    <row r="40" spans="1:8" x14ac:dyDescent="0.3">
      <c r="A40" s="8"/>
      <c r="B40" s="8"/>
      <c r="C40" s="7"/>
      <c r="D40" s="7" t="s">
        <v>12</v>
      </c>
      <c r="E40" s="6" t="s">
        <v>11</v>
      </c>
      <c r="F40" s="237">
        <v>56.3</v>
      </c>
      <c r="G40" s="237">
        <v>57.4</v>
      </c>
      <c r="H40" s="237">
        <v>57.4</v>
      </c>
    </row>
    <row r="41" spans="1:8" ht="40.200000000000003" x14ac:dyDescent="0.3">
      <c r="A41" s="8"/>
      <c r="B41" s="8"/>
      <c r="C41" s="7" t="s">
        <v>513</v>
      </c>
      <c r="D41" s="7"/>
      <c r="E41" s="63" t="s">
        <v>512</v>
      </c>
      <c r="F41" s="75">
        <f>F42</f>
        <v>17.5</v>
      </c>
      <c r="G41" s="75">
        <f>G42</f>
        <v>18</v>
      </c>
      <c r="H41" s="75">
        <f>H42</f>
        <v>18</v>
      </c>
    </row>
    <row r="42" spans="1:8" x14ac:dyDescent="0.3">
      <c r="A42" s="8"/>
      <c r="B42" s="8"/>
      <c r="C42" s="7"/>
      <c r="D42" s="7" t="s">
        <v>12</v>
      </c>
      <c r="E42" s="6" t="s">
        <v>11</v>
      </c>
      <c r="F42" s="475">
        <v>17.5</v>
      </c>
      <c r="G42" s="475">
        <v>18</v>
      </c>
      <c r="H42" s="475">
        <v>18</v>
      </c>
    </row>
    <row r="43" spans="1:8" ht="26.4" x14ac:dyDescent="0.3">
      <c r="A43" s="53"/>
      <c r="B43" s="33"/>
      <c r="C43" s="34" t="s">
        <v>246</v>
      </c>
      <c r="D43" s="33"/>
      <c r="E43" s="32" t="s">
        <v>245</v>
      </c>
      <c r="F43" s="31">
        <f t="shared" ref="F43:H44" si="5">F44</f>
        <v>99.2</v>
      </c>
      <c r="G43" s="31">
        <f t="shared" si="5"/>
        <v>101.9</v>
      </c>
      <c r="H43" s="31">
        <f t="shared" si="5"/>
        <v>101.9</v>
      </c>
    </row>
    <row r="44" spans="1:8" ht="40.200000000000003" x14ac:dyDescent="0.3">
      <c r="A44" s="200"/>
      <c r="B44" s="200"/>
      <c r="C44" s="200" t="s">
        <v>244</v>
      </c>
      <c r="D44" s="200"/>
      <c r="E44" s="201" t="s">
        <v>243</v>
      </c>
      <c r="F44" s="202">
        <f t="shared" si="5"/>
        <v>99.2</v>
      </c>
      <c r="G44" s="202">
        <f t="shared" si="5"/>
        <v>101.9</v>
      </c>
      <c r="H44" s="202">
        <f t="shared" si="5"/>
        <v>101.9</v>
      </c>
    </row>
    <row r="45" spans="1:8" ht="39.6" x14ac:dyDescent="0.3">
      <c r="A45" s="8"/>
      <c r="B45" s="8"/>
      <c r="C45" s="7" t="s">
        <v>511</v>
      </c>
      <c r="D45" s="7"/>
      <c r="E45" s="10" t="s">
        <v>510</v>
      </c>
      <c r="F45" s="9">
        <f>F46+F47</f>
        <v>99.2</v>
      </c>
      <c r="G45" s="9">
        <f>G46+G47</f>
        <v>101.9</v>
      </c>
      <c r="H45" s="9">
        <f>H46+H47</f>
        <v>101.9</v>
      </c>
    </row>
    <row r="46" spans="1:8" ht="40.200000000000003" x14ac:dyDescent="0.3">
      <c r="A46" s="8"/>
      <c r="B46" s="8"/>
      <c r="C46" s="7"/>
      <c r="D46" s="7" t="s">
        <v>2</v>
      </c>
      <c r="E46" s="6" t="s">
        <v>1</v>
      </c>
      <c r="F46" s="237">
        <v>79.5</v>
      </c>
      <c r="G46" s="476">
        <v>82.9</v>
      </c>
      <c r="H46" s="476">
        <v>82.9</v>
      </c>
    </row>
    <row r="47" spans="1:8" x14ac:dyDescent="0.3">
      <c r="A47" s="8"/>
      <c r="B47" s="8"/>
      <c r="C47" s="7"/>
      <c r="D47" s="7" t="s">
        <v>12</v>
      </c>
      <c r="E47" s="6" t="s">
        <v>11</v>
      </c>
      <c r="F47" s="237">
        <v>19.7</v>
      </c>
      <c r="G47" s="476">
        <v>19</v>
      </c>
      <c r="H47" s="476">
        <v>19</v>
      </c>
    </row>
    <row r="48" spans="1:8" s="74" customFormat="1" x14ac:dyDescent="0.3">
      <c r="A48" s="107"/>
      <c r="B48" s="107"/>
      <c r="C48" s="48" t="s">
        <v>52</v>
      </c>
      <c r="D48" s="47"/>
      <c r="E48" s="46" t="s">
        <v>51</v>
      </c>
      <c r="F48" s="105">
        <f t="shared" ref="F48:H50" si="6">F49</f>
        <v>6.3</v>
      </c>
      <c r="G48" s="105">
        <f t="shared" si="6"/>
        <v>6.4</v>
      </c>
      <c r="H48" s="105">
        <f t="shared" si="6"/>
        <v>6.4</v>
      </c>
    </row>
    <row r="49" spans="1:8" s="74" customFormat="1" ht="27" x14ac:dyDescent="0.3">
      <c r="A49" s="14"/>
      <c r="B49" s="14"/>
      <c r="C49" s="14" t="s">
        <v>16</v>
      </c>
      <c r="D49" s="14"/>
      <c r="E49" s="13" t="s">
        <v>44</v>
      </c>
      <c r="F49" s="12">
        <f t="shared" si="6"/>
        <v>6.3</v>
      </c>
      <c r="G49" s="12">
        <f t="shared" si="6"/>
        <v>6.4</v>
      </c>
      <c r="H49" s="12">
        <f t="shared" si="6"/>
        <v>6.4</v>
      </c>
    </row>
    <row r="50" spans="1:8" ht="26.4" x14ac:dyDescent="0.3">
      <c r="A50" s="8"/>
      <c r="B50" s="8"/>
      <c r="C50" s="56" t="s">
        <v>509</v>
      </c>
      <c r="D50" s="54"/>
      <c r="E50" s="10" t="s">
        <v>508</v>
      </c>
      <c r="F50" s="75">
        <f t="shared" si="6"/>
        <v>6.3</v>
      </c>
      <c r="G50" s="75">
        <f t="shared" si="6"/>
        <v>6.4</v>
      </c>
      <c r="H50" s="75">
        <f t="shared" si="6"/>
        <v>6.4</v>
      </c>
    </row>
    <row r="51" spans="1:8" x14ac:dyDescent="0.3">
      <c r="A51" s="8"/>
      <c r="B51" s="8"/>
      <c r="C51" s="56"/>
      <c r="D51" s="54" t="s">
        <v>12</v>
      </c>
      <c r="E51" s="10" t="s">
        <v>11</v>
      </c>
      <c r="F51" s="237">
        <v>6.3</v>
      </c>
      <c r="G51" s="237">
        <v>6.4</v>
      </c>
      <c r="H51" s="237">
        <v>6.4</v>
      </c>
    </row>
    <row r="52" spans="1:8" x14ac:dyDescent="0.3">
      <c r="A52" s="20"/>
      <c r="B52" s="22" t="s">
        <v>507</v>
      </c>
      <c r="C52" s="21"/>
      <c r="D52" s="22"/>
      <c r="E52" s="27" t="s">
        <v>506</v>
      </c>
      <c r="F52" s="18">
        <f t="shared" ref="F52:H57" si="7">F53</f>
        <v>34.9</v>
      </c>
      <c r="G52" s="18">
        <f t="shared" si="7"/>
        <v>1.7</v>
      </c>
      <c r="H52" s="18">
        <f t="shared" si="7"/>
        <v>1.9</v>
      </c>
    </row>
    <row r="53" spans="1:8" s="114" customFormat="1" ht="13.8" x14ac:dyDescent="0.3">
      <c r="A53" s="20"/>
      <c r="B53" s="22"/>
      <c r="C53" s="20" t="s">
        <v>36</v>
      </c>
      <c r="D53" s="112"/>
      <c r="E53" s="111" t="s">
        <v>35</v>
      </c>
      <c r="F53" s="18">
        <f t="shared" si="7"/>
        <v>34.9</v>
      </c>
      <c r="G53" s="18">
        <f t="shared" si="7"/>
        <v>1.7</v>
      </c>
      <c r="H53" s="18">
        <f t="shared" si="7"/>
        <v>1.9</v>
      </c>
    </row>
    <row r="54" spans="1:8" ht="26.4" x14ac:dyDescent="0.3">
      <c r="A54" s="53"/>
      <c r="B54" s="33"/>
      <c r="C54" s="34" t="s">
        <v>34</v>
      </c>
      <c r="D54" s="33"/>
      <c r="E54" s="32" t="s">
        <v>33</v>
      </c>
      <c r="F54" s="31">
        <f t="shared" si="7"/>
        <v>34.9</v>
      </c>
      <c r="G54" s="31">
        <f t="shared" si="7"/>
        <v>1.7</v>
      </c>
      <c r="H54" s="31">
        <f t="shared" si="7"/>
        <v>1.9</v>
      </c>
    </row>
    <row r="55" spans="1:8" ht="39.6" x14ac:dyDescent="0.3">
      <c r="A55" s="69"/>
      <c r="B55" s="67"/>
      <c r="C55" s="68" t="s">
        <v>473</v>
      </c>
      <c r="D55" s="67"/>
      <c r="E55" s="66" t="s">
        <v>505</v>
      </c>
      <c r="F55" s="65">
        <f t="shared" si="7"/>
        <v>34.9</v>
      </c>
      <c r="G55" s="65">
        <f t="shared" si="7"/>
        <v>1.7</v>
      </c>
      <c r="H55" s="65">
        <f t="shared" si="7"/>
        <v>1.9</v>
      </c>
    </row>
    <row r="56" spans="1:8" ht="26.4" x14ac:dyDescent="0.3">
      <c r="A56" s="215"/>
      <c r="B56" s="205"/>
      <c r="C56" s="209" t="s">
        <v>471</v>
      </c>
      <c r="D56" s="205"/>
      <c r="E56" s="216" t="s">
        <v>504</v>
      </c>
      <c r="F56" s="206">
        <f t="shared" si="7"/>
        <v>34.9</v>
      </c>
      <c r="G56" s="206">
        <f t="shared" si="7"/>
        <v>1.7</v>
      </c>
      <c r="H56" s="206">
        <f t="shared" si="7"/>
        <v>1.9</v>
      </c>
    </row>
    <row r="57" spans="1:8" ht="27" x14ac:dyDescent="0.3">
      <c r="A57" s="8"/>
      <c r="B57" s="8"/>
      <c r="C57" s="7" t="s">
        <v>503</v>
      </c>
      <c r="D57" s="7"/>
      <c r="E57" s="6" t="s">
        <v>502</v>
      </c>
      <c r="F57" s="75">
        <f t="shared" si="7"/>
        <v>34.9</v>
      </c>
      <c r="G57" s="75">
        <f t="shared" si="7"/>
        <v>1.7</v>
      </c>
      <c r="H57" s="75">
        <f t="shared" si="7"/>
        <v>1.9</v>
      </c>
    </row>
    <row r="58" spans="1:8" x14ac:dyDescent="0.3">
      <c r="A58" s="8"/>
      <c r="B58" s="8"/>
      <c r="C58" s="7"/>
      <c r="D58" s="7" t="s">
        <v>12</v>
      </c>
      <c r="E58" s="6" t="s">
        <v>11</v>
      </c>
      <c r="F58" s="475">
        <v>34.9</v>
      </c>
      <c r="G58" s="475">
        <v>1.7</v>
      </c>
      <c r="H58" s="475">
        <v>1.9</v>
      </c>
    </row>
    <row r="59" spans="1:8" x14ac:dyDescent="0.3">
      <c r="A59" s="20"/>
      <c r="B59" s="22" t="s">
        <v>20</v>
      </c>
      <c r="C59" s="21"/>
      <c r="D59" s="20"/>
      <c r="E59" s="19" t="s">
        <v>19</v>
      </c>
      <c r="F59" s="18">
        <f t="shared" ref="F59" si="8">F60+F85</f>
        <v>58180.562269999995</v>
      </c>
      <c r="G59" s="18">
        <f>G60+G85</f>
        <v>44366.307779999996</v>
      </c>
      <c r="H59" s="18">
        <f>H60+H85</f>
        <v>47009.599999999999</v>
      </c>
    </row>
    <row r="60" spans="1:8" x14ac:dyDescent="0.3">
      <c r="A60" s="20"/>
      <c r="B60" s="22"/>
      <c r="C60" s="21" t="s">
        <v>36</v>
      </c>
      <c r="D60" s="20"/>
      <c r="E60" s="27" t="s">
        <v>35</v>
      </c>
      <c r="F60" s="18">
        <f>F61+F79</f>
        <v>9502.46227</v>
      </c>
      <c r="G60" s="18">
        <f>G61+G79</f>
        <v>1383.2077800000002</v>
      </c>
      <c r="H60" s="18">
        <f>H61+H79</f>
        <v>2102.3000000000002</v>
      </c>
    </row>
    <row r="61" spans="1:8" ht="26.4" x14ac:dyDescent="0.3">
      <c r="A61" s="53"/>
      <c r="B61" s="33"/>
      <c r="C61" s="34" t="s">
        <v>34</v>
      </c>
      <c r="D61" s="33"/>
      <c r="E61" s="32" t="s">
        <v>33</v>
      </c>
      <c r="F61" s="31">
        <f>F62+F68+F73</f>
        <v>2138.8000000000002</v>
      </c>
      <c r="G61" s="31">
        <f>G62+G68+G73</f>
        <v>1336.4</v>
      </c>
      <c r="H61" s="31">
        <f>H62+H68+H73</f>
        <v>2102.3000000000002</v>
      </c>
    </row>
    <row r="62" spans="1:8" ht="27" x14ac:dyDescent="0.3">
      <c r="A62" s="30"/>
      <c r="B62" s="30"/>
      <c r="C62" s="30" t="s">
        <v>501</v>
      </c>
      <c r="D62" s="30"/>
      <c r="E62" s="51" t="s">
        <v>500</v>
      </c>
      <c r="F62" s="28">
        <f>F63</f>
        <v>687.2</v>
      </c>
      <c r="G62" s="28">
        <f>G63</f>
        <v>69.400000000000006</v>
      </c>
      <c r="H62" s="28">
        <f>H63</f>
        <v>615.9</v>
      </c>
    </row>
    <row r="63" spans="1:8" x14ac:dyDescent="0.3">
      <c r="A63" s="200"/>
      <c r="B63" s="200"/>
      <c r="C63" s="200" t="s">
        <v>499</v>
      </c>
      <c r="D63" s="200"/>
      <c r="E63" s="201" t="s">
        <v>498</v>
      </c>
      <c r="F63" s="202">
        <f>F64+F66</f>
        <v>687.2</v>
      </c>
      <c r="G63" s="202">
        <f>G64+G66</f>
        <v>69.400000000000006</v>
      </c>
      <c r="H63" s="202">
        <f>H64+H66</f>
        <v>615.9</v>
      </c>
    </row>
    <row r="64" spans="1:8" ht="40.200000000000003" x14ac:dyDescent="0.3">
      <c r="A64" s="7"/>
      <c r="B64" s="7"/>
      <c r="C64" s="7" t="s">
        <v>497</v>
      </c>
      <c r="D64" s="60"/>
      <c r="E64" s="6" t="s">
        <v>561</v>
      </c>
      <c r="F64" s="9">
        <f>F65</f>
        <v>610.70000000000005</v>
      </c>
      <c r="G64" s="9">
        <f>G65</f>
        <v>0</v>
      </c>
      <c r="H64" s="9">
        <f>H65</f>
        <v>539.4</v>
      </c>
    </row>
    <row r="65" spans="1:8" x14ac:dyDescent="0.3">
      <c r="A65" s="7"/>
      <c r="B65" s="7"/>
      <c r="C65" s="7"/>
      <c r="D65" s="7" t="s">
        <v>12</v>
      </c>
      <c r="E65" s="6" t="s">
        <v>11</v>
      </c>
      <c r="F65" s="237">
        <v>610.70000000000005</v>
      </c>
      <c r="G65" s="237">
        <v>0</v>
      </c>
      <c r="H65" s="237">
        <v>539.4</v>
      </c>
    </row>
    <row r="66" spans="1:8" ht="27" x14ac:dyDescent="0.3">
      <c r="A66" s="8"/>
      <c r="B66" s="8"/>
      <c r="C66" s="7" t="s">
        <v>660</v>
      </c>
      <c r="D66" s="7"/>
      <c r="E66" s="6" t="s">
        <v>496</v>
      </c>
      <c r="F66" s="9">
        <f>F67</f>
        <v>76.5</v>
      </c>
      <c r="G66" s="9">
        <f>G67</f>
        <v>69.400000000000006</v>
      </c>
      <c r="H66" s="9">
        <f>H67</f>
        <v>76.5</v>
      </c>
    </row>
    <row r="67" spans="1:8" x14ac:dyDescent="0.3">
      <c r="A67" s="8"/>
      <c r="B67" s="8"/>
      <c r="C67" s="7"/>
      <c r="D67" s="7" t="s">
        <v>12</v>
      </c>
      <c r="E67" s="6" t="s">
        <v>11</v>
      </c>
      <c r="F67" s="237">
        <v>76.5</v>
      </c>
      <c r="G67" s="237">
        <v>69.400000000000006</v>
      </c>
      <c r="H67" s="237">
        <v>76.5</v>
      </c>
    </row>
    <row r="68" spans="1:8" ht="40.200000000000003" x14ac:dyDescent="0.3">
      <c r="A68" s="30"/>
      <c r="B68" s="30"/>
      <c r="C68" s="30" t="s">
        <v>473</v>
      </c>
      <c r="D68" s="30"/>
      <c r="E68" s="51" t="s">
        <v>495</v>
      </c>
      <c r="F68" s="28">
        <f t="shared" ref="F68:H69" si="9">F69</f>
        <v>1232.2</v>
      </c>
      <c r="G68" s="28">
        <f t="shared" si="9"/>
        <v>1267</v>
      </c>
      <c r="H68" s="28">
        <f t="shared" si="9"/>
        <v>1267</v>
      </c>
    </row>
    <row r="69" spans="1:8" ht="27" x14ac:dyDescent="0.3">
      <c r="A69" s="200"/>
      <c r="B69" s="200"/>
      <c r="C69" s="200" t="s">
        <v>471</v>
      </c>
      <c r="D69" s="207"/>
      <c r="E69" s="201" t="s">
        <v>494</v>
      </c>
      <c r="F69" s="202">
        <f t="shared" si="9"/>
        <v>1232.2</v>
      </c>
      <c r="G69" s="202">
        <f t="shared" si="9"/>
        <v>1267</v>
      </c>
      <c r="H69" s="202">
        <f t="shared" si="9"/>
        <v>1267</v>
      </c>
    </row>
    <row r="70" spans="1:8" x14ac:dyDescent="0.3">
      <c r="A70" s="7"/>
      <c r="B70" s="7"/>
      <c r="C70" s="7" t="s">
        <v>493</v>
      </c>
      <c r="D70" s="7"/>
      <c r="E70" s="6" t="s">
        <v>492</v>
      </c>
      <c r="F70" s="75">
        <f>SUM(F71+F72)</f>
        <v>1232.2</v>
      </c>
      <c r="G70" s="75">
        <f>SUM(G71+G72)</f>
        <v>1267</v>
      </c>
      <c r="H70" s="75">
        <f>SUM(H71+H72)</f>
        <v>1267</v>
      </c>
    </row>
    <row r="71" spans="1:8" ht="40.200000000000003" x14ac:dyDescent="0.3">
      <c r="A71" s="7"/>
      <c r="B71" s="7"/>
      <c r="C71" s="7"/>
      <c r="D71" s="7" t="s">
        <v>2</v>
      </c>
      <c r="E71" s="6" t="s">
        <v>1</v>
      </c>
      <c r="F71" s="237">
        <v>1148.2</v>
      </c>
      <c r="G71" s="237">
        <v>1197.5</v>
      </c>
      <c r="H71" s="237">
        <v>1197.5</v>
      </c>
    </row>
    <row r="72" spans="1:8" x14ac:dyDescent="0.3">
      <c r="A72" s="7"/>
      <c r="B72" s="7"/>
      <c r="C72" s="7"/>
      <c r="D72" s="7" t="s">
        <v>12</v>
      </c>
      <c r="E72" s="6" t="s">
        <v>11</v>
      </c>
      <c r="F72" s="237">
        <v>84</v>
      </c>
      <c r="G72" s="237">
        <v>69.5</v>
      </c>
      <c r="H72" s="237">
        <v>69.5</v>
      </c>
    </row>
    <row r="73" spans="1:8" ht="27" x14ac:dyDescent="0.3">
      <c r="A73" s="30"/>
      <c r="B73" s="30"/>
      <c r="C73" s="30" t="s">
        <v>491</v>
      </c>
      <c r="D73" s="30"/>
      <c r="E73" s="51" t="s">
        <v>490</v>
      </c>
      <c r="F73" s="28">
        <f>F74</f>
        <v>219.39999999999998</v>
      </c>
      <c r="G73" s="28">
        <f>G74</f>
        <v>0</v>
      </c>
      <c r="H73" s="28">
        <f>H74</f>
        <v>219.39999999999998</v>
      </c>
    </row>
    <row r="74" spans="1:8" ht="27" x14ac:dyDescent="0.3">
      <c r="A74" s="200"/>
      <c r="B74" s="200"/>
      <c r="C74" s="200" t="s">
        <v>489</v>
      </c>
      <c r="D74" s="207"/>
      <c r="E74" s="201" t="s">
        <v>488</v>
      </c>
      <c r="F74" s="202">
        <f>F75+F77</f>
        <v>219.39999999999998</v>
      </c>
      <c r="G74" s="202">
        <f>G75+G77</f>
        <v>0</v>
      </c>
      <c r="H74" s="202">
        <f>H75+H77</f>
        <v>219.39999999999998</v>
      </c>
    </row>
    <row r="75" spans="1:8" x14ac:dyDescent="0.3">
      <c r="A75" s="8"/>
      <c r="B75" s="8"/>
      <c r="C75" s="7" t="s">
        <v>487</v>
      </c>
      <c r="D75" s="7"/>
      <c r="E75" s="63" t="s">
        <v>486</v>
      </c>
      <c r="F75" s="75">
        <f>F76</f>
        <v>97.8</v>
      </c>
      <c r="G75" s="75">
        <f>G76</f>
        <v>0</v>
      </c>
      <c r="H75" s="75">
        <f>H76</f>
        <v>97.8</v>
      </c>
    </row>
    <row r="76" spans="1:8" x14ac:dyDescent="0.3">
      <c r="A76" s="8"/>
      <c r="B76" s="8"/>
      <c r="C76" s="7"/>
      <c r="D76" s="7" t="s">
        <v>12</v>
      </c>
      <c r="E76" s="6" t="s">
        <v>11</v>
      </c>
      <c r="F76" s="237">
        <v>97.8</v>
      </c>
      <c r="G76" s="237">
        <v>0</v>
      </c>
      <c r="H76" s="237">
        <v>97.8</v>
      </c>
    </row>
    <row r="77" spans="1:8" ht="40.200000000000003" x14ac:dyDescent="0.3">
      <c r="A77" s="8"/>
      <c r="B77" s="8"/>
      <c r="C77" s="7" t="s">
        <v>485</v>
      </c>
      <c r="D77" s="7"/>
      <c r="E77" s="63" t="s">
        <v>562</v>
      </c>
      <c r="F77" s="75">
        <f>F78</f>
        <v>121.6</v>
      </c>
      <c r="G77" s="75">
        <f>G78</f>
        <v>0</v>
      </c>
      <c r="H77" s="75">
        <f>H78</f>
        <v>121.6</v>
      </c>
    </row>
    <row r="78" spans="1:8" x14ac:dyDescent="0.3">
      <c r="A78" s="8"/>
      <c r="B78" s="8"/>
      <c r="C78" s="7"/>
      <c r="D78" s="7" t="s">
        <v>12</v>
      </c>
      <c r="E78" s="6" t="s">
        <v>11</v>
      </c>
      <c r="F78" s="75">
        <v>121.6</v>
      </c>
      <c r="G78" s="75">
        <v>0</v>
      </c>
      <c r="H78" s="75">
        <v>121.6</v>
      </c>
    </row>
    <row r="79" spans="1:8" ht="26.4" x14ac:dyDescent="0.3">
      <c r="A79" s="53"/>
      <c r="B79" s="33"/>
      <c r="C79" s="34" t="s">
        <v>263</v>
      </c>
      <c r="D79" s="33"/>
      <c r="E79" s="32" t="s">
        <v>262</v>
      </c>
      <c r="F79" s="31">
        <f t="shared" ref="F79:H81" si="10">F80</f>
        <v>7363.6622699999998</v>
      </c>
      <c r="G79" s="31">
        <f t="shared" si="10"/>
        <v>46.807780000000001</v>
      </c>
      <c r="H79" s="31">
        <f t="shared" si="10"/>
        <v>0</v>
      </c>
    </row>
    <row r="80" spans="1:8" ht="27" x14ac:dyDescent="0.3">
      <c r="A80" s="200"/>
      <c r="B80" s="200"/>
      <c r="C80" s="200" t="s">
        <v>261</v>
      </c>
      <c r="D80" s="200"/>
      <c r="E80" s="201" t="s">
        <v>260</v>
      </c>
      <c r="F80" s="202">
        <f t="shared" si="10"/>
        <v>7363.6622699999998</v>
      </c>
      <c r="G80" s="202">
        <f t="shared" si="10"/>
        <v>46.807780000000001</v>
      </c>
      <c r="H80" s="202">
        <f t="shared" si="10"/>
        <v>0</v>
      </c>
    </row>
    <row r="81" spans="1:8" ht="27" x14ac:dyDescent="0.3">
      <c r="A81" s="7"/>
      <c r="B81" s="7"/>
      <c r="C81" s="7" t="s">
        <v>335</v>
      </c>
      <c r="D81" s="7"/>
      <c r="E81" s="6" t="s">
        <v>334</v>
      </c>
      <c r="F81" s="9">
        <f t="shared" si="10"/>
        <v>7363.6622699999998</v>
      </c>
      <c r="G81" s="9">
        <f t="shared" si="10"/>
        <v>46.807780000000001</v>
      </c>
      <c r="H81" s="9">
        <f t="shared" si="10"/>
        <v>0</v>
      </c>
    </row>
    <row r="82" spans="1:8" x14ac:dyDescent="0.3">
      <c r="A82" s="7"/>
      <c r="B82" s="7"/>
      <c r="C82" s="7"/>
      <c r="D82" s="7" t="s">
        <v>12</v>
      </c>
      <c r="E82" s="6" t="s">
        <v>11</v>
      </c>
      <c r="F82" s="9">
        <f>F84+F83</f>
        <v>7363.6622699999998</v>
      </c>
      <c r="G82" s="9">
        <f>G84</f>
        <v>46.807780000000001</v>
      </c>
      <c r="H82" s="9">
        <f>H84</f>
        <v>0</v>
      </c>
    </row>
    <row r="83" spans="1:8" x14ac:dyDescent="0.3">
      <c r="A83" s="7"/>
      <c r="B83" s="7"/>
      <c r="C83" s="7"/>
      <c r="D83" s="7"/>
      <c r="E83" s="10" t="s">
        <v>101</v>
      </c>
      <c r="F83" s="237">
        <v>7216.3890000000001</v>
      </c>
      <c r="G83" s="9">
        <v>0</v>
      </c>
      <c r="H83" s="9">
        <v>0</v>
      </c>
    </row>
    <row r="84" spans="1:8" x14ac:dyDescent="0.3">
      <c r="A84" s="7"/>
      <c r="B84" s="7"/>
      <c r="C84" s="7"/>
      <c r="D84" s="7"/>
      <c r="E84" s="6" t="s">
        <v>98</v>
      </c>
      <c r="F84" s="237">
        <v>147.27327</v>
      </c>
      <c r="G84" s="237">
        <v>46.807780000000001</v>
      </c>
      <c r="H84" s="9">
        <v>0</v>
      </c>
    </row>
    <row r="85" spans="1:8" x14ac:dyDescent="0.3">
      <c r="A85" s="17"/>
      <c r="B85" s="17"/>
      <c r="C85" s="17" t="s">
        <v>18</v>
      </c>
      <c r="D85" s="17"/>
      <c r="E85" s="16" t="s">
        <v>17</v>
      </c>
      <c r="F85" s="15">
        <f t="shared" ref="F85" si="11">F86</f>
        <v>48678.1</v>
      </c>
      <c r="G85" s="15">
        <f>G86</f>
        <v>42983.1</v>
      </c>
      <c r="H85" s="15">
        <f>H86</f>
        <v>44907.299999999996</v>
      </c>
    </row>
    <row r="86" spans="1:8" ht="27" x14ac:dyDescent="0.3">
      <c r="A86" s="14"/>
      <c r="B86" s="14"/>
      <c r="C86" s="14" t="s">
        <v>16</v>
      </c>
      <c r="D86" s="14"/>
      <c r="E86" s="13" t="s">
        <v>15</v>
      </c>
      <c r="F86" s="12">
        <f>F87+F93+F95+F91+F97</f>
        <v>48678.1</v>
      </c>
      <c r="G86" s="12">
        <f t="shared" ref="G86:H86" si="12">G87+G93+G95+G91+G97</f>
        <v>42983.1</v>
      </c>
      <c r="H86" s="12">
        <f t="shared" si="12"/>
        <v>44907.299999999996</v>
      </c>
    </row>
    <row r="87" spans="1:8" ht="27" x14ac:dyDescent="0.3">
      <c r="A87" s="8"/>
      <c r="B87" s="8"/>
      <c r="C87" s="7" t="s">
        <v>483</v>
      </c>
      <c r="D87" s="7"/>
      <c r="E87" s="63" t="s">
        <v>482</v>
      </c>
      <c r="F87" s="9">
        <f t="shared" ref="F87" si="13">F88+F89+F90</f>
        <v>46662.5</v>
      </c>
      <c r="G87" s="9">
        <f>G88+G89+G90</f>
        <v>42983.1</v>
      </c>
      <c r="H87" s="9">
        <f>H88+H89+H90</f>
        <v>44307.299999999996</v>
      </c>
    </row>
    <row r="88" spans="1:8" ht="40.200000000000003" x14ac:dyDescent="0.3">
      <c r="A88" s="8"/>
      <c r="B88" s="8"/>
      <c r="C88" s="7"/>
      <c r="D88" s="7" t="s">
        <v>2</v>
      </c>
      <c r="E88" s="6" t="s">
        <v>1</v>
      </c>
      <c r="F88" s="237">
        <v>22787.3</v>
      </c>
      <c r="G88" s="237">
        <v>22716</v>
      </c>
      <c r="H88" s="237">
        <v>22716</v>
      </c>
    </row>
    <row r="89" spans="1:8" x14ac:dyDescent="0.3">
      <c r="A89" s="8"/>
      <c r="B89" s="8"/>
      <c r="C89" s="7"/>
      <c r="D89" s="7" t="s">
        <v>12</v>
      </c>
      <c r="E89" s="6" t="s">
        <v>11</v>
      </c>
      <c r="F89" s="237">
        <f>21675.2+1787.9</f>
        <v>23463.100000000002</v>
      </c>
      <c r="G89" s="237">
        <v>19855</v>
      </c>
      <c r="H89" s="237">
        <v>21179.200000000001</v>
      </c>
    </row>
    <row r="90" spans="1:8" x14ac:dyDescent="0.3">
      <c r="A90" s="8"/>
      <c r="B90" s="8"/>
      <c r="C90" s="7"/>
      <c r="D90" s="7" t="s">
        <v>22</v>
      </c>
      <c r="E90" s="6" t="s">
        <v>21</v>
      </c>
      <c r="F90" s="237">
        <v>412.1</v>
      </c>
      <c r="G90" s="237">
        <v>412.1</v>
      </c>
      <c r="H90" s="237">
        <v>412.1</v>
      </c>
    </row>
    <row r="91" spans="1:8" x14ac:dyDescent="0.3">
      <c r="A91" s="8"/>
      <c r="B91" s="8"/>
      <c r="C91" s="54" t="s">
        <v>481</v>
      </c>
      <c r="D91" s="54"/>
      <c r="E91" s="10" t="s">
        <v>480</v>
      </c>
      <c r="F91" s="9">
        <f>F92</f>
        <v>1105.5999999999999</v>
      </c>
      <c r="G91" s="9">
        <v>0</v>
      </c>
      <c r="H91" s="9">
        <v>0</v>
      </c>
    </row>
    <row r="92" spans="1:8" x14ac:dyDescent="0.3">
      <c r="A92" s="8"/>
      <c r="B92" s="8"/>
      <c r="C92" s="54"/>
      <c r="D92" s="54" t="s">
        <v>12</v>
      </c>
      <c r="E92" s="10" t="s">
        <v>11</v>
      </c>
      <c r="F92" s="237">
        <v>1105.5999999999999</v>
      </c>
      <c r="G92" s="9">
        <f>1243.6-1243.6</f>
        <v>0</v>
      </c>
      <c r="H92" s="9">
        <f>1243.6-1243.6</f>
        <v>0</v>
      </c>
    </row>
    <row r="93" spans="1:8" ht="27" x14ac:dyDescent="0.3">
      <c r="A93" s="8"/>
      <c r="B93" s="8"/>
      <c r="C93" s="7" t="s">
        <v>43</v>
      </c>
      <c r="D93" s="7"/>
      <c r="E93" s="6" t="s">
        <v>42</v>
      </c>
      <c r="F93" s="9">
        <f>F94</f>
        <v>300</v>
      </c>
      <c r="G93" s="9">
        <f>G94</f>
        <v>0</v>
      </c>
      <c r="H93" s="9">
        <f>H94</f>
        <v>300</v>
      </c>
    </row>
    <row r="94" spans="1:8" x14ac:dyDescent="0.3">
      <c r="A94" s="8"/>
      <c r="B94" s="8"/>
      <c r="C94" s="7"/>
      <c r="D94" s="7" t="s">
        <v>12</v>
      </c>
      <c r="E94" s="6" t="s">
        <v>11</v>
      </c>
      <c r="F94" s="9">
        <v>300</v>
      </c>
      <c r="G94" s="9">
        <v>0</v>
      </c>
      <c r="H94" s="9">
        <v>300</v>
      </c>
    </row>
    <row r="95" spans="1:8" x14ac:dyDescent="0.3">
      <c r="A95" s="8"/>
      <c r="B95" s="8"/>
      <c r="C95" s="7" t="s">
        <v>479</v>
      </c>
      <c r="D95" s="7"/>
      <c r="E95" s="6" t="s">
        <v>478</v>
      </c>
      <c r="F95" s="5">
        <f>F96</f>
        <v>310</v>
      </c>
      <c r="G95" s="5">
        <f>G96</f>
        <v>0</v>
      </c>
      <c r="H95" s="5">
        <f>H96</f>
        <v>0</v>
      </c>
    </row>
    <row r="96" spans="1:8" x14ac:dyDescent="0.3">
      <c r="A96" s="8"/>
      <c r="B96" s="8"/>
      <c r="C96" s="7"/>
      <c r="D96" s="7" t="s">
        <v>22</v>
      </c>
      <c r="E96" s="6" t="s">
        <v>21</v>
      </c>
      <c r="F96" s="5">
        <v>310</v>
      </c>
      <c r="G96" s="5">
        <v>0</v>
      </c>
      <c r="H96" s="5">
        <v>0</v>
      </c>
    </row>
    <row r="97" spans="1:8" ht="27" x14ac:dyDescent="0.3">
      <c r="A97" s="8"/>
      <c r="B97" s="8"/>
      <c r="C97" s="7" t="s">
        <v>560</v>
      </c>
      <c r="D97" s="7"/>
      <c r="E97" s="109" t="s">
        <v>484</v>
      </c>
      <c r="F97" s="5">
        <f>F98</f>
        <v>300</v>
      </c>
      <c r="G97" s="5">
        <f>G98</f>
        <v>0</v>
      </c>
      <c r="H97" s="5">
        <f>H98</f>
        <v>300</v>
      </c>
    </row>
    <row r="98" spans="1:8" ht="27" x14ac:dyDescent="0.3">
      <c r="A98" s="8"/>
      <c r="B98" s="8"/>
      <c r="C98" s="7"/>
      <c r="D98" s="7" t="s">
        <v>57</v>
      </c>
      <c r="E98" s="6" t="s">
        <v>56</v>
      </c>
      <c r="F98" s="5">
        <v>300</v>
      </c>
      <c r="G98" s="5">
        <v>0</v>
      </c>
      <c r="H98" s="5">
        <v>300</v>
      </c>
    </row>
    <row r="99" spans="1:8" x14ac:dyDescent="0.3">
      <c r="A99" s="20"/>
      <c r="B99" s="22" t="s">
        <v>477</v>
      </c>
      <c r="C99" s="21"/>
      <c r="D99" s="22"/>
      <c r="E99" s="19" t="s">
        <v>476</v>
      </c>
      <c r="F99" s="18">
        <f t="shared" ref="F99:H104" si="14">F100</f>
        <v>2614.4</v>
      </c>
      <c r="G99" s="18">
        <f t="shared" si="14"/>
        <v>2911.5</v>
      </c>
      <c r="H99" s="18">
        <f t="shared" si="14"/>
        <v>3695.2</v>
      </c>
    </row>
    <row r="100" spans="1:8" x14ac:dyDescent="0.3">
      <c r="A100" s="20"/>
      <c r="B100" s="22" t="s">
        <v>475</v>
      </c>
      <c r="C100" s="21"/>
      <c r="D100" s="22"/>
      <c r="E100" s="19" t="s">
        <v>474</v>
      </c>
      <c r="F100" s="18">
        <f t="shared" si="14"/>
        <v>2614.4</v>
      </c>
      <c r="G100" s="18">
        <f t="shared" si="14"/>
        <v>2911.5</v>
      </c>
      <c r="H100" s="18">
        <f t="shared" si="14"/>
        <v>3695.2</v>
      </c>
    </row>
    <row r="101" spans="1:8" x14ac:dyDescent="0.3">
      <c r="A101" s="20"/>
      <c r="B101" s="22"/>
      <c r="C101" s="112" t="s">
        <v>36</v>
      </c>
      <c r="D101" s="112"/>
      <c r="E101" s="111" t="s">
        <v>35</v>
      </c>
      <c r="F101" s="18">
        <f t="shared" si="14"/>
        <v>2614.4</v>
      </c>
      <c r="G101" s="18">
        <f t="shared" si="14"/>
        <v>2911.5</v>
      </c>
      <c r="H101" s="18">
        <f t="shared" si="14"/>
        <v>3695.2</v>
      </c>
    </row>
    <row r="102" spans="1:8" ht="26.4" x14ac:dyDescent="0.3">
      <c r="A102" s="53"/>
      <c r="B102" s="33"/>
      <c r="C102" s="34" t="s">
        <v>34</v>
      </c>
      <c r="D102" s="33"/>
      <c r="E102" s="32" t="s">
        <v>33</v>
      </c>
      <c r="F102" s="31">
        <f t="shared" si="14"/>
        <v>2614.4</v>
      </c>
      <c r="G102" s="31">
        <f t="shared" si="14"/>
        <v>2911.5</v>
      </c>
      <c r="H102" s="31">
        <f t="shared" si="14"/>
        <v>3695.2</v>
      </c>
    </row>
    <row r="103" spans="1:8" ht="39.6" x14ac:dyDescent="0.3">
      <c r="A103" s="69"/>
      <c r="B103" s="67"/>
      <c r="C103" s="68" t="s">
        <v>473</v>
      </c>
      <c r="D103" s="67"/>
      <c r="E103" s="66" t="s">
        <v>472</v>
      </c>
      <c r="F103" s="65">
        <f t="shared" si="14"/>
        <v>2614.4</v>
      </c>
      <c r="G103" s="65">
        <f t="shared" si="14"/>
        <v>2911.5</v>
      </c>
      <c r="H103" s="65">
        <f t="shared" si="14"/>
        <v>3695.2</v>
      </c>
    </row>
    <row r="104" spans="1:8" ht="26.4" x14ac:dyDescent="0.3">
      <c r="A104" s="215"/>
      <c r="B104" s="205"/>
      <c r="C104" s="209" t="s">
        <v>471</v>
      </c>
      <c r="D104" s="205"/>
      <c r="E104" s="216" t="s">
        <v>470</v>
      </c>
      <c r="F104" s="206">
        <f t="shared" si="14"/>
        <v>2614.4</v>
      </c>
      <c r="G104" s="206">
        <f t="shared" si="14"/>
        <v>2911.5</v>
      </c>
      <c r="H104" s="206">
        <f t="shared" si="14"/>
        <v>3695.2</v>
      </c>
    </row>
    <row r="105" spans="1:8" ht="27" x14ac:dyDescent="0.3">
      <c r="A105" s="7"/>
      <c r="B105" s="7"/>
      <c r="C105" s="7" t="s">
        <v>469</v>
      </c>
      <c r="D105" s="7"/>
      <c r="E105" s="6" t="s">
        <v>714</v>
      </c>
      <c r="F105" s="75">
        <f>SUM(F106+F107)</f>
        <v>2614.4</v>
      </c>
      <c r="G105" s="75">
        <f>SUM(G106+G107)</f>
        <v>2911.5</v>
      </c>
      <c r="H105" s="75">
        <f>SUM(H106+H107)</f>
        <v>3695.2</v>
      </c>
    </row>
    <row r="106" spans="1:8" ht="40.200000000000003" x14ac:dyDescent="0.3">
      <c r="A106" s="7"/>
      <c r="B106" s="7"/>
      <c r="C106" s="7"/>
      <c r="D106" s="7" t="s">
        <v>2</v>
      </c>
      <c r="E106" s="6" t="s">
        <v>1</v>
      </c>
      <c r="F106" s="475">
        <v>1812</v>
      </c>
      <c r="G106" s="475">
        <v>1889.7</v>
      </c>
      <c r="H106" s="475">
        <v>1889.7</v>
      </c>
    </row>
    <row r="107" spans="1:8" x14ac:dyDescent="0.3">
      <c r="A107" s="7"/>
      <c r="B107" s="7"/>
      <c r="C107" s="7"/>
      <c r="D107" s="7" t="s">
        <v>12</v>
      </c>
      <c r="E107" s="6" t="s">
        <v>11</v>
      </c>
      <c r="F107" s="475">
        <f>287.3+515.1</f>
        <v>802.40000000000009</v>
      </c>
      <c r="G107" s="475">
        <f>283.2+738.6</f>
        <v>1021.8</v>
      </c>
      <c r="H107" s="475">
        <f>283.2+1522.3</f>
        <v>1805.5</v>
      </c>
    </row>
    <row r="108" spans="1:8" x14ac:dyDescent="0.3">
      <c r="A108" s="20"/>
      <c r="B108" s="22" t="s">
        <v>468</v>
      </c>
      <c r="C108" s="21"/>
      <c r="D108" s="20"/>
      <c r="E108" s="19" t="s">
        <v>467</v>
      </c>
      <c r="F108" s="18">
        <f t="shared" ref="F108" si="15">F109+F122+F133</f>
        <v>33848.300000000003</v>
      </c>
      <c r="G108" s="18">
        <f>G109+G122+G133</f>
        <v>28715.1</v>
      </c>
      <c r="H108" s="18">
        <f>H109+H122+H133</f>
        <v>32667.3</v>
      </c>
    </row>
    <row r="109" spans="1:8" ht="26.4" x14ac:dyDescent="0.3">
      <c r="A109" s="20"/>
      <c r="B109" s="22" t="s">
        <v>466</v>
      </c>
      <c r="C109" s="21"/>
      <c r="D109" s="22"/>
      <c r="E109" s="27" t="s">
        <v>465</v>
      </c>
      <c r="F109" s="18">
        <f t="shared" ref="F109:H111" si="16">F110</f>
        <v>27918.499999999996</v>
      </c>
      <c r="G109" s="18">
        <f t="shared" si="16"/>
        <v>28004.3</v>
      </c>
      <c r="H109" s="18">
        <f t="shared" si="16"/>
        <v>28862.799999999999</v>
      </c>
    </row>
    <row r="110" spans="1:8" x14ac:dyDescent="0.3">
      <c r="A110" s="20"/>
      <c r="B110" s="22"/>
      <c r="C110" s="21" t="s">
        <v>36</v>
      </c>
      <c r="D110" s="20"/>
      <c r="E110" s="27" t="s">
        <v>35</v>
      </c>
      <c r="F110" s="18">
        <f t="shared" si="16"/>
        <v>27918.499999999996</v>
      </c>
      <c r="G110" s="18">
        <f t="shared" si="16"/>
        <v>28004.3</v>
      </c>
      <c r="H110" s="18">
        <f t="shared" si="16"/>
        <v>28862.799999999999</v>
      </c>
    </row>
    <row r="111" spans="1:8" ht="39.6" x14ac:dyDescent="0.3">
      <c r="A111" s="53"/>
      <c r="B111" s="33"/>
      <c r="C111" s="34" t="s">
        <v>428</v>
      </c>
      <c r="D111" s="33"/>
      <c r="E111" s="32" t="s">
        <v>464</v>
      </c>
      <c r="F111" s="31">
        <f t="shared" si="16"/>
        <v>27918.499999999996</v>
      </c>
      <c r="G111" s="31">
        <f t="shared" si="16"/>
        <v>28004.3</v>
      </c>
      <c r="H111" s="31">
        <f t="shared" si="16"/>
        <v>28862.799999999999</v>
      </c>
    </row>
    <row r="112" spans="1:8" ht="27" x14ac:dyDescent="0.3">
      <c r="A112" s="200"/>
      <c r="B112" s="200"/>
      <c r="C112" s="200" t="s">
        <v>463</v>
      </c>
      <c r="D112" s="200"/>
      <c r="E112" s="211" t="s">
        <v>462</v>
      </c>
      <c r="F112" s="202">
        <f t="shared" ref="F112" si="17">F113+F115+F119+F117</f>
        <v>27918.499999999996</v>
      </c>
      <c r="G112" s="202">
        <f>G113+G115+G119+G117</f>
        <v>28004.3</v>
      </c>
      <c r="H112" s="202">
        <f>H113+H115+H119+H117</f>
        <v>28862.799999999999</v>
      </c>
    </row>
    <row r="113" spans="1:8" x14ac:dyDescent="0.3">
      <c r="A113" s="7"/>
      <c r="B113" s="7"/>
      <c r="C113" s="7" t="s">
        <v>461</v>
      </c>
      <c r="D113" s="7"/>
      <c r="E113" s="10" t="s">
        <v>460</v>
      </c>
      <c r="F113" s="9">
        <f>SUM(F114)</f>
        <v>52.4</v>
      </c>
      <c r="G113" s="9">
        <f>SUM(G114)</f>
        <v>0</v>
      </c>
      <c r="H113" s="9">
        <f>SUM(H114)</f>
        <v>52.4</v>
      </c>
    </row>
    <row r="114" spans="1:8" x14ac:dyDescent="0.3">
      <c r="A114" s="7"/>
      <c r="B114" s="7"/>
      <c r="C114" s="7"/>
      <c r="D114" s="7" t="s">
        <v>12</v>
      </c>
      <c r="E114" s="6" t="s">
        <v>11</v>
      </c>
      <c r="F114" s="237">
        <v>52.4</v>
      </c>
      <c r="G114" s="237">
        <v>0</v>
      </c>
      <c r="H114" s="237">
        <v>52.4</v>
      </c>
    </row>
    <row r="115" spans="1:8" ht="40.200000000000003" x14ac:dyDescent="0.3">
      <c r="A115" s="7"/>
      <c r="B115" s="7"/>
      <c r="C115" s="7" t="s">
        <v>459</v>
      </c>
      <c r="D115" s="7"/>
      <c r="E115" s="6" t="s">
        <v>541</v>
      </c>
      <c r="F115" s="9">
        <f>F116</f>
        <v>270.2</v>
      </c>
      <c r="G115" s="9">
        <f>G116</f>
        <v>0</v>
      </c>
      <c r="H115" s="9">
        <f>H116</f>
        <v>126.8</v>
      </c>
    </row>
    <row r="116" spans="1:8" x14ac:dyDescent="0.3">
      <c r="A116" s="7"/>
      <c r="B116" s="7"/>
      <c r="C116" s="7"/>
      <c r="D116" s="7" t="s">
        <v>12</v>
      </c>
      <c r="E116" s="6" t="s">
        <v>11</v>
      </c>
      <c r="F116" s="237">
        <v>270.2</v>
      </c>
      <c r="G116" s="237">
        <v>0</v>
      </c>
      <c r="H116" s="237">
        <v>126.8</v>
      </c>
    </row>
    <row r="117" spans="1:8" ht="27" x14ac:dyDescent="0.3">
      <c r="A117" s="7"/>
      <c r="B117" s="7"/>
      <c r="C117" s="7" t="s">
        <v>542</v>
      </c>
      <c r="D117" s="7"/>
      <c r="E117" s="6" t="s">
        <v>543</v>
      </c>
      <c r="F117" s="9">
        <f>F118</f>
        <v>578</v>
      </c>
      <c r="G117" s="9">
        <f>G118</f>
        <v>0</v>
      </c>
      <c r="H117" s="9">
        <f>H118</f>
        <v>578</v>
      </c>
    </row>
    <row r="118" spans="1:8" x14ac:dyDescent="0.3">
      <c r="A118" s="7"/>
      <c r="B118" s="7"/>
      <c r="C118" s="7"/>
      <c r="D118" s="7" t="s">
        <v>12</v>
      </c>
      <c r="E118" s="6" t="s">
        <v>11</v>
      </c>
      <c r="F118" s="237">
        <v>578</v>
      </c>
      <c r="G118" s="237">
        <v>0</v>
      </c>
      <c r="H118" s="237">
        <v>578</v>
      </c>
    </row>
    <row r="119" spans="1:8" x14ac:dyDescent="0.3">
      <c r="A119" s="7"/>
      <c r="B119" s="7"/>
      <c r="C119" s="7" t="s">
        <v>458</v>
      </c>
      <c r="D119" s="7"/>
      <c r="E119" s="108" t="s">
        <v>457</v>
      </c>
      <c r="F119" s="9">
        <f t="shared" ref="F119" si="18">F120+F121</f>
        <v>27017.899999999998</v>
      </c>
      <c r="G119" s="9">
        <f>G120+G121</f>
        <v>28004.3</v>
      </c>
      <c r="H119" s="9">
        <f>H120+H121</f>
        <v>28105.599999999999</v>
      </c>
    </row>
    <row r="120" spans="1:8" ht="40.200000000000003" x14ac:dyDescent="0.3">
      <c r="A120" s="7"/>
      <c r="B120" s="7"/>
      <c r="C120" s="7"/>
      <c r="D120" s="7" t="s">
        <v>2</v>
      </c>
      <c r="E120" s="6" t="s">
        <v>1</v>
      </c>
      <c r="F120" s="237">
        <v>25314.6</v>
      </c>
      <c r="G120" s="237">
        <v>26402.3</v>
      </c>
      <c r="H120" s="237">
        <v>26402.3</v>
      </c>
    </row>
    <row r="121" spans="1:8" x14ac:dyDescent="0.3">
      <c r="A121" s="7"/>
      <c r="B121" s="7"/>
      <c r="C121" s="7"/>
      <c r="D121" s="7" t="s">
        <v>12</v>
      </c>
      <c r="E121" s="6" t="s">
        <v>11</v>
      </c>
      <c r="F121" s="237">
        <v>1703.3</v>
      </c>
      <c r="G121" s="237">
        <v>1602</v>
      </c>
      <c r="H121" s="237">
        <v>1703.3</v>
      </c>
    </row>
    <row r="122" spans="1:8" x14ac:dyDescent="0.3">
      <c r="A122" s="7"/>
      <c r="B122" s="22" t="s">
        <v>456</v>
      </c>
      <c r="C122" s="21"/>
      <c r="D122" s="22"/>
      <c r="E122" s="19" t="s">
        <v>455</v>
      </c>
      <c r="F122" s="26">
        <f t="shared" ref="F122:H124" si="19">F123</f>
        <v>4855</v>
      </c>
      <c r="G122" s="26">
        <f t="shared" si="19"/>
        <v>407.6</v>
      </c>
      <c r="H122" s="26">
        <f t="shared" si="19"/>
        <v>3015.4</v>
      </c>
    </row>
    <row r="123" spans="1:8" x14ac:dyDescent="0.3">
      <c r="A123" s="7"/>
      <c r="B123" s="54"/>
      <c r="C123" s="21" t="s">
        <v>36</v>
      </c>
      <c r="D123" s="20"/>
      <c r="E123" s="27" t="s">
        <v>164</v>
      </c>
      <c r="F123" s="26">
        <f t="shared" si="19"/>
        <v>4855</v>
      </c>
      <c r="G123" s="26">
        <f t="shared" si="19"/>
        <v>407.6</v>
      </c>
      <c r="H123" s="26">
        <f t="shared" si="19"/>
        <v>3015.4</v>
      </c>
    </row>
    <row r="124" spans="1:8" ht="39.6" x14ac:dyDescent="0.3">
      <c r="A124" s="33"/>
      <c r="B124" s="33"/>
      <c r="C124" s="34" t="s">
        <v>428</v>
      </c>
      <c r="D124" s="33"/>
      <c r="E124" s="32" t="s">
        <v>427</v>
      </c>
      <c r="F124" s="31">
        <f t="shared" si="19"/>
        <v>4855</v>
      </c>
      <c r="G124" s="31">
        <f t="shared" si="19"/>
        <v>407.6</v>
      </c>
      <c r="H124" s="31">
        <f t="shared" si="19"/>
        <v>3015.4</v>
      </c>
    </row>
    <row r="125" spans="1:8" ht="27" x14ac:dyDescent="0.3">
      <c r="A125" s="200"/>
      <c r="B125" s="200"/>
      <c r="C125" s="200" t="s">
        <v>454</v>
      </c>
      <c r="D125" s="200"/>
      <c r="E125" s="211" t="s">
        <v>453</v>
      </c>
      <c r="F125" s="202">
        <f>F126+F128+F131</f>
        <v>4855</v>
      </c>
      <c r="G125" s="202">
        <f>G126+G128+G131</f>
        <v>407.6</v>
      </c>
      <c r="H125" s="202">
        <f>H126+H128+H131</f>
        <v>3015.4</v>
      </c>
    </row>
    <row r="126" spans="1:8" x14ac:dyDescent="0.3">
      <c r="A126" s="7"/>
      <c r="B126" s="7"/>
      <c r="C126" s="7" t="s">
        <v>452</v>
      </c>
      <c r="D126" s="7"/>
      <c r="E126" s="96" t="s">
        <v>451</v>
      </c>
      <c r="F126" s="9">
        <f>F127</f>
        <v>121.9</v>
      </c>
      <c r="G126" s="9">
        <f>G127</f>
        <v>121.9</v>
      </c>
      <c r="H126" s="9">
        <f>H127</f>
        <v>121.9</v>
      </c>
    </row>
    <row r="127" spans="1:8" x14ac:dyDescent="0.3">
      <c r="A127" s="7"/>
      <c r="B127" s="7"/>
      <c r="C127" s="7"/>
      <c r="D127" s="7" t="s">
        <v>12</v>
      </c>
      <c r="E127" s="6" t="s">
        <v>11</v>
      </c>
      <c r="F127" s="237">
        <v>121.9</v>
      </c>
      <c r="G127" s="237">
        <v>121.9</v>
      </c>
      <c r="H127" s="237">
        <v>121.9</v>
      </c>
    </row>
    <row r="128" spans="1:8" x14ac:dyDescent="0.3">
      <c r="A128" s="7"/>
      <c r="B128" s="7"/>
      <c r="C128" s="7" t="s">
        <v>450</v>
      </c>
      <c r="D128" s="7"/>
      <c r="E128" s="11" t="s">
        <v>449</v>
      </c>
      <c r="F128" s="9">
        <f>F129+F130</f>
        <v>4115.6000000000004</v>
      </c>
      <c r="G128" s="9">
        <f>G129+G130</f>
        <v>285.7</v>
      </c>
      <c r="H128" s="9">
        <f>H129+H130</f>
        <v>2276</v>
      </c>
    </row>
    <row r="129" spans="1:8" x14ac:dyDescent="0.3">
      <c r="A129" s="7"/>
      <c r="B129" s="7"/>
      <c r="C129" s="7"/>
      <c r="D129" s="7" t="s">
        <v>12</v>
      </c>
      <c r="E129" s="6" t="s">
        <v>11</v>
      </c>
      <c r="F129" s="9">
        <v>3976.1</v>
      </c>
      <c r="G129" s="9">
        <v>146.19999999999999</v>
      </c>
      <c r="H129" s="9">
        <v>2136.5</v>
      </c>
    </row>
    <row r="130" spans="1:8" ht="27" x14ac:dyDescent="0.3">
      <c r="A130" s="7"/>
      <c r="B130" s="7"/>
      <c r="C130" s="7"/>
      <c r="D130" s="7" t="s">
        <v>57</v>
      </c>
      <c r="E130" s="6" t="s">
        <v>56</v>
      </c>
      <c r="F130" s="9">
        <v>139.5</v>
      </c>
      <c r="G130" s="9">
        <v>139.5</v>
      </c>
      <c r="H130" s="9">
        <v>139.5</v>
      </c>
    </row>
    <row r="131" spans="1:8" x14ac:dyDescent="0.3">
      <c r="A131" s="7"/>
      <c r="B131" s="7"/>
      <c r="C131" s="7" t="s">
        <v>448</v>
      </c>
      <c r="D131" s="7"/>
      <c r="E131" s="110" t="s">
        <v>447</v>
      </c>
      <c r="F131" s="9">
        <f>SUM(F132)</f>
        <v>617.5</v>
      </c>
      <c r="G131" s="9">
        <f>SUM(G132)</f>
        <v>0</v>
      </c>
      <c r="H131" s="9">
        <f>SUM(H132)</f>
        <v>617.5</v>
      </c>
    </row>
    <row r="132" spans="1:8" ht="40.200000000000003" x14ac:dyDescent="0.3">
      <c r="A132" s="7"/>
      <c r="B132" s="7"/>
      <c r="C132" s="7"/>
      <c r="D132" s="7" t="s">
        <v>2</v>
      </c>
      <c r="E132" s="6" t="s">
        <v>1</v>
      </c>
      <c r="F132" s="237">
        <v>617.5</v>
      </c>
      <c r="G132" s="237">
        <v>0</v>
      </c>
      <c r="H132" s="237">
        <v>617.5</v>
      </c>
    </row>
    <row r="133" spans="1:8" ht="26.4" x14ac:dyDescent="0.3">
      <c r="A133" s="7"/>
      <c r="B133" s="22" t="s">
        <v>446</v>
      </c>
      <c r="C133" s="21"/>
      <c r="D133" s="22"/>
      <c r="E133" s="27" t="s">
        <v>445</v>
      </c>
      <c r="F133" s="26">
        <f>F134</f>
        <v>1074.8</v>
      </c>
      <c r="G133" s="26">
        <f>G134</f>
        <v>303.2</v>
      </c>
      <c r="H133" s="26">
        <f>H134</f>
        <v>789.09999999999991</v>
      </c>
    </row>
    <row r="134" spans="1:8" x14ac:dyDescent="0.3">
      <c r="A134" s="7"/>
      <c r="B134" s="22"/>
      <c r="C134" s="21" t="s">
        <v>36</v>
      </c>
      <c r="D134" s="20"/>
      <c r="E134" s="27" t="s">
        <v>35</v>
      </c>
      <c r="F134" s="26">
        <f>F135+F154</f>
        <v>1074.8</v>
      </c>
      <c r="G134" s="26">
        <f>G135+G154</f>
        <v>303.2</v>
      </c>
      <c r="H134" s="26">
        <f>H135+H154</f>
        <v>789.09999999999991</v>
      </c>
    </row>
    <row r="135" spans="1:8" ht="26.4" x14ac:dyDescent="0.3">
      <c r="A135" s="33"/>
      <c r="B135" s="33"/>
      <c r="C135" s="34" t="s">
        <v>444</v>
      </c>
      <c r="D135" s="33"/>
      <c r="E135" s="32" t="s">
        <v>443</v>
      </c>
      <c r="F135" s="31">
        <f>F136+F142</f>
        <v>1054.8</v>
      </c>
      <c r="G135" s="31">
        <f>G136+G142</f>
        <v>283.2</v>
      </c>
      <c r="H135" s="31">
        <f>H136+H142</f>
        <v>769.09999999999991</v>
      </c>
    </row>
    <row r="136" spans="1:8" ht="40.200000000000003" x14ac:dyDescent="0.3">
      <c r="A136" s="30"/>
      <c r="B136" s="30"/>
      <c r="C136" s="30" t="s">
        <v>442</v>
      </c>
      <c r="D136" s="30"/>
      <c r="E136" s="51" t="s">
        <v>650</v>
      </c>
      <c r="F136" s="28">
        <f>F137</f>
        <v>697.5</v>
      </c>
      <c r="G136" s="28">
        <f>G137</f>
        <v>0</v>
      </c>
      <c r="H136" s="28">
        <f>H137</f>
        <v>411.79999999999995</v>
      </c>
    </row>
    <row r="137" spans="1:8" ht="40.200000000000003" x14ac:dyDescent="0.3">
      <c r="A137" s="200"/>
      <c r="B137" s="200"/>
      <c r="C137" s="200" t="s">
        <v>441</v>
      </c>
      <c r="D137" s="207"/>
      <c r="E137" s="201" t="s">
        <v>651</v>
      </c>
      <c r="F137" s="202">
        <f>F138+F140</f>
        <v>697.5</v>
      </c>
      <c r="G137" s="202">
        <f>G138+G140</f>
        <v>0</v>
      </c>
      <c r="H137" s="202">
        <f>H138+H140</f>
        <v>411.79999999999995</v>
      </c>
    </row>
    <row r="138" spans="1:8" ht="40.200000000000003" x14ac:dyDescent="0.3">
      <c r="A138" s="7"/>
      <c r="B138" s="7"/>
      <c r="C138" s="7" t="s">
        <v>440</v>
      </c>
      <c r="D138" s="7"/>
      <c r="E138" s="6" t="s">
        <v>439</v>
      </c>
      <c r="F138" s="9">
        <f>F139</f>
        <v>15.9</v>
      </c>
      <c r="G138" s="9">
        <f>G139</f>
        <v>0</v>
      </c>
      <c r="H138" s="9">
        <f>H139</f>
        <v>15.9</v>
      </c>
    </row>
    <row r="139" spans="1:8" x14ac:dyDescent="0.3">
      <c r="A139" s="7"/>
      <c r="B139" s="7"/>
      <c r="C139" s="7"/>
      <c r="D139" s="7" t="s">
        <v>12</v>
      </c>
      <c r="E139" s="6" t="s">
        <v>11</v>
      </c>
      <c r="F139" s="237">
        <v>15.9</v>
      </c>
      <c r="G139" s="237">
        <v>0</v>
      </c>
      <c r="H139" s="237">
        <v>15.9</v>
      </c>
    </row>
    <row r="140" spans="1:8" ht="40.200000000000003" x14ac:dyDescent="0.3">
      <c r="A140" s="7"/>
      <c r="B140" s="7"/>
      <c r="C140" s="7" t="s">
        <v>438</v>
      </c>
      <c r="D140" s="7"/>
      <c r="E140" s="6" t="s">
        <v>437</v>
      </c>
      <c r="F140" s="9">
        <f>F141</f>
        <v>681.6</v>
      </c>
      <c r="G140" s="9">
        <f>G141</f>
        <v>0</v>
      </c>
      <c r="H140" s="9">
        <f>H141</f>
        <v>395.9</v>
      </c>
    </row>
    <row r="141" spans="1:8" x14ac:dyDescent="0.3">
      <c r="A141" s="7"/>
      <c r="B141" s="7"/>
      <c r="C141" s="7"/>
      <c r="D141" s="7" t="s">
        <v>12</v>
      </c>
      <c r="E141" s="6" t="s">
        <v>11</v>
      </c>
      <c r="F141" s="237">
        <v>681.6</v>
      </c>
      <c r="G141" s="237">
        <v>0</v>
      </c>
      <c r="H141" s="237">
        <v>395.9</v>
      </c>
    </row>
    <row r="142" spans="1:8" ht="27" x14ac:dyDescent="0.3">
      <c r="A142" s="30"/>
      <c r="B142" s="30"/>
      <c r="C142" s="30" t="s">
        <v>436</v>
      </c>
      <c r="D142" s="30"/>
      <c r="E142" s="51" t="s">
        <v>435</v>
      </c>
      <c r="F142" s="28">
        <f>F143</f>
        <v>357.3</v>
      </c>
      <c r="G142" s="28">
        <f>G143</f>
        <v>283.2</v>
      </c>
      <c r="H142" s="28">
        <f>H143</f>
        <v>357.3</v>
      </c>
    </row>
    <row r="143" spans="1:8" ht="27" x14ac:dyDescent="0.3">
      <c r="A143" s="200"/>
      <c r="B143" s="200"/>
      <c r="C143" s="200" t="s">
        <v>434</v>
      </c>
      <c r="D143" s="207"/>
      <c r="E143" s="201" t="s">
        <v>433</v>
      </c>
      <c r="F143" s="202">
        <f>F144+F152+F150</f>
        <v>357.3</v>
      </c>
      <c r="G143" s="202">
        <f>G144+G152+G150</f>
        <v>283.2</v>
      </c>
      <c r="H143" s="202">
        <f>H144+H152+H150</f>
        <v>357.3</v>
      </c>
    </row>
    <row r="144" spans="1:8" x14ac:dyDescent="0.3">
      <c r="A144" s="8"/>
      <c r="B144" s="8"/>
      <c r="C144" s="7" t="s">
        <v>432</v>
      </c>
      <c r="D144" s="7"/>
      <c r="E144" s="109" t="s">
        <v>661</v>
      </c>
      <c r="F144" s="9">
        <f>F145+F148</f>
        <v>283.2</v>
      </c>
      <c r="G144" s="9">
        <f>G145+G148</f>
        <v>283.2</v>
      </c>
      <c r="H144" s="9">
        <f>H145+H148</f>
        <v>283.2</v>
      </c>
    </row>
    <row r="145" spans="1:8" x14ac:dyDescent="0.3">
      <c r="A145" s="8"/>
      <c r="B145" s="8"/>
      <c r="C145" s="7"/>
      <c r="D145" s="7" t="s">
        <v>2</v>
      </c>
      <c r="E145" s="6" t="s">
        <v>11</v>
      </c>
      <c r="F145" s="9">
        <f>SUM(F146:F147)</f>
        <v>262.5</v>
      </c>
      <c r="G145" s="9">
        <f>SUM(G146:G147)</f>
        <v>262.5</v>
      </c>
      <c r="H145" s="9">
        <f>SUM(H146:H147)</f>
        <v>262.5</v>
      </c>
    </row>
    <row r="146" spans="1:8" x14ac:dyDescent="0.3">
      <c r="A146" s="8"/>
      <c r="B146" s="8"/>
      <c r="C146" s="7"/>
      <c r="D146" s="7"/>
      <c r="E146" s="6" t="s">
        <v>151</v>
      </c>
      <c r="F146" s="9">
        <v>100.1</v>
      </c>
      <c r="G146" s="9">
        <v>100.1</v>
      </c>
      <c r="H146" s="9">
        <v>100.1</v>
      </c>
    </row>
    <row r="147" spans="1:8" x14ac:dyDescent="0.3">
      <c r="A147" s="8"/>
      <c r="B147" s="8"/>
      <c r="C147" s="7"/>
      <c r="D147" s="7"/>
      <c r="E147" s="6" t="s">
        <v>150</v>
      </c>
      <c r="F147" s="237">
        <f>183.1-20.7</f>
        <v>162.4</v>
      </c>
      <c r="G147" s="237">
        <f t="shared" ref="G147:H147" si="20">183.1-20.7</f>
        <v>162.4</v>
      </c>
      <c r="H147" s="237">
        <f t="shared" si="20"/>
        <v>162.4</v>
      </c>
    </row>
    <row r="148" spans="1:8" x14ac:dyDescent="0.3">
      <c r="A148" s="8"/>
      <c r="B148" s="8"/>
      <c r="C148" s="7"/>
      <c r="D148" s="7" t="s">
        <v>12</v>
      </c>
      <c r="E148" s="6" t="s">
        <v>11</v>
      </c>
      <c r="F148" s="9">
        <f>F149</f>
        <v>20.7</v>
      </c>
      <c r="G148" s="9">
        <f>G149</f>
        <v>20.7</v>
      </c>
      <c r="H148" s="9">
        <f>H149</f>
        <v>20.7</v>
      </c>
    </row>
    <row r="149" spans="1:8" x14ac:dyDescent="0.3">
      <c r="A149" s="8"/>
      <c r="B149" s="8"/>
      <c r="C149" s="7"/>
      <c r="D149" s="7"/>
      <c r="E149" s="6" t="s">
        <v>150</v>
      </c>
      <c r="F149" s="9">
        <v>20.7</v>
      </c>
      <c r="G149" s="9">
        <v>20.7</v>
      </c>
      <c r="H149" s="9">
        <v>20.7</v>
      </c>
    </row>
    <row r="150" spans="1:8" ht="27" x14ac:dyDescent="0.3">
      <c r="A150" s="8"/>
      <c r="B150" s="8"/>
      <c r="C150" s="7" t="s">
        <v>431</v>
      </c>
      <c r="D150" s="7"/>
      <c r="E150" s="6" t="s">
        <v>662</v>
      </c>
      <c r="F150" s="5">
        <f>F151</f>
        <v>39.1</v>
      </c>
      <c r="G150" s="5">
        <f t="shared" ref="G150:H150" si="21">G151</f>
        <v>0</v>
      </c>
      <c r="H150" s="5">
        <f t="shared" si="21"/>
        <v>39.1</v>
      </c>
    </row>
    <row r="151" spans="1:8" x14ac:dyDescent="0.3">
      <c r="A151" s="8"/>
      <c r="B151" s="8"/>
      <c r="C151" s="7"/>
      <c r="D151" s="7" t="s">
        <v>12</v>
      </c>
      <c r="E151" s="6" t="s">
        <v>11</v>
      </c>
      <c r="F151" s="237">
        <v>39.1</v>
      </c>
      <c r="G151" s="237">
        <v>0</v>
      </c>
      <c r="H151" s="237">
        <v>39.1</v>
      </c>
    </row>
    <row r="152" spans="1:8" x14ac:dyDescent="0.3">
      <c r="A152" s="8"/>
      <c r="B152" s="8"/>
      <c r="C152" s="7" t="s">
        <v>430</v>
      </c>
      <c r="D152" s="7"/>
      <c r="E152" s="6" t="s">
        <v>429</v>
      </c>
      <c r="F152" s="5">
        <f>F153</f>
        <v>35</v>
      </c>
      <c r="G152" s="5">
        <f>G153</f>
        <v>0</v>
      </c>
      <c r="H152" s="5">
        <f>H153</f>
        <v>35</v>
      </c>
    </row>
    <row r="153" spans="1:8" x14ac:dyDescent="0.3">
      <c r="A153" s="8"/>
      <c r="B153" s="8"/>
      <c r="C153" s="7"/>
      <c r="D153" s="7" t="s">
        <v>12</v>
      </c>
      <c r="E153" s="6" t="s">
        <v>11</v>
      </c>
      <c r="F153" s="237">
        <v>35</v>
      </c>
      <c r="G153" s="237">
        <v>0</v>
      </c>
      <c r="H153" s="237">
        <v>35</v>
      </c>
    </row>
    <row r="154" spans="1:8" ht="39.6" x14ac:dyDescent="0.3">
      <c r="A154" s="33"/>
      <c r="B154" s="33"/>
      <c r="C154" s="34" t="s">
        <v>428</v>
      </c>
      <c r="D154" s="33"/>
      <c r="E154" s="32" t="s">
        <v>427</v>
      </c>
      <c r="F154" s="31">
        <f t="shared" ref="F154:H156" si="22">F155</f>
        <v>20</v>
      </c>
      <c r="G154" s="31">
        <f t="shared" si="22"/>
        <v>20</v>
      </c>
      <c r="H154" s="31">
        <f t="shared" si="22"/>
        <v>20</v>
      </c>
    </row>
    <row r="155" spans="1:8" x14ac:dyDescent="0.3">
      <c r="A155" s="200"/>
      <c r="B155" s="200"/>
      <c r="C155" s="200" t="s">
        <v>426</v>
      </c>
      <c r="D155" s="200"/>
      <c r="E155" s="211" t="s">
        <v>425</v>
      </c>
      <c r="F155" s="202">
        <f t="shared" si="22"/>
        <v>20</v>
      </c>
      <c r="G155" s="202">
        <f t="shared" si="22"/>
        <v>20</v>
      </c>
      <c r="H155" s="202">
        <f t="shared" si="22"/>
        <v>20</v>
      </c>
    </row>
    <row r="156" spans="1:8" x14ac:dyDescent="0.3">
      <c r="A156" s="8"/>
      <c r="B156" s="8"/>
      <c r="C156" s="7" t="s">
        <v>424</v>
      </c>
      <c r="D156" s="7"/>
      <c r="E156" s="108" t="s">
        <v>665</v>
      </c>
      <c r="F156" s="9">
        <f t="shared" si="22"/>
        <v>20</v>
      </c>
      <c r="G156" s="9">
        <f t="shared" si="22"/>
        <v>20</v>
      </c>
      <c r="H156" s="9">
        <f t="shared" si="22"/>
        <v>20</v>
      </c>
    </row>
    <row r="157" spans="1:8" x14ac:dyDescent="0.3">
      <c r="A157" s="8"/>
      <c r="B157" s="8"/>
      <c r="C157" s="7"/>
      <c r="D157" s="7" t="s">
        <v>12</v>
      </c>
      <c r="E157" s="6" t="s">
        <v>11</v>
      </c>
      <c r="F157" s="237">
        <v>20</v>
      </c>
      <c r="G157" s="237">
        <v>20</v>
      </c>
      <c r="H157" s="237">
        <v>20</v>
      </c>
    </row>
    <row r="158" spans="1:8" x14ac:dyDescent="0.3">
      <c r="A158" s="20"/>
      <c r="B158" s="22" t="s">
        <v>423</v>
      </c>
      <c r="C158" s="21"/>
      <c r="D158" s="20"/>
      <c r="E158" s="19" t="s">
        <v>422</v>
      </c>
      <c r="F158" s="26">
        <f>F159+F186+F193+F237</f>
        <v>365885.92839999998</v>
      </c>
      <c r="G158" s="26">
        <f>G159+G186+G193+G237</f>
        <v>63716.1</v>
      </c>
      <c r="H158" s="26">
        <f>H159+H186+H193+H237</f>
        <v>74413.099999999991</v>
      </c>
    </row>
    <row r="159" spans="1:8" x14ac:dyDescent="0.3">
      <c r="A159" s="20"/>
      <c r="B159" s="22" t="s">
        <v>421</v>
      </c>
      <c r="C159" s="21"/>
      <c r="D159" s="22"/>
      <c r="E159" s="27" t="s">
        <v>420</v>
      </c>
      <c r="F159" s="26">
        <f>F160+F182</f>
        <v>1325.6</v>
      </c>
      <c r="G159" s="26">
        <f>G160+G182</f>
        <v>433.4</v>
      </c>
      <c r="H159" s="26">
        <f>H160+H182</f>
        <v>693.4</v>
      </c>
    </row>
    <row r="160" spans="1:8" x14ac:dyDescent="0.3">
      <c r="A160" s="20"/>
      <c r="B160" s="22"/>
      <c r="C160" s="21" t="s">
        <v>36</v>
      </c>
      <c r="D160" s="20"/>
      <c r="E160" s="27" t="s">
        <v>35</v>
      </c>
      <c r="F160" s="26">
        <f>F161+F177</f>
        <v>892.2</v>
      </c>
      <c r="G160" s="26">
        <f>G161+G177</f>
        <v>0</v>
      </c>
      <c r="H160" s="26">
        <f>H161+H177</f>
        <v>260</v>
      </c>
    </row>
    <row r="161" spans="1:8" ht="26.4" x14ac:dyDescent="0.3">
      <c r="A161" s="33"/>
      <c r="B161" s="33"/>
      <c r="C161" s="34" t="s">
        <v>361</v>
      </c>
      <c r="D161" s="33"/>
      <c r="E161" s="32" t="s">
        <v>360</v>
      </c>
      <c r="F161" s="31">
        <f>F162</f>
        <v>260</v>
      </c>
      <c r="G161" s="31">
        <f>G162</f>
        <v>0</v>
      </c>
      <c r="H161" s="31">
        <f>H162</f>
        <v>260</v>
      </c>
    </row>
    <row r="162" spans="1:8" ht="27" x14ac:dyDescent="0.3">
      <c r="A162" s="30"/>
      <c r="B162" s="30"/>
      <c r="C162" s="30" t="s">
        <v>419</v>
      </c>
      <c r="D162" s="30"/>
      <c r="E162" s="79" t="s">
        <v>418</v>
      </c>
      <c r="F162" s="28">
        <f>F163+F166</f>
        <v>260</v>
      </c>
      <c r="G162" s="28">
        <f>G163+G166</f>
        <v>0</v>
      </c>
      <c r="H162" s="28">
        <f>H163+H166</f>
        <v>260</v>
      </c>
    </row>
    <row r="163" spans="1:8" x14ac:dyDescent="0.3">
      <c r="A163" s="200"/>
      <c r="B163" s="200"/>
      <c r="C163" s="200" t="s">
        <v>417</v>
      </c>
      <c r="D163" s="200"/>
      <c r="E163" s="211" t="s">
        <v>416</v>
      </c>
      <c r="F163" s="202">
        <f t="shared" ref="F163:H164" si="23">F164</f>
        <v>124</v>
      </c>
      <c r="G163" s="202">
        <f t="shared" si="23"/>
        <v>0</v>
      </c>
      <c r="H163" s="202">
        <f t="shared" si="23"/>
        <v>124</v>
      </c>
    </row>
    <row r="164" spans="1:8" x14ac:dyDescent="0.3">
      <c r="A164" s="7"/>
      <c r="B164" s="7"/>
      <c r="C164" s="7" t="s">
        <v>415</v>
      </c>
      <c r="D164" s="7"/>
      <c r="E164" s="97" t="s">
        <v>414</v>
      </c>
      <c r="F164" s="5">
        <f t="shared" si="23"/>
        <v>124</v>
      </c>
      <c r="G164" s="5">
        <f t="shared" si="23"/>
        <v>0</v>
      </c>
      <c r="H164" s="5">
        <f t="shared" si="23"/>
        <v>124</v>
      </c>
    </row>
    <row r="165" spans="1:8" x14ac:dyDescent="0.3">
      <c r="A165" s="7"/>
      <c r="B165" s="7"/>
      <c r="C165" s="7"/>
      <c r="D165" s="7" t="s">
        <v>12</v>
      </c>
      <c r="E165" s="6" t="s">
        <v>11</v>
      </c>
      <c r="F165" s="237">
        <v>124</v>
      </c>
      <c r="G165" s="237">
        <v>0</v>
      </c>
      <c r="H165" s="237">
        <v>124</v>
      </c>
    </row>
    <row r="166" spans="1:8" x14ac:dyDescent="0.3">
      <c r="A166" s="200"/>
      <c r="B166" s="200"/>
      <c r="C166" s="200" t="s">
        <v>413</v>
      </c>
      <c r="D166" s="200"/>
      <c r="E166" s="211" t="s">
        <v>412</v>
      </c>
      <c r="F166" s="202">
        <f>F167+F169+F171+F173</f>
        <v>136</v>
      </c>
      <c r="G166" s="202">
        <f>G167+G169+G171+G173+G175</f>
        <v>0</v>
      </c>
      <c r="H166" s="202">
        <f>H167+H169+H171+H173</f>
        <v>136</v>
      </c>
    </row>
    <row r="167" spans="1:8" ht="27" x14ac:dyDescent="0.3">
      <c r="A167" s="8"/>
      <c r="B167" s="8"/>
      <c r="C167" s="7" t="s">
        <v>411</v>
      </c>
      <c r="D167" s="7"/>
      <c r="E167" s="97" t="s">
        <v>410</v>
      </c>
      <c r="F167" s="5">
        <f>F168</f>
        <v>40.6</v>
      </c>
      <c r="G167" s="5">
        <f>G168</f>
        <v>0</v>
      </c>
      <c r="H167" s="5">
        <f>H168</f>
        <v>40.6</v>
      </c>
    </row>
    <row r="168" spans="1:8" x14ac:dyDescent="0.3">
      <c r="A168" s="8"/>
      <c r="B168" s="8"/>
      <c r="C168" s="7"/>
      <c r="D168" s="7" t="s">
        <v>12</v>
      </c>
      <c r="E168" s="6" t="s">
        <v>11</v>
      </c>
      <c r="F168" s="237">
        <v>40.6</v>
      </c>
      <c r="G168" s="237">
        <v>0</v>
      </c>
      <c r="H168" s="237">
        <v>40.6</v>
      </c>
    </row>
    <row r="169" spans="1:8" x14ac:dyDescent="0.3">
      <c r="A169" s="8"/>
      <c r="B169" s="8"/>
      <c r="C169" s="7" t="s">
        <v>409</v>
      </c>
      <c r="D169" s="7"/>
      <c r="E169" s="97" t="s">
        <v>408</v>
      </c>
      <c r="F169" s="5">
        <f>F170</f>
        <v>40</v>
      </c>
      <c r="G169" s="5">
        <f>G170</f>
        <v>0</v>
      </c>
      <c r="H169" s="5">
        <f>H170</f>
        <v>40</v>
      </c>
    </row>
    <row r="170" spans="1:8" x14ac:dyDescent="0.3">
      <c r="A170" s="8"/>
      <c r="B170" s="8"/>
      <c r="C170" s="7"/>
      <c r="D170" s="7" t="s">
        <v>12</v>
      </c>
      <c r="E170" s="6" t="s">
        <v>11</v>
      </c>
      <c r="F170" s="5">
        <v>40</v>
      </c>
      <c r="G170" s="5">
        <v>0</v>
      </c>
      <c r="H170" s="5">
        <v>40</v>
      </c>
    </row>
    <row r="171" spans="1:8" x14ac:dyDescent="0.3">
      <c r="A171" s="8"/>
      <c r="B171" s="8"/>
      <c r="C171" s="7" t="s">
        <v>407</v>
      </c>
      <c r="D171" s="7"/>
      <c r="E171" s="97" t="s">
        <v>406</v>
      </c>
      <c r="F171" s="5">
        <f>F172</f>
        <v>26.6</v>
      </c>
      <c r="G171" s="5">
        <f>G172</f>
        <v>0</v>
      </c>
      <c r="H171" s="5">
        <f>H172</f>
        <v>26.6</v>
      </c>
    </row>
    <row r="172" spans="1:8" x14ac:dyDescent="0.3">
      <c r="A172" s="8"/>
      <c r="B172" s="8"/>
      <c r="C172" s="7"/>
      <c r="D172" s="7" t="s">
        <v>12</v>
      </c>
      <c r="E172" s="6" t="s">
        <v>11</v>
      </c>
      <c r="F172" s="237">
        <v>26.6</v>
      </c>
      <c r="G172" s="237">
        <v>0</v>
      </c>
      <c r="H172" s="237">
        <v>26.6</v>
      </c>
    </row>
    <row r="173" spans="1:8" x14ac:dyDescent="0.3">
      <c r="A173" s="8"/>
      <c r="B173" s="8"/>
      <c r="C173" s="7" t="s">
        <v>405</v>
      </c>
      <c r="D173" s="7"/>
      <c r="E173" s="97" t="s">
        <v>404</v>
      </c>
      <c r="F173" s="5">
        <f>F174</f>
        <v>28.8</v>
      </c>
      <c r="G173" s="5">
        <f>G174</f>
        <v>0</v>
      </c>
      <c r="H173" s="5">
        <f>H174</f>
        <v>28.8</v>
      </c>
    </row>
    <row r="174" spans="1:8" x14ac:dyDescent="0.3">
      <c r="A174" s="8"/>
      <c r="B174" s="8"/>
      <c r="C174" s="7"/>
      <c r="D174" s="7" t="s">
        <v>12</v>
      </c>
      <c r="E174" s="6" t="s">
        <v>11</v>
      </c>
      <c r="F174" s="5">
        <v>28.8</v>
      </c>
      <c r="G174" s="5">
        <v>0</v>
      </c>
      <c r="H174" s="5">
        <v>28.8</v>
      </c>
    </row>
    <row r="175" spans="1:8" x14ac:dyDescent="0.3">
      <c r="A175" s="8"/>
      <c r="B175" s="8"/>
      <c r="C175" s="7" t="s">
        <v>756</v>
      </c>
      <c r="D175" s="7"/>
      <c r="E175" s="97" t="s">
        <v>734</v>
      </c>
      <c r="F175" s="5">
        <f>F176</f>
        <v>0</v>
      </c>
      <c r="G175" s="5">
        <f>G176</f>
        <v>0</v>
      </c>
      <c r="H175" s="5">
        <f>H176</f>
        <v>0</v>
      </c>
    </row>
    <row r="176" spans="1:8" x14ac:dyDescent="0.3">
      <c r="A176" s="8"/>
      <c r="B176" s="8"/>
      <c r="C176" s="7"/>
      <c r="D176" s="7" t="s">
        <v>12</v>
      </c>
      <c r="E176" s="6" t="s">
        <v>11</v>
      </c>
      <c r="F176" s="5">
        <v>0</v>
      </c>
      <c r="G176" s="5">
        <v>0</v>
      </c>
      <c r="H176" s="5">
        <v>0</v>
      </c>
    </row>
    <row r="177" spans="1:8" ht="26.4" x14ac:dyDescent="0.3">
      <c r="A177" s="33"/>
      <c r="B177" s="33"/>
      <c r="C177" s="34" t="s">
        <v>280</v>
      </c>
      <c r="D177" s="33"/>
      <c r="E177" s="32" t="s">
        <v>279</v>
      </c>
      <c r="F177" s="31">
        <f t="shared" ref="F177:H180" si="24">F178</f>
        <v>632.20000000000005</v>
      </c>
      <c r="G177" s="31">
        <f t="shared" si="24"/>
        <v>0</v>
      </c>
      <c r="H177" s="31">
        <f t="shared" si="24"/>
        <v>0</v>
      </c>
    </row>
    <row r="178" spans="1:8" ht="27" x14ac:dyDescent="0.3">
      <c r="A178" s="30"/>
      <c r="B178" s="30"/>
      <c r="C178" s="30" t="s">
        <v>278</v>
      </c>
      <c r="D178" s="30"/>
      <c r="E178" s="79" t="s">
        <v>277</v>
      </c>
      <c r="F178" s="28">
        <f t="shared" si="24"/>
        <v>632.20000000000005</v>
      </c>
      <c r="G178" s="28">
        <f t="shared" si="24"/>
        <v>0</v>
      </c>
      <c r="H178" s="28">
        <f t="shared" si="24"/>
        <v>0</v>
      </c>
    </row>
    <row r="179" spans="1:8" ht="27" x14ac:dyDescent="0.3">
      <c r="A179" s="200"/>
      <c r="B179" s="200"/>
      <c r="C179" s="200" t="s">
        <v>403</v>
      </c>
      <c r="D179" s="207"/>
      <c r="E179" s="211" t="s">
        <v>402</v>
      </c>
      <c r="F179" s="202">
        <f t="shared" si="24"/>
        <v>632.20000000000005</v>
      </c>
      <c r="G179" s="202">
        <f t="shared" si="24"/>
        <v>0</v>
      </c>
      <c r="H179" s="202">
        <f t="shared" si="24"/>
        <v>0</v>
      </c>
    </row>
    <row r="180" spans="1:8" ht="26.4" x14ac:dyDescent="0.3">
      <c r="A180" s="8"/>
      <c r="B180" s="8"/>
      <c r="C180" s="54" t="s">
        <v>401</v>
      </c>
      <c r="D180" s="54"/>
      <c r="E180" s="10" t="s">
        <v>400</v>
      </c>
      <c r="F180" s="5">
        <f t="shared" si="24"/>
        <v>632.20000000000005</v>
      </c>
      <c r="G180" s="5">
        <f t="shared" si="24"/>
        <v>0</v>
      </c>
      <c r="H180" s="5">
        <f t="shared" si="24"/>
        <v>0</v>
      </c>
    </row>
    <row r="181" spans="1:8" x14ac:dyDescent="0.3">
      <c r="A181" s="8"/>
      <c r="B181" s="8"/>
      <c r="C181" s="54"/>
      <c r="D181" s="7" t="s">
        <v>12</v>
      </c>
      <c r="E181" s="6" t="s">
        <v>11</v>
      </c>
      <c r="F181" s="5">
        <v>632.20000000000005</v>
      </c>
      <c r="G181" s="5">
        <v>0</v>
      </c>
      <c r="H181" s="5">
        <v>0</v>
      </c>
    </row>
    <row r="182" spans="1:8" x14ac:dyDescent="0.3">
      <c r="A182" s="107"/>
      <c r="B182" s="107"/>
      <c r="C182" s="48" t="s">
        <v>52</v>
      </c>
      <c r="D182" s="47"/>
      <c r="E182" s="106" t="s">
        <v>51</v>
      </c>
      <c r="F182" s="105">
        <f t="shared" ref="F182:H184" si="25">F183</f>
        <v>433.4</v>
      </c>
      <c r="G182" s="105">
        <f t="shared" si="25"/>
        <v>433.4</v>
      </c>
      <c r="H182" s="105">
        <f t="shared" si="25"/>
        <v>433.4</v>
      </c>
    </row>
    <row r="183" spans="1:8" ht="26.4" x14ac:dyDescent="0.3">
      <c r="A183" s="100"/>
      <c r="B183" s="100"/>
      <c r="C183" s="44" t="s">
        <v>16</v>
      </c>
      <c r="D183" s="43"/>
      <c r="E183" s="85" t="s">
        <v>15</v>
      </c>
      <c r="F183" s="104">
        <f t="shared" si="25"/>
        <v>433.4</v>
      </c>
      <c r="G183" s="104">
        <f t="shared" si="25"/>
        <v>433.4</v>
      </c>
      <c r="H183" s="104">
        <f t="shared" si="25"/>
        <v>433.4</v>
      </c>
    </row>
    <row r="184" spans="1:8" ht="26.4" x14ac:dyDescent="0.3">
      <c r="A184" s="8"/>
      <c r="B184" s="8"/>
      <c r="C184" s="7" t="s">
        <v>667</v>
      </c>
      <c r="D184" s="7"/>
      <c r="E184" s="255" t="s">
        <v>681</v>
      </c>
      <c r="F184" s="9">
        <f t="shared" si="25"/>
        <v>433.4</v>
      </c>
      <c r="G184" s="9">
        <f t="shared" si="25"/>
        <v>433.4</v>
      </c>
      <c r="H184" s="9">
        <f t="shared" si="25"/>
        <v>433.4</v>
      </c>
    </row>
    <row r="185" spans="1:8" ht="27" x14ac:dyDescent="0.3">
      <c r="A185" s="8"/>
      <c r="B185" s="8"/>
      <c r="C185" s="7"/>
      <c r="D185" s="7" t="s">
        <v>57</v>
      </c>
      <c r="E185" s="6" t="s">
        <v>56</v>
      </c>
      <c r="F185" s="237">
        <v>433.4</v>
      </c>
      <c r="G185" s="237">
        <v>433.4</v>
      </c>
      <c r="H185" s="237">
        <v>433.4</v>
      </c>
    </row>
    <row r="186" spans="1:8" x14ac:dyDescent="0.3">
      <c r="A186" s="20"/>
      <c r="B186" s="22" t="s">
        <v>399</v>
      </c>
      <c r="C186" s="21"/>
      <c r="D186" s="20"/>
      <c r="E186" s="19" t="s">
        <v>398</v>
      </c>
      <c r="F186" s="18">
        <f>F188</f>
        <v>7078.2</v>
      </c>
      <c r="G186" s="18">
        <f>G188</f>
        <v>0</v>
      </c>
      <c r="H186" s="18">
        <f>H188</f>
        <v>7078.2</v>
      </c>
    </row>
    <row r="187" spans="1:8" x14ac:dyDescent="0.3">
      <c r="A187" s="20"/>
      <c r="B187" s="22"/>
      <c r="C187" s="21" t="s">
        <v>36</v>
      </c>
      <c r="D187" s="20"/>
      <c r="E187" s="27" t="s">
        <v>35</v>
      </c>
      <c r="F187" s="18">
        <f t="shared" ref="F187:H191" si="26">F188</f>
        <v>7078.2</v>
      </c>
      <c r="G187" s="18">
        <f t="shared" si="26"/>
        <v>0</v>
      </c>
      <c r="H187" s="18">
        <f t="shared" si="26"/>
        <v>7078.2</v>
      </c>
    </row>
    <row r="188" spans="1:8" ht="26.4" x14ac:dyDescent="0.3">
      <c r="A188" s="33"/>
      <c r="B188" s="33"/>
      <c r="C188" s="34" t="s">
        <v>390</v>
      </c>
      <c r="D188" s="33"/>
      <c r="E188" s="32" t="s">
        <v>389</v>
      </c>
      <c r="F188" s="31">
        <f t="shared" si="26"/>
        <v>7078.2</v>
      </c>
      <c r="G188" s="31">
        <f t="shared" si="26"/>
        <v>0</v>
      </c>
      <c r="H188" s="31">
        <f t="shared" si="26"/>
        <v>7078.2</v>
      </c>
    </row>
    <row r="189" spans="1:8" ht="27" x14ac:dyDescent="0.3">
      <c r="A189" s="30"/>
      <c r="B189" s="30"/>
      <c r="C189" s="30" t="s">
        <v>397</v>
      </c>
      <c r="D189" s="30"/>
      <c r="E189" s="51" t="s">
        <v>396</v>
      </c>
      <c r="F189" s="28">
        <f t="shared" si="26"/>
        <v>7078.2</v>
      </c>
      <c r="G189" s="28">
        <f t="shared" si="26"/>
        <v>0</v>
      </c>
      <c r="H189" s="28">
        <f t="shared" si="26"/>
        <v>7078.2</v>
      </c>
    </row>
    <row r="190" spans="1:8" ht="27" x14ac:dyDescent="0.3">
      <c r="A190" s="200"/>
      <c r="B190" s="200"/>
      <c r="C190" s="200" t="s">
        <v>395</v>
      </c>
      <c r="D190" s="200"/>
      <c r="E190" s="201" t="s">
        <v>394</v>
      </c>
      <c r="F190" s="202">
        <f t="shared" si="26"/>
        <v>7078.2</v>
      </c>
      <c r="G190" s="202">
        <f t="shared" si="26"/>
        <v>0</v>
      </c>
      <c r="H190" s="202">
        <f t="shared" si="26"/>
        <v>7078.2</v>
      </c>
    </row>
    <row r="191" spans="1:8" ht="40.200000000000003" x14ac:dyDescent="0.3">
      <c r="A191" s="8"/>
      <c r="B191" s="8"/>
      <c r="C191" s="7" t="s">
        <v>393</v>
      </c>
      <c r="D191" s="60"/>
      <c r="E191" s="6" t="s">
        <v>572</v>
      </c>
      <c r="F191" s="9">
        <f t="shared" si="26"/>
        <v>7078.2</v>
      </c>
      <c r="G191" s="9">
        <f t="shared" si="26"/>
        <v>0</v>
      </c>
      <c r="H191" s="9">
        <f t="shared" si="26"/>
        <v>7078.2</v>
      </c>
    </row>
    <row r="192" spans="1:8" x14ac:dyDescent="0.3">
      <c r="A192" s="8"/>
      <c r="B192" s="8"/>
      <c r="C192" s="7"/>
      <c r="D192" s="7" t="s">
        <v>12</v>
      </c>
      <c r="E192" s="6" t="s">
        <v>11</v>
      </c>
      <c r="F192" s="237">
        <v>7078.2</v>
      </c>
      <c r="G192" s="237">
        <v>0</v>
      </c>
      <c r="H192" s="237">
        <v>7078.2</v>
      </c>
    </row>
    <row r="193" spans="1:8" x14ac:dyDescent="0.3">
      <c r="A193" s="36"/>
      <c r="B193" s="22" t="s">
        <v>392</v>
      </c>
      <c r="C193" s="21"/>
      <c r="D193" s="20"/>
      <c r="E193" s="19" t="s">
        <v>391</v>
      </c>
      <c r="F193" s="18">
        <f t="shared" ref="F193:H194" si="27">F194</f>
        <v>347199.52899999998</v>
      </c>
      <c r="G193" s="18">
        <f t="shared" si="27"/>
        <v>58822.5</v>
      </c>
      <c r="H193" s="18">
        <f t="shared" si="27"/>
        <v>61251.6</v>
      </c>
    </row>
    <row r="194" spans="1:8" x14ac:dyDescent="0.3">
      <c r="A194" s="36"/>
      <c r="B194" s="22"/>
      <c r="C194" s="21" t="s">
        <v>36</v>
      </c>
      <c r="D194" s="20"/>
      <c r="E194" s="27" t="s">
        <v>35</v>
      </c>
      <c r="F194" s="18">
        <f t="shared" si="27"/>
        <v>347199.52899999998</v>
      </c>
      <c r="G194" s="18">
        <f t="shared" si="27"/>
        <v>58822.5</v>
      </c>
      <c r="H194" s="18">
        <f t="shared" si="27"/>
        <v>61251.6</v>
      </c>
    </row>
    <row r="195" spans="1:8" ht="26.4" x14ac:dyDescent="0.3">
      <c r="A195" s="33"/>
      <c r="B195" s="33"/>
      <c r="C195" s="34" t="s">
        <v>390</v>
      </c>
      <c r="D195" s="33"/>
      <c r="E195" s="32" t="s">
        <v>389</v>
      </c>
      <c r="F195" s="31">
        <f>F196+F225</f>
        <v>347199.52899999998</v>
      </c>
      <c r="G195" s="31">
        <f>G196+G225</f>
        <v>58822.5</v>
      </c>
      <c r="H195" s="31">
        <f>H196+H225</f>
        <v>61251.6</v>
      </c>
    </row>
    <row r="196" spans="1:8" ht="27" x14ac:dyDescent="0.3">
      <c r="A196" s="30"/>
      <c r="B196" s="30"/>
      <c r="C196" s="30" t="s">
        <v>388</v>
      </c>
      <c r="D196" s="30"/>
      <c r="E196" s="51" t="s">
        <v>387</v>
      </c>
      <c r="F196" s="28">
        <f>F197+F200+F203+F212+F219+F215</f>
        <v>343262.52899999998</v>
      </c>
      <c r="G196" s="28">
        <f>G197+G200+G203+G212+G219</f>
        <v>58822.5</v>
      </c>
      <c r="H196" s="28">
        <f>H197+H200+H203+H212+H219</f>
        <v>61251.6</v>
      </c>
    </row>
    <row r="197" spans="1:8" ht="27" x14ac:dyDescent="0.3">
      <c r="A197" s="200"/>
      <c r="B197" s="200"/>
      <c r="C197" s="200" t="s">
        <v>386</v>
      </c>
      <c r="D197" s="200"/>
      <c r="E197" s="201" t="s">
        <v>716</v>
      </c>
      <c r="F197" s="202">
        <f>F198</f>
        <v>1127.5999999999999</v>
      </c>
      <c r="G197" s="202">
        <f t="shared" ref="G197:H197" si="28">G198</f>
        <v>0</v>
      </c>
      <c r="H197" s="202">
        <f t="shared" si="28"/>
        <v>574.29999999999995</v>
      </c>
    </row>
    <row r="198" spans="1:8" ht="27" x14ac:dyDescent="0.3">
      <c r="A198" s="7"/>
      <c r="B198" s="7"/>
      <c r="C198" s="7" t="s">
        <v>680</v>
      </c>
      <c r="D198" s="60"/>
      <c r="E198" s="6" t="s">
        <v>385</v>
      </c>
      <c r="F198" s="9">
        <f>SUM(F199)</f>
        <v>1127.5999999999999</v>
      </c>
      <c r="G198" s="9">
        <f>SUM(G199)</f>
        <v>0</v>
      </c>
      <c r="H198" s="9">
        <f>SUM(H199)</f>
        <v>574.29999999999995</v>
      </c>
    </row>
    <row r="199" spans="1:8" x14ac:dyDescent="0.3">
      <c r="A199" s="7"/>
      <c r="B199" s="7"/>
      <c r="C199" s="7"/>
      <c r="D199" s="7" t="s">
        <v>12</v>
      </c>
      <c r="E199" s="6" t="s">
        <v>11</v>
      </c>
      <c r="F199" s="237">
        <f>574.3+553.3</f>
        <v>1127.5999999999999</v>
      </c>
      <c r="G199" s="237">
        <v>0</v>
      </c>
      <c r="H199" s="237">
        <v>574.29999999999995</v>
      </c>
    </row>
    <row r="200" spans="1:8" x14ac:dyDescent="0.3">
      <c r="A200" s="200"/>
      <c r="B200" s="200"/>
      <c r="C200" s="200" t="s">
        <v>384</v>
      </c>
      <c r="D200" s="200"/>
      <c r="E200" s="201" t="s">
        <v>383</v>
      </c>
      <c r="F200" s="202">
        <f>F201</f>
        <v>4608</v>
      </c>
      <c r="G200" s="202">
        <f t="shared" ref="G200:H200" si="29">G201</f>
        <v>0</v>
      </c>
      <c r="H200" s="202">
        <f t="shared" si="29"/>
        <v>0</v>
      </c>
    </row>
    <row r="201" spans="1:8" ht="27" x14ac:dyDescent="0.3">
      <c r="A201" s="7"/>
      <c r="B201" s="7"/>
      <c r="C201" s="7" t="s">
        <v>718</v>
      </c>
      <c r="D201" s="60"/>
      <c r="E201" s="6" t="s">
        <v>719</v>
      </c>
      <c r="F201" s="9">
        <f>SUM(F202)</f>
        <v>4608</v>
      </c>
      <c r="G201" s="9">
        <f>SUM(G202)</f>
        <v>0</v>
      </c>
      <c r="H201" s="9">
        <f>SUM(H202)</f>
        <v>0</v>
      </c>
    </row>
    <row r="202" spans="1:8" x14ac:dyDescent="0.3">
      <c r="A202" s="7"/>
      <c r="B202" s="7"/>
      <c r="C202" s="7"/>
      <c r="D202" s="7" t="s">
        <v>12</v>
      </c>
      <c r="E202" s="6" t="s">
        <v>11</v>
      </c>
      <c r="F202" s="9">
        <v>4608</v>
      </c>
      <c r="G202" s="9">
        <v>0</v>
      </c>
      <c r="H202" s="9">
        <v>0</v>
      </c>
    </row>
    <row r="203" spans="1:8" ht="27" x14ac:dyDescent="0.3">
      <c r="A203" s="200"/>
      <c r="B203" s="200"/>
      <c r="C203" s="200" t="s">
        <v>382</v>
      </c>
      <c r="D203" s="200"/>
      <c r="E203" s="201" t="s">
        <v>381</v>
      </c>
      <c r="F203" s="202">
        <f>F204+F208+F210</f>
        <v>40971.422279999999</v>
      </c>
      <c r="G203" s="202">
        <f>G204+G208+G210</f>
        <v>26838.600000000002</v>
      </c>
      <c r="H203" s="202">
        <f>H204+H208+H210</f>
        <v>26838.600000000002</v>
      </c>
    </row>
    <row r="204" spans="1:8" x14ac:dyDescent="0.3">
      <c r="A204" s="7"/>
      <c r="B204" s="7"/>
      <c r="C204" s="7" t="s">
        <v>675</v>
      </c>
      <c r="D204" s="60"/>
      <c r="E204" s="6" t="s">
        <v>380</v>
      </c>
      <c r="F204" s="9">
        <f>F206+F207</f>
        <v>27092.222280000002</v>
      </c>
      <c r="G204" s="9">
        <f>G206+G207</f>
        <v>26838.600000000002</v>
      </c>
      <c r="H204" s="9">
        <f>H206+H207</f>
        <v>26838.600000000002</v>
      </c>
    </row>
    <row r="205" spans="1:8" x14ac:dyDescent="0.3">
      <c r="A205" s="7"/>
      <c r="B205" s="7"/>
      <c r="C205" s="7"/>
      <c r="D205" s="7" t="s">
        <v>12</v>
      </c>
      <c r="E205" s="6" t="s">
        <v>11</v>
      </c>
      <c r="F205" s="9">
        <f>SUM(F206+F207)</f>
        <v>27092.222280000002</v>
      </c>
      <c r="G205" s="9">
        <f>SUM(G206+G207)</f>
        <v>26838.600000000002</v>
      </c>
      <c r="H205" s="9">
        <f>SUM(H206+H207)</f>
        <v>26838.600000000002</v>
      </c>
    </row>
    <row r="206" spans="1:8" x14ac:dyDescent="0.3">
      <c r="A206" s="7"/>
      <c r="B206" s="7"/>
      <c r="C206" s="7"/>
      <c r="D206" s="7"/>
      <c r="E206" s="6" t="s">
        <v>213</v>
      </c>
      <c r="F206" s="9">
        <v>24383</v>
      </c>
      <c r="G206" s="9">
        <v>24154.7</v>
      </c>
      <c r="H206" s="9">
        <v>24154.7</v>
      </c>
    </row>
    <row r="207" spans="1:8" x14ac:dyDescent="0.3">
      <c r="A207" s="7"/>
      <c r="B207" s="7"/>
      <c r="C207" s="7"/>
      <c r="D207" s="7"/>
      <c r="E207" s="6" t="s">
        <v>98</v>
      </c>
      <c r="F207" s="9">
        <v>2709.22228</v>
      </c>
      <c r="G207" s="9">
        <v>2683.9</v>
      </c>
      <c r="H207" s="9">
        <v>2683.9</v>
      </c>
    </row>
    <row r="208" spans="1:8" x14ac:dyDescent="0.3">
      <c r="A208" s="7"/>
      <c r="B208" s="7"/>
      <c r="C208" s="7" t="s">
        <v>679</v>
      </c>
      <c r="D208" s="60"/>
      <c r="E208" s="6" t="s">
        <v>379</v>
      </c>
      <c r="F208" s="9">
        <f>F209</f>
        <v>6211.5</v>
      </c>
      <c r="G208" s="9">
        <f>G209</f>
        <v>0</v>
      </c>
      <c r="H208" s="9">
        <f>H209</f>
        <v>0</v>
      </c>
    </row>
    <row r="209" spans="1:8" x14ac:dyDescent="0.3">
      <c r="A209" s="7"/>
      <c r="B209" s="7"/>
      <c r="C209" s="7"/>
      <c r="D209" s="7" t="s">
        <v>12</v>
      </c>
      <c r="E209" s="6" t="s">
        <v>11</v>
      </c>
      <c r="F209" s="237">
        <v>6211.5</v>
      </c>
      <c r="G209" s="9">
        <v>0</v>
      </c>
      <c r="H209" s="9">
        <v>0</v>
      </c>
    </row>
    <row r="210" spans="1:8" x14ac:dyDescent="0.3">
      <c r="A210" s="7"/>
      <c r="B210" s="7"/>
      <c r="C210" s="7" t="s">
        <v>678</v>
      </c>
      <c r="D210" s="60"/>
      <c r="E210" s="6" t="s">
        <v>378</v>
      </c>
      <c r="F210" s="9">
        <f>F211</f>
        <v>7667.7</v>
      </c>
      <c r="G210" s="9">
        <f>G211</f>
        <v>0</v>
      </c>
      <c r="H210" s="9">
        <f>H211</f>
        <v>0</v>
      </c>
    </row>
    <row r="211" spans="1:8" x14ac:dyDescent="0.3">
      <c r="A211" s="94"/>
      <c r="B211" s="94"/>
      <c r="C211" s="94"/>
      <c r="D211" s="7" t="s">
        <v>12</v>
      </c>
      <c r="E211" s="6" t="s">
        <v>11</v>
      </c>
      <c r="F211" s="237">
        <v>7667.7</v>
      </c>
      <c r="G211" s="9">
        <v>0</v>
      </c>
      <c r="H211" s="9">
        <v>0</v>
      </c>
    </row>
    <row r="212" spans="1:8" x14ac:dyDescent="0.3">
      <c r="A212" s="200"/>
      <c r="B212" s="200"/>
      <c r="C212" s="200" t="s">
        <v>377</v>
      </c>
      <c r="D212" s="200"/>
      <c r="E212" s="201" t="s">
        <v>376</v>
      </c>
      <c r="F212" s="202">
        <f t="shared" ref="F212:H216" si="30">F213</f>
        <v>33838.699999999997</v>
      </c>
      <c r="G212" s="202">
        <f t="shared" si="30"/>
        <v>31983.9</v>
      </c>
      <c r="H212" s="202">
        <f t="shared" si="30"/>
        <v>33838.699999999997</v>
      </c>
    </row>
    <row r="213" spans="1:8" ht="27" x14ac:dyDescent="0.3">
      <c r="A213" s="7"/>
      <c r="B213" s="7"/>
      <c r="C213" s="7" t="s">
        <v>677</v>
      </c>
      <c r="D213" s="60"/>
      <c r="E213" s="6" t="s">
        <v>375</v>
      </c>
      <c r="F213" s="9">
        <f t="shared" si="30"/>
        <v>33838.699999999997</v>
      </c>
      <c r="G213" s="9">
        <f t="shared" si="30"/>
        <v>31983.9</v>
      </c>
      <c r="H213" s="9">
        <f t="shared" si="30"/>
        <v>33838.699999999997</v>
      </c>
    </row>
    <row r="214" spans="1:8" x14ac:dyDescent="0.3">
      <c r="A214" s="7"/>
      <c r="B214" s="7"/>
      <c r="C214" s="7"/>
      <c r="D214" s="7" t="s">
        <v>12</v>
      </c>
      <c r="E214" s="6" t="s">
        <v>11</v>
      </c>
      <c r="F214" s="237">
        <v>33838.699999999997</v>
      </c>
      <c r="G214" s="237">
        <v>31983.9</v>
      </c>
      <c r="H214" s="237">
        <v>33838.699999999997</v>
      </c>
    </row>
    <row r="215" spans="1:8" ht="40.200000000000003" x14ac:dyDescent="0.3">
      <c r="A215" s="200"/>
      <c r="B215" s="200"/>
      <c r="C215" s="200" t="s">
        <v>759</v>
      </c>
      <c r="D215" s="200"/>
      <c r="E215" s="203" t="s">
        <v>815</v>
      </c>
      <c r="F215" s="202">
        <f t="shared" si="30"/>
        <v>438.88</v>
      </c>
      <c r="G215" s="202">
        <f t="shared" si="30"/>
        <v>0</v>
      </c>
      <c r="H215" s="202">
        <f t="shared" si="30"/>
        <v>0</v>
      </c>
    </row>
    <row r="216" spans="1:8" x14ac:dyDescent="0.3">
      <c r="A216" s="7"/>
      <c r="B216" s="7"/>
      <c r="C216" s="7" t="s">
        <v>758</v>
      </c>
      <c r="D216" s="7"/>
      <c r="E216" s="11" t="s">
        <v>741</v>
      </c>
      <c r="F216" s="9">
        <f t="shared" si="30"/>
        <v>438.88</v>
      </c>
      <c r="G216" s="9">
        <f t="shared" si="30"/>
        <v>0</v>
      </c>
      <c r="H216" s="9">
        <f t="shared" si="30"/>
        <v>0</v>
      </c>
    </row>
    <row r="217" spans="1:8" x14ac:dyDescent="0.3">
      <c r="A217" s="7"/>
      <c r="B217" s="7"/>
      <c r="C217" s="7"/>
      <c r="D217" s="7" t="s">
        <v>12</v>
      </c>
      <c r="E217" s="6" t="s">
        <v>11</v>
      </c>
      <c r="F217" s="237">
        <f>F218</f>
        <v>438.88</v>
      </c>
      <c r="G217" s="237">
        <v>0</v>
      </c>
      <c r="H217" s="237">
        <v>0</v>
      </c>
    </row>
    <row r="218" spans="1:8" x14ac:dyDescent="0.3">
      <c r="A218" s="7"/>
      <c r="B218" s="7"/>
      <c r="C218" s="7"/>
      <c r="D218" s="7"/>
      <c r="E218" s="6" t="s">
        <v>98</v>
      </c>
      <c r="F218" s="9">
        <v>438.88</v>
      </c>
      <c r="G218" s="9">
        <v>0</v>
      </c>
      <c r="H218" s="9">
        <v>0</v>
      </c>
    </row>
    <row r="219" spans="1:8" ht="27" x14ac:dyDescent="0.3">
      <c r="A219" s="200"/>
      <c r="B219" s="200"/>
      <c r="C219" s="200" t="s">
        <v>698</v>
      </c>
      <c r="D219" s="200"/>
      <c r="E219" s="201" t="s">
        <v>374</v>
      </c>
      <c r="F219" s="202">
        <f>F220</f>
        <v>262277.92671999999</v>
      </c>
      <c r="G219" s="202">
        <v>0</v>
      </c>
      <c r="H219" s="202">
        <v>0</v>
      </c>
    </row>
    <row r="220" spans="1:8" x14ac:dyDescent="0.3">
      <c r="A220" s="7"/>
      <c r="B220" s="7"/>
      <c r="C220" s="7" t="s">
        <v>699</v>
      </c>
      <c r="D220" s="7"/>
      <c r="E220" s="6" t="s">
        <v>373</v>
      </c>
      <c r="F220" s="9">
        <f>F221</f>
        <v>262277.92671999999</v>
      </c>
      <c r="G220" s="9">
        <v>0</v>
      </c>
      <c r="H220" s="9">
        <v>0</v>
      </c>
    </row>
    <row r="221" spans="1:8" x14ac:dyDescent="0.3">
      <c r="A221" s="7"/>
      <c r="B221" s="7"/>
      <c r="C221" s="7"/>
      <c r="D221" s="7" t="s">
        <v>12</v>
      </c>
      <c r="E221" s="6" t="s">
        <v>11</v>
      </c>
      <c r="F221" s="9">
        <f>F222+F223+F224</f>
        <v>262277.92671999999</v>
      </c>
      <c r="G221" s="9">
        <v>0</v>
      </c>
      <c r="H221" s="9">
        <v>0</v>
      </c>
    </row>
    <row r="222" spans="1:8" x14ac:dyDescent="0.3">
      <c r="A222" s="7"/>
      <c r="B222" s="7"/>
      <c r="C222" s="7"/>
      <c r="D222" s="7"/>
      <c r="E222" s="6" t="s">
        <v>102</v>
      </c>
      <c r="F222" s="9">
        <v>250527.87560999999</v>
      </c>
      <c r="G222" s="9">
        <v>0</v>
      </c>
      <c r="H222" s="9">
        <v>0</v>
      </c>
    </row>
    <row r="223" spans="1:8" x14ac:dyDescent="0.3">
      <c r="A223" s="7"/>
      <c r="B223" s="7"/>
      <c r="C223" s="7"/>
      <c r="D223" s="7"/>
      <c r="E223" s="6" t="s">
        <v>101</v>
      </c>
      <c r="F223" s="9">
        <v>10438.661480000001</v>
      </c>
      <c r="G223" s="9">
        <v>0</v>
      </c>
      <c r="H223" s="9">
        <v>0</v>
      </c>
    </row>
    <row r="224" spans="1:8" x14ac:dyDescent="0.3">
      <c r="A224" s="7"/>
      <c r="B224" s="7"/>
      <c r="C224" s="7"/>
      <c r="D224" s="7"/>
      <c r="E224" s="6" t="s">
        <v>98</v>
      </c>
      <c r="F224" s="9">
        <v>1311.3896299999999</v>
      </c>
      <c r="G224" s="9">
        <v>0</v>
      </c>
      <c r="H224" s="9">
        <v>0</v>
      </c>
    </row>
    <row r="225" spans="1:8" ht="27" x14ac:dyDescent="0.3">
      <c r="A225" s="30"/>
      <c r="B225" s="30"/>
      <c r="C225" s="30" t="s">
        <v>372</v>
      </c>
      <c r="D225" s="30"/>
      <c r="E225" s="51" t="s">
        <v>371</v>
      </c>
      <c r="F225" s="28">
        <f>F226+F229+F232</f>
        <v>3937</v>
      </c>
      <c r="G225" s="28">
        <f t="shared" ref="G225" si="31">G226+G229</f>
        <v>0</v>
      </c>
      <c r="H225" s="28">
        <f t="shared" ref="H225" si="32">H226+H229</f>
        <v>0</v>
      </c>
    </row>
    <row r="226" spans="1:8" ht="27" x14ac:dyDescent="0.3">
      <c r="A226" s="200"/>
      <c r="B226" s="200"/>
      <c r="C226" s="200" t="s">
        <v>370</v>
      </c>
      <c r="D226" s="200"/>
      <c r="E226" s="213" t="s">
        <v>369</v>
      </c>
      <c r="F226" s="202">
        <f t="shared" ref="F226:H227" si="33">F227</f>
        <v>1236.5999999999999</v>
      </c>
      <c r="G226" s="202">
        <f t="shared" si="33"/>
        <v>0</v>
      </c>
      <c r="H226" s="202">
        <f t="shared" si="33"/>
        <v>0</v>
      </c>
    </row>
    <row r="227" spans="1:8" ht="27" x14ac:dyDescent="0.3">
      <c r="A227" s="8"/>
      <c r="B227" s="8"/>
      <c r="C227" s="7" t="s">
        <v>676</v>
      </c>
      <c r="D227" s="7"/>
      <c r="E227" s="99" t="s">
        <v>368</v>
      </c>
      <c r="F227" s="9">
        <f t="shared" si="33"/>
        <v>1236.5999999999999</v>
      </c>
      <c r="G227" s="9">
        <f t="shared" si="33"/>
        <v>0</v>
      </c>
      <c r="H227" s="9">
        <f t="shared" si="33"/>
        <v>0</v>
      </c>
    </row>
    <row r="228" spans="1:8" x14ac:dyDescent="0.3">
      <c r="A228" s="8"/>
      <c r="B228" s="8"/>
      <c r="C228" s="7"/>
      <c r="D228" s="7" t="s">
        <v>12</v>
      </c>
      <c r="E228" s="6" t="s">
        <v>11</v>
      </c>
      <c r="F228" s="9">
        <v>1236.5999999999999</v>
      </c>
      <c r="G228" s="9">
        <v>0</v>
      </c>
      <c r="H228" s="9">
        <v>0</v>
      </c>
    </row>
    <row r="229" spans="1:8" ht="27" x14ac:dyDescent="0.3">
      <c r="A229" s="200"/>
      <c r="B229" s="200"/>
      <c r="C229" s="200" t="s">
        <v>695</v>
      </c>
      <c r="D229" s="200"/>
      <c r="E229" s="213" t="s">
        <v>696</v>
      </c>
      <c r="F229" s="212">
        <f>F230</f>
        <v>300.39999999999998</v>
      </c>
      <c r="G229" s="212">
        <v>0</v>
      </c>
      <c r="H229" s="212">
        <v>0</v>
      </c>
    </row>
    <row r="230" spans="1:8" ht="27" x14ac:dyDescent="0.3">
      <c r="A230" s="276"/>
      <c r="B230" s="276"/>
      <c r="C230" s="262" t="s">
        <v>1025</v>
      </c>
      <c r="D230" s="262"/>
      <c r="E230" s="269" t="s">
        <v>697</v>
      </c>
      <c r="F230" s="272">
        <f>F231</f>
        <v>300.39999999999998</v>
      </c>
      <c r="G230" s="272">
        <v>0</v>
      </c>
      <c r="H230" s="272">
        <v>0</v>
      </c>
    </row>
    <row r="231" spans="1:8" x14ac:dyDescent="0.3">
      <c r="A231" s="276"/>
      <c r="B231" s="276"/>
      <c r="C231" s="262"/>
      <c r="D231" s="7" t="s">
        <v>12</v>
      </c>
      <c r="E231" s="6" t="s">
        <v>11</v>
      </c>
      <c r="F231" s="272">
        <v>300.39999999999998</v>
      </c>
      <c r="G231" s="272">
        <v>0</v>
      </c>
      <c r="H231" s="272">
        <v>0</v>
      </c>
    </row>
    <row r="232" spans="1:8" x14ac:dyDescent="0.3">
      <c r="A232" s="200"/>
      <c r="B232" s="200"/>
      <c r="C232" s="200" t="s">
        <v>770</v>
      </c>
      <c r="D232" s="200"/>
      <c r="E232" s="213" t="s">
        <v>692</v>
      </c>
      <c r="F232" s="212">
        <f>F233</f>
        <v>2400</v>
      </c>
      <c r="G232" s="212">
        <v>0</v>
      </c>
      <c r="H232" s="212">
        <v>0</v>
      </c>
    </row>
    <row r="233" spans="1:8" ht="27" x14ac:dyDescent="0.3">
      <c r="A233" s="307"/>
      <c r="B233" s="307"/>
      <c r="C233" s="7" t="s">
        <v>771</v>
      </c>
      <c r="D233" s="7"/>
      <c r="E233" s="99" t="s">
        <v>772</v>
      </c>
      <c r="F233" s="237">
        <f>F234</f>
        <v>2400</v>
      </c>
      <c r="G233" s="237">
        <v>0</v>
      </c>
      <c r="H233" s="237">
        <v>0</v>
      </c>
    </row>
    <row r="234" spans="1:8" x14ac:dyDescent="0.3">
      <c r="A234" s="307"/>
      <c r="B234" s="307"/>
      <c r="C234" s="7"/>
      <c r="D234" s="7" t="s">
        <v>12</v>
      </c>
      <c r="E234" s="6" t="s">
        <v>11</v>
      </c>
      <c r="F234" s="237">
        <f>F235+F236</f>
        <v>2400</v>
      </c>
      <c r="G234" s="237">
        <v>0</v>
      </c>
      <c r="H234" s="237">
        <v>0</v>
      </c>
    </row>
    <row r="235" spans="1:8" x14ac:dyDescent="0.3">
      <c r="A235" s="307"/>
      <c r="B235" s="307"/>
      <c r="C235" s="296"/>
      <c r="D235" s="296"/>
      <c r="E235" s="6" t="s">
        <v>101</v>
      </c>
      <c r="F235" s="477">
        <v>2160</v>
      </c>
      <c r="G235" s="477"/>
      <c r="H235" s="477"/>
    </row>
    <row r="236" spans="1:8" x14ac:dyDescent="0.3">
      <c r="A236" s="307"/>
      <c r="B236" s="307"/>
      <c r="C236" s="296"/>
      <c r="D236" s="296"/>
      <c r="E236" s="6" t="s">
        <v>98</v>
      </c>
      <c r="F236" s="477">
        <v>240</v>
      </c>
      <c r="G236" s="477"/>
      <c r="H236" s="477"/>
    </row>
    <row r="237" spans="1:8" x14ac:dyDescent="0.3">
      <c r="A237" s="8"/>
      <c r="B237" s="22" t="s">
        <v>367</v>
      </c>
      <c r="C237" s="56"/>
      <c r="D237" s="36"/>
      <c r="E237" s="19" t="s">
        <v>366</v>
      </c>
      <c r="F237" s="26">
        <f>F238+F267</f>
        <v>10282.599399999999</v>
      </c>
      <c r="G237" s="26">
        <f>G238+G267</f>
        <v>4460.2</v>
      </c>
      <c r="H237" s="26">
        <f>H238+H267</f>
        <v>5389.9</v>
      </c>
    </row>
    <row r="238" spans="1:8" x14ac:dyDescent="0.3">
      <c r="A238" s="8"/>
      <c r="B238" s="22"/>
      <c r="C238" s="21" t="s">
        <v>36</v>
      </c>
      <c r="D238" s="20"/>
      <c r="E238" s="27" t="s">
        <v>35</v>
      </c>
      <c r="F238" s="26">
        <f>F239+F246+F258</f>
        <v>6850.3993999999993</v>
      </c>
      <c r="G238" s="26">
        <f>G239+G246+G258</f>
        <v>885.7</v>
      </c>
      <c r="H238" s="26">
        <f>H239+H246+H258</f>
        <v>1815.4</v>
      </c>
    </row>
    <row r="239" spans="1:8" s="103" customFormat="1" ht="26.4" x14ac:dyDescent="0.3">
      <c r="A239" s="33"/>
      <c r="B239" s="33"/>
      <c r="C239" s="34" t="s">
        <v>263</v>
      </c>
      <c r="D239" s="33"/>
      <c r="E239" s="32" t="s">
        <v>262</v>
      </c>
      <c r="F239" s="31">
        <f>F240+F243</f>
        <v>974</v>
      </c>
      <c r="G239" s="31">
        <f>G240+G243</f>
        <v>0</v>
      </c>
      <c r="H239" s="31">
        <f>H240+H243</f>
        <v>974</v>
      </c>
    </row>
    <row r="240" spans="1:8" ht="27" x14ac:dyDescent="0.3">
      <c r="A240" s="200"/>
      <c r="B240" s="200"/>
      <c r="C240" s="200" t="s">
        <v>261</v>
      </c>
      <c r="D240" s="200"/>
      <c r="E240" s="201" t="s">
        <v>260</v>
      </c>
      <c r="F240" s="202">
        <f t="shared" ref="F240:H241" si="34">F241</f>
        <v>974</v>
      </c>
      <c r="G240" s="202">
        <f t="shared" si="34"/>
        <v>0</v>
      </c>
      <c r="H240" s="202">
        <f t="shared" si="34"/>
        <v>974</v>
      </c>
    </row>
    <row r="241" spans="1:8" ht="39.6" x14ac:dyDescent="0.3">
      <c r="A241" s="8"/>
      <c r="B241" s="8"/>
      <c r="C241" s="7" t="s">
        <v>365</v>
      </c>
      <c r="D241" s="7"/>
      <c r="E241" s="102" t="s">
        <v>646</v>
      </c>
      <c r="F241" s="9">
        <f t="shared" si="34"/>
        <v>974</v>
      </c>
      <c r="G241" s="9">
        <f t="shared" si="34"/>
        <v>0</v>
      </c>
      <c r="H241" s="9">
        <f t="shared" si="34"/>
        <v>974</v>
      </c>
    </row>
    <row r="242" spans="1:8" x14ac:dyDescent="0.3">
      <c r="A242" s="8"/>
      <c r="B242" s="8"/>
      <c r="C242" s="7"/>
      <c r="D242" s="7" t="s">
        <v>12</v>
      </c>
      <c r="E242" s="6" t="s">
        <v>11</v>
      </c>
      <c r="F242" s="237">
        <v>974</v>
      </c>
      <c r="G242" s="237">
        <v>0</v>
      </c>
      <c r="H242" s="237">
        <v>974</v>
      </c>
    </row>
    <row r="243" spans="1:8" ht="27" x14ac:dyDescent="0.3">
      <c r="A243" s="204"/>
      <c r="B243" s="204"/>
      <c r="C243" s="200" t="s">
        <v>364</v>
      </c>
      <c r="D243" s="200"/>
      <c r="E243" s="201" t="s">
        <v>1024</v>
      </c>
      <c r="F243" s="202">
        <f t="shared" ref="F243:H244" si="35">F244</f>
        <v>0</v>
      </c>
      <c r="G243" s="202">
        <f t="shared" si="35"/>
        <v>0</v>
      </c>
      <c r="H243" s="202">
        <f t="shared" si="35"/>
        <v>0</v>
      </c>
    </row>
    <row r="244" spans="1:8" x14ac:dyDescent="0.3">
      <c r="A244" s="8"/>
      <c r="B244" s="8"/>
      <c r="C244" s="7" t="s">
        <v>363</v>
      </c>
      <c r="D244" s="7"/>
      <c r="E244" s="78" t="s">
        <v>362</v>
      </c>
      <c r="F244" s="9">
        <f t="shared" si="35"/>
        <v>0</v>
      </c>
      <c r="G244" s="9">
        <f t="shared" si="35"/>
        <v>0</v>
      </c>
      <c r="H244" s="9">
        <f t="shared" si="35"/>
        <v>0</v>
      </c>
    </row>
    <row r="245" spans="1:8" ht="27" x14ac:dyDescent="0.3">
      <c r="A245" s="8"/>
      <c r="B245" s="8"/>
      <c r="C245" s="7"/>
      <c r="D245" s="7" t="s">
        <v>250</v>
      </c>
      <c r="E245" s="6" t="s">
        <v>249</v>
      </c>
      <c r="F245" s="5">
        <v>0</v>
      </c>
      <c r="G245" s="5">
        <v>0</v>
      </c>
      <c r="H245" s="5">
        <v>0</v>
      </c>
    </row>
    <row r="246" spans="1:8" ht="26.4" x14ac:dyDescent="0.3">
      <c r="A246" s="33"/>
      <c r="B246" s="33"/>
      <c r="C246" s="34" t="s">
        <v>361</v>
      </c>
      <c r="D246" s="33"/>
      <c r="E246" s="32" t="s">
        <v>360</v>
      </c>
      <c r="F246" s="31">
        <f>F247+F254</f>
        <v>189.5</v>
      </c>
      <c r="G246" s="31">
        <f>G247+G254</f>
        <v>0</v>
      </c>
      <c r="H246" s="31">
        <f>H247+H254</f>
        <v>173.5</v>
      </c>
    </row>
    <row r="247" spans="1:8" ht="27" x14ac:dyDescent="0.3">
      <c r="A247" s="30"/>
      <c r="B247" s="30"/>
      <c r="C247" s="30" t="s">
        <v>359</v>
      </c>
      <c r="D247" s="30"/>
      <c r="E247" s="79" t="s">
        <v>358</v>
      </c>
      <c r="F247" s="28">
        <f>F248+F251</f>
        <v>173.5</v>
      </c>
      <c r="G247" s="28">
        <f>G248+G251</f>
        <v>0</v>
      </c>
      <c r="H247" s="28">
        <f>H248+H251</f>
        <v>173.5</v>
      </c>
    </row>
    <row r="248" spans="1:8" ht="27" x14ac:dyDescent="0.3">
      <c r="A248" s="200"/>
      <c r="B248" s="200"/>
      <c r="C248" s="200" t="s">
        <v>357</v>
      </c>
      <c r="D248" s="207"/>
      <c r="E248" s="211" t="s">
        <v>356</v>
      </c>
      <c r="F248" s="202">
        <f>F249</f>
        <v>48.5</v>
      </c>
      <c r="G248" s="202">
        <f t="shared" ref="G248:H248" si="36">G249</f>
        <v>0</v>
      </c>
      <c r="H248" s="202">
        <f t="shared" si="36"/>
        <v>48.5</v>
      </c>
    </row>
    <row r="249" spans="1:8" x14ac:dyDescent="0.3">
      <c r="A249" s="60"/>
      <c r="B249" s="60"/>
      <c r="C249" s="7" t="s">
        <v>355</v>
      </c>
      <c r="D249" s="7"/>
      <c r="E249" s="97" t="s">
        <v>354</v>
      </c>
      <c r="F249" s="9">
        <f>F250</f>
        <v>48.5</v>
      </c>
      <c r="G249" s="9">
        <f>G250</f>
        <v>0</v>
      </c>
      <c r="H249" s="9">
        <f>H250</f>
        <v>48.5</v>
      </c>
    </row>
    <row r="250" spans="1:8" x14ac:dyDescent="0.3">
      <c r="A250" s="60"/>
      <c r="B250" s="60"/>
      <c r="C250" s="7"/>
      <c r="D250" s="7" t="s">
        <v>12</v>
      </c>
      <c r="E250" s="6" t="s">
        <v>11</v>
      </c>
      <c r="F250" s="237">
        <v>48.5</v>
      </c>
      <c r="G250" s="237">
        <v>0</v>
      </c>
      <c r="H250" s="237">
        <v>48.5</v>
      </c>
    </row>
    <row r="251" spans="1:8" ht="27" x14ac:dyDescent="0.3">
      <c r="A251" s="200"/>
      <c r="B251" s="200"/>
      <c r="C251" s="200" t="s">
        <v>544</v>
      </c>
      <c r="D251" s="200"/>
      <c r="E251" s="201" t="s">
        <v>545</v>
      </c>
      <c r="F251" s="202">
        <f>F252</f>
        <v>125</v>
      </c>
      <c r="G251" s="202">
        <f t="shared" ref="G251:H252" si="37">G252</f>
        <v>0</v>
      </c>
      <c r="H251" s="202">
        <f t="shared" si="37"/>
        <v>125</v>
      </c>
    </row>
    <row r="252" spans="1:8" ht="27" x14ac:dyDescent="0.3">
      <c r="A252" s="60"/>
      <c r="B252" s="60"/>
      <c r="C252" s="7" t="s">
        <v>652</v>
      </c>
      <c r="D252" s="7"/>
      <c r="E252" s="6" t="s">
        <v>546</v>
      </c>
      <c r="F252" s="9">
        <f>F253</f>
        <v>125</v>
      </c>
      <c r="G252" s="9">
        <f t="shared" si="37"/>
        <v>0</v>
      </c>
      <c r="H252" s="9">
        <f t="shared" si="37"/>
        <v>125</v>
      </c>
    </row>
    <row r="253" spans="1:8" x14ac:dyDescent="0.3">
      <c r="A253" s="60"/>
      <c r="B253" s="60"/>
      <c r="C253" s="7"/>
      <c r="D253" s="7" t="s">
        <v>12</v>
      </c>
      <c r="E253" s="6" t="s">
        <v>11</v>
      </c>
      <c r="F253" s="237">
        <v>125</v>
      </c>
      <c r="G253" s="237">
        <v>0</v>
      </c>
      <c r="H253" s="237">
        <v>125</v>
      </c>
    </row>
    <row r="254" spans="1:8" x14ac:dyDescent="0.3">
      <c r="A254" s="30"/>
      <c r="B254" s="30"/>
      <c r="C254" s="30" t="s">
        <v>735</v>
      </c>
      <c r="D254" s="30"/>
      <c r="E254" s="79" t="s">
        <v>1039</v>
      </c>
      <c r="F254" s="478">
        <f t="shared" ref="F254:H256" si="38">F255</f>
        <v>16</v>
      </c>
      <c r="G254" s="478">
        <f t="shared" si="38"/>
        <v>0</v>
      </c>
      <c r="H254" s="478">
        <f t="shared" si="38"/>
        <v>0</v>
      </c>
    </row>
    <row r="255" spans="1:8" x14ac:dyDescent="0.3">
      <c r="A255" s="200"/>
      <c r="B255" s="200"/>
      <c r="C255" s="200" t="s">
        <v>736</v>
      </c>
      <c r="D255" s="200"/>
      <c r="E255" s="211" t="s">
        <v>738</v>
      </c>
      <c r="F255" s="212">
        <f t="shared" si="38"/>
        <v>16</v>
      </c>
      <c r="G255" s="212">
        <f t="shared" si="38"/>
        <v>0</v>
      </c>
      <c r="H255" s="212">
        <f t="shared" si="38"/>
        <v>0</v>
      </c>
    </row>
    <row r="256" spans="1:8" x14ac:dyDescent="0.3">
      <c r="A256" s="311"/>
      <c r="B256" s="311"/>
      <c r="C256" s="7" t="s">
        <v>757</v>
      </c>
      <c r="D256" s="7"/>
      <c r="E256" s="97" t="s">
        <v>737</v>
      </c>
      <c r="F256" s="237">
        <f t="shared" si="38"/>
        <v>16</v>
      </c>
      <c r="G256" s="237">
        <f t="shared" si="38"/>
        <v>0</v>
      </c>
      <c r="H256" s="237">
        <f t="shared" si="38"/>
        <v>0</v>
      </c>
    </row>
    <row r="257" spans="1:8" x14ac:dyDescent="0.3">
      <c r="A257" s="311"/>
      <c r="B257" s="311"/>
      <c r="C257" s="7"/>
      <c r="D257" s="7" t="s">
        <v>12</v>
      </c>
      <c r="E257" s="6" t="s">
        <v>11</v>
      </c>
      <c r="F257" s="237">
        <v>16</v>
      </c>
      <c r="G257" s="237">
        <v>0</v>
      </c>
      <c r="H257" s="237">
        <v>0</v>
      </c>
    </row>
    <row r="258" spans="1:8" ht="39.6" x14ac:dyDescent="0.3">
      <c r="A258" s="33"/>
      <c r="B258" s="33"/>
      <c r="C258" s="34" t="s">
        <v>353</v>
      </c>
      <c r="D258" s="33"/>
      <c r="E258" s="32" t="s">
        <v>352</v>
      </c>
      <c r="F258" s="31">
        <f>F259</f>
        <v>5686.8993999999993</v>
      </c>
      <c r="G258" s="31">
        <f t="shared" ref="G258:H258" si="39">G259</f>
        <v>885.7</v>
      </c>
      <c r="H258" s="31">
        <f t="shared" si="39"/>
        <v>667.9</v>
      </c>
    </row>
    <row r="259" spans="1:8" x14ac:dyDescent="0.3">
      <c r="A259" s="200"/>
      <c r="B259" s="200"/>
      <c r="C259" s="200" t="s">
        <v>351</v>
      </c>
      <c r="D259" s="207"/>
      <c r="E259" s="201" t="s">
        <v>350</v>
      </c>
      <c r="F259" s="202">
        <f>F260+F262</f>
        <v>5686.8993999999993</v>
      </c>
      <c r="G259" s="202">
        <f>G260+G262</f>
        <v>885.7</v>
      </c>
      <c r="H259" s="202">
        <f>H260+H262</f>
        <v>667.9</v>
      </c>
    </row>
    <row r="260" spans="1:8" x14ac:dyDescent="0.3">
      <c r="A260" s="7"/>
      <c r="B260" s="7"/>
      <c r="C260" s="7" t="s">
        <v>349</v>
      </c>
      <c r="D260" s="7"/>
      <c r="E260" s="6" t="s">
        <v>348</v>
      </c>
      <c r="F260" s="9">
        <f>F261</f>
        <v>550.9</v>
      </c>
      <c r="G260" s="9">
        <f>G261</f>
        <v>0</v>
      </c>
      <c r="H260" s="9">
        <f>H261</f>
        <v>261</v>
      </c>
    </row>
    <row r="261" spans="1:8" x14ac:dyDescent="0.3">
      <c r="A261" s="7"/>
      <c r="B261" s="7"/>
      <c r="C261" s="7"/>
      <c r="D261" s="7" t="s">
        <v>12</v>
      </c>
      <c r="E261" s="6" t="s">
        <v>11</v>
      </c>
      <c r="F261" s="237">
        <v>550.9</v>
      </c>
      <c r="G261" s="237">
        <v>0</v>
      </c>
      <c r="H261" s="237">
        <v>261</v>
      </c>
    </row>
    <row r="262" spans="1:8" ht="18.75" customHeight="1" x14ac:dyDescent="0.3">
      <c r="A262" s="7"/>
      <c r="B262" s="7"/>
      <c r="C262" s="7" t="s">
        <v>347</v>
      </c>
      <c r="D262" s="7"/>
      <c r="E262" s="10" t="s">
        <v>346</v>
      </c>
      <c r="F262" s="237">
        <f t="shared" ref="F262:H262" si="40">F263</f>
        <v>5135.9993999999997</v>
      </c>
      <c r="G262" s="237">
        <f t="shared" si="40"/>
        <v>885.7</v>
      </c>
      <c r="H262" s="237">
        <f t="shared" si="40"/>
        <v>406.9</v>
      </c>
    </row>
    <row r="263" spans="1:8" x14ac:dyDescent="0.3">
      <c r="A263" s="7"/>
      <c r="B263" s="7"/>
      <c r="C263" s="7"/>
      <c r="D263" s="7" t="s">
        <v>12</v>
      </c>
      <c r="E263" s="6" t="s">
        <v>11</v>
      </c>
      <c r="F263" s="237">
        <f t="shared" ref="F263:H263" si="41">F264+F265</f>
        <v>5135.9993999999997</v>
      </c>
      <c r="G263" s="237">
        <f t="shared" si="41"/>
        <v>885.7</v>
      </c>
      <c r="H263" s="237">
        <f t="shared" si="41"/>
        <v>406.9</v>
      </c>
    </row>
    <row r="264" spans="1:8" x14ac:dyDescent="0.3">
      <c r="A264" s="7"/>
      <c r="B264" s="7"/>
      <c r="C264" s="7"/>
      <c r="D264" s="7"/>
      <c r="E264" s="99" t="s">
        <v>303</v>
      </c>
      <c r="F264" s="237">
        <v>4365.5994899999996</v>
      </c>
      <c r="G264" s="237">
        <v>0</v>
      </c>
      <c r="H264" s="237">
        <v>0</v>
      </c>
    </row>
    <row r="265" spans="1:8" x14ac:dyDescent="0.3">
      <c r="A265" s="7"/>
      <c r="B265" s="7"/>
      <c r="C265" s="7"/>
      <c r="D265" s="7"/>
      <c r="E265" s="6" t="s">
        <v>332</v>
      </c>
      <c r="F265" s="237">
        <v>770.39990999999998</v>
      </c>
      <c r="G265" s="237">
        <v>885.7</v>
      </c>
      <c r="H265" s="237">
        <v>406.9</v>
      </c>
    </row>
    <row r="266" spans="1:8" x14ac:dyDescent="0.3">
      <c r="A266" s="25"/>
      <c r="B266" s="25"/>
      <c r="C266" s="17" t="s">
        <v>52</v>
      </c>
      <c r="D266" s="101"/>
      <c r="E266" s="16" t="s">
        <v>51</v>
      </c>
      <c r="F266" s="15">
        <f t="shared" ref="F266:H267" si="42">F267</f>
        <v>3432.2</v>
      </c>
      <c r="G266" s="15">
        <f t="shared" si="42"/>
        <v>3574.4999999999995</v>
      </c>
      <c r="H266" s="15">
        <f t="shared" si="42"/>
        <v>3574.4999999999995</v>
      </c>
    </row>
    <row r="267" spans="1:8" s="74" customFormat="1" ht="26.4" x14ac:dyDescent="0.3">
      <c r="A267" s="100"/>
      <c r="B267" s="100"/>
      <c r="C267" s="44" t="s">
        <v>16</v>
      </c>
      <c r="D267" s="43"/>
      <c r="E267" s="85" t="s">
        <v>15</v>
      </c>
      <c r="F267" s="12">
        <f t="shared" si="42"/>
        <v>3432.2</v>
      </c>
      <c r="G267" s="12">
        <f t="shared" si="42"/>
        <v>3574.4999999999995</v>
      </c>
      <c r="H267" s="12">
        <f t="shared" si="42"/>
        <v>3574.4999999999995</v>
      </c>
    </row>
    <row r="268" spans="1:8" ht="27" x14ac:dyDescent="0.3">
      <c r="A268" s="8"/>
      <c r="B268" s="8"/>
      <c r="C268" s="7" t="s">
        <v>345</v>
      </c>
      <c r="D268" s="7"/>
      <c r="E268" s="6" t="s">
        <v>344</v>
      </c>
      <c r="F268" s="9">
        <f>F269+F270+F271</f>
        <v>3432.2</v>
      </c>
      <c r="G268" s="9">
        <f>G269+G270+G271</f>
        <v>3574.4999999999995</v>
      </c>
      <c r="H268" s="9">
        <f>H269+H270+H271</f>
        <v>3574.4999999999995</v>
      </c>
    </row>
    <row r="269" spans="1:8" ht="40.200000000000003" x14ac:dyDescent="0.3">
      <c r="A269" s="8"/>
      <c r="B269" s="8"/>
      <c r="C269" s="60"/>
      <c r="D269" s="7" t="s">
        <v>2</v>
      </c>
      <c r="E269" s="6" t="s">
        <v>1</v>
      </c>
      <c r="F269" s="237">
        <v>3309.4</v>
      </c>
      <c r="G269" s="237">
        <v>3451.7</v>
      </c>
      <c r="H269" s="237">
        <v>3451.7</v>
      </c>
    </row>
    <row r="270" spans="1:8" x14ac:dyDescent="0.3">
      <c r="A270" s="8"/>
      <c r="B270" s="8"/>
      <c r="C270" s="60"/>
      <c r="D270" s="7" t="s">
        <v>12</v>
      </c>
      <c r="E270" s="6" t="s">
        <v>11</v>
      </c>
      <c r="F270" s="237">
        <v>120.6</v>
      </c>
      <c r="G270" s="237">
        <v>120.6</v>
      </c>
      <c r="H270" s="237">
        <v>120.6</v>
      </c>
    </row>
    <row r="271" spans="1:8" x14ac:dyDescent="0.3">
      <c r="A271" s="8"/>
      <c r="B271" s="8"/>
      <c r="C271" s="60"/>
      <c r="D271" s="54" t="s">
        <v>22</v>
      </c>
      <c r="E271" s="55" t="s">
        <v>21</v>
      </c>
      <c r="F271" s="237">
        <v>2.2000000000000002</v>
      </c>
      <c r="G271" s="237">
        <v>2.2000000000000002</v>
      </c>
      <c r="H271" s="237">
        <v>2.2000000000000002</v>
      </c>
    </row>
    <row r="272" spans="1:8" x14ac:dyDescent="0.3">
      <c r="A272" s="20"/>
      <c r="B272" s="22" t="s">
        <v>343</v>
      </c>
      <c r="C272" s="21"/>
      <c r="D272" s="20"/>
      <c r="E272" s="19" t="s">
        <v>342</v>
      </c>
      <c r="F272" s="26">
        <f>F273+F294+F333</f>
        <v>90307.968010000011</v>
      </c>
      <c r="G272" s="26">
        <f>G273+G294+G333</f>
        <v>34600.864950000003</v>
      </c>
      <c r="H272" s="26">
        <f>H273+H294+H333</f>
        <v>63093.615680000003</v>
      </c>
    </row>
    <row r="273" spans="1:8" x14ac:dyDescent="0.3">
      <c r="A273" s="20"/>
      <c r="B273" s="22" t="s">
        <v>341</v>
      </c>
      <c r="C273" s="21"/>
      <c r="D273" s="20"/>
      <c r="E273" s="19" t="s">
        <v>340</v>
      </c>
      <c r="F273" s="26">
        <f t="shared" ref="F273:H273" si="43">F274</f>
        <v>3223.9</v>
      </c>
      <c r="G273" s="26">
        <f t="shared" si="43"/>
        <v>229.12685999999999</v>
      </c>
      <c r="H273" s="26">
        <f t="shared" si="43"/>
        <v>2705.9</v>
      </c>
    </row>
    <row r="274" spans="1:8" x14ac:dyDescent="0.3">
      <c r="A274" s="20"/>
      <c r="B274" s="22"/>
      <c r="C274" s="21" t="s">
        <v>36</v>
      </c>
      <c r="D274" s="20"/>
      <c r="E274" s="27" t="s">
        <v>35</v>
      </c>
      <c r="F274" s="26">
        <f>F275+F289</f>
        <v>3223.9</v>
      </c>
      <c r="G274" s="26">
        <f>G275+G289</f>
        <v>229.12685999999999</v>
      </c>
      <c r="H274" s="26">
        <f>H275+H289</f>
        <v>2705.9</v>
      </c>
    </row>
    <row r="275" spans="1:8" ht="26.4" x14ac:dyDescent="0.3">
      <c r="A275" s="53"/>
      <c r="B275" s="33"/>
      <c r="C275" s="34" t="s">
        <v>263</v>
      </c>
      <c r="D275" s="33"/>
      <c r="E275" s="32" t="s">
        <v>262</v>
      </c>
      <c r="F275" s="31">
        <f>F276</f>
        <v>3223.9</v>
      </c>
      <c r="G275" s="31">
        <f>G276</f>
        <v>229.12685999999999</v>
      </c>
      <c r="H275" s="31">
        <f>H276</f>
        <v>2705.9</v>
      </c>
    </row>
    <row r="276" spans="1:8" ht="27" x14ac:dyDescent="0.3">
      <c r="A276" s="200"/>
      <c r="B276" s="200"/>
      <c r="C276" s="200" t="s">
        <v>261</v>
      </c>
      <c r="D276" s="200"/>
      <c r="E276" s="201" t="s">
        <v>260</v>
      </c>
      <c r="F276" s="202">
        <f>F277+F281+F285+F279+F283</f>
        <v>3223.9</v>
      </c>
      <c r="G276" s="202">
        <f>G277+G281+G285+G279+G283</f>
        <v>229.12685999999999</v>
      </c>
      <c r="H276" s="202">
        <f>H277+H281+H285+H279+H283</f>
        <v>2705.9</v>
      </c>
    </row>
    <row r="277" spans="1:8" ht="40.200000000000003" x14ac:dyDescent="0.3">
      <c r="A277" s="8"/>
      <c r="B277" s="8"/>
      <c r="C277" s="7" t="s">
        <v>339</v>
      </c>
      <c r="D277" s="7"/>
      <c r="E277" s="78" t="s">
        <v>338</v>
      </c>
      <c r="F277" s="9">
        <f>F278</f>
        <v>157.6</v>
      </c>
      <c r="G277" s="9">
        <f>G278</f>
        <v>157.6</v>
      </c>
      <c r="H277" s="9">
        <f>H278</f>
        <v>157.6</v>
      </c>
    </row>
    <row r="278" spans="1:8" x14ac:dyDescent="0.3">
      <c r="A278" s="8"/>
      <c r="B278" s="8"/>
      <c r="C278" s="7"/>
      <c r="D278" s="7" t="s">
        <v>12</v>
      </c>
      <c r="E278" s="6" t="s">
        <v>11</v>
      </c>
      <c r="F278" s="237">
        <v>157.6</v>
      </c>
      <c r="G278" s="237">
        <v>157.6</v>
      </c>
      <c r="H278" s="237">
        <v>157.6</v>
      </c>
    </row>
    <row r="279" spans="1:8" ht="27" x14ac:dyDescent="0.3">
      <c r="A279" s="8"/>
      <c r="B279" s="8"/>
      <c r="C279" s="7" t="s">
        <v>259</v>
      </c>
      <c r="D279" s="7"/>
      <c r="E279" s="78" t="s">
        <v>258</v>
      </c>
      <c r="F279" s="9">
        <f>F280</f>
        <v>2505.8000000000002</v>
      </c>
      <c r="G279" s="9">
        <f>G280</f>
        <v>0</v>
      </c>
      <c r="H279" s="9">
        <f>H280</f>
        <v>2505.8000000000002</v>
      </c>
    </row>
    <row r="280" spans="1:8" x14ac:dyDescent="0.3">
      <c r="A280" s="8"/>
      <c r="B280" s="8"/>
      <c r="C280" s="7"/>
      <c r="D280" s="7" t="s">
        <v>12</v>
      </c>
      <c r="E280" s="6" t="s">
        <v>11</v>
      </c>
      <c r="F280" s="237">
        <v>2505.8000000000002</v>
      </c>
      <c r="G280" s="237">
        <v>0</v>
      </c>
      <c r="H280" s="237">
        <v>2505.8000000000002</v>
      </c>
    </row>
    <row r="281" spans="1:8" ht="27" x14ac:dyDescent="0.3">
      <c r="A281" s="8"/>
      <c r="B281" s="8"/>
      <c r="C281" s="7" t="s">
        <v>337</v>
      </c>
      <c r="D281" s="7"/>
      <c r="E281" s="6" t="s">
        <v>336</v>
      </c>
      <c r="F281" s="9">
        <f>F282</f>
        <v>42.5</v>
      </c>
      <c r="G281" s="9">
        <f>G282</f>
        <v>42.5</v>
      </c>
      <c r="H281" s="9">
        <f>H282</f>
        <v>42.5</v>
      </c>
    </row>
    <row r="282" spans="1:8" x14ac:dyDescent="0.3">
      <c r="A282" s="8"/>
      <c r="B282" s="8"/>
      <c r="C282" s="7"/>
      <c r="D282" s="7" t="s">
        <v>12</v>
      </c>
      <c r="E282" s="6" t="s">
        <v>11</v>
      </c>
      <c r="F282" s="237">
        <v>42.5</v>
      </c>
      <c r="G282" s="237">
        <v>42.5</v>
      </c>
      <c r="H282" s="237">
        <v>42.5</v>
      </c>
    </row>
    <row r="283" spans="1:8" ht="27" x14ac:dyDescent="0.3">
      <c r="A283" s="8"/>
      <c r="B283" s="8"/>
      <c r="C283" s="7" t="s">
        <v>539</v>
      </c>
      <c r="D283" s="7"/>
      <c r="E283" s="6" t="s">
        <v>540</v>
      </c>
      <c r="F283" s="9">
        <f>F284</f>
        <v>518</v>
      </c>
      <c r="G283" s="9">
        <f>G284</f>
        <v>0</v>
      </c>
      <c r="H283" s="9">
        <f>H284</f>
        <v>0</v>
      </c>
    </row>
    <row r="284" spans="1:8" x14ac:dyDescent="0.3">
      <c r="A284" s="8"/>
      <c r="B284" s="8"/>
      <c r="C284" s="7"/>
      <c r="D284" s="7" t="s">
        <v>12</v>
      </c>
      <c r="E284" s="6" t="s">
        <v>11</v>
      </c>
      <c r="F284" s="237">
        <v>518</v>
      </c>
      <c r="G284" s="237">
        <v>0</v>
      </c>
      <c r="H284" s="237">
        <v>0</v>
      </c>
    </row>
    <row r="285" spans="1:8" ht="40.200000000000003" x14ac:dyDescent="0.3">
      <c r="A285" s="8"/>
      <c r="B285" s="8"/>
      <c r="C285" s="7" t="s">
        <v>335</v>
      </c>
      <c r="D285" s="7"/>
      <c r="E285" s="6" t="s">
        <v>647</v>
      </c>
      <c r="F285" s="9">
        <v>0</v>
      </c>
      <c r="G285" s="9">
        <f>G286</f>
        <v>29.026859999999999</v>
      </c>
      <c r="H285" s="9">
        <v>0</v>
      </c>
    </row>
    <row r="286" spans="1:8" x14ac:dyDescent="0.3">
      <c r="A286" s="8"/>
      <c r="B286" s="8"/>
      <c r="C286" s="7"/>
      <c r="D286" s="7" t="s">
        <v>12</v>
      </c>
      <c r="E286" s="6" t="s">
        <v>11</v>
      </c>
      <c r="F286" s="9">
        <v>0</v>
      </c>
      <c r="G286" s="9">
        <f>G288</f>
        <v>29.026859999999999</v>
      </c>
      <c r="H286" s="9">
        <v>0</v>
      </c>
    </row>
    <row r="287" spans="1:8" x14ac:dyDescent="0.3">
      <c r="A287" s="8"/>
      <c r="B287" s="8"/>
      <c r="C287" s="7"/>
      <c r="D287" s="7"/>
      <c r="E287" s="6" t="s">
        <v>333</v>
      </c>
      <c r="F287" s="9">
        <v>0</v>
      </c>
      <c r="G287" s="9">
        <v>0</v>
      </c>
      <c r="H287" s="9">
        <v>0</v>
      </c>
    </row>
    <row r="288" spans="1:8" x14ac:dyDescent="0.3">
      <c r="A288" s="8"/>
      <c r="B288" s="8"/>
      <c r="C288" s="7"/>
      <c r="D288" s="7"/>
      <c r="E288" s="6" t="s">
        <v>332</v>
      </c>
      <c r="F288" s="9">
        <v>0</v>
      </c>
      <c r="G288" s="237">
        <v>29.026859999999999</v>
      </c>
      <c r="H288" s="9">
        <v>0</v>
      </c>
    </row>
    <row r="289" spans="1:8" ht="39.6" x14ac:dyDescent="0.3">
      <c r="A289" s="53"/>
      <c r="B289" s="33"/>
      <c r="C289" s="34" t="s">
        <v>331</v>
      </c>
      <c r="D289" s="33"/>
      <c r="E289" s="32" t="s">
        <v>330</v>
      </c>
      <c r="F289" s="31">
        <f>F290</f>
        <v>0</v>
      </c>
      <c r="G289" s="31">
        <f t="shared" ref="G289:H289" si="44">G290</f>
        <v>0</v>
      </c>
      <c r="H289" s="31">
        <f t="shared" si="44"/>
        <v>0</v>
      </c>
    </row>
    <row r="290" spans="1:8" x14ac:dyDescent="0.3">
      <c r="A290" s="200"/>
      <c r="B290" s="200"/>
      <c r="C290" s="200" t="s">
        <v>760</v>
      </c>
      <c r="D290" s="207"/>
      <c r="E290" s="201" t="s">
        <v>761</v>
      </c>
      <c r="F290" s="212">
        <f t="shared" ref="F290:F292" si="45">F291</f>
        <v>0</v>
      </c>
      <c r="G290" s="212">
        <f t="shared" ref="G290:H292" si="46">G291</f>
        <v>0</v>
      </c>
      <c r="H290" s="212">
        <f t="shared" si="46"/>
        <v>0</v>
      </c>
    </row>
    <row r="291" spans="1:8" ht="27" x14ac:dyDescent="0.3">
      <c r="A291" s="8"/>
      <c r="B291" s="8"/>
      <c r="C291" s="127" t="s">
        <v>762</v>
      </c>
      <c r="D291" s="7"/>
      <c r="E291" s="184" t="s">
        <v>666</v>
      </c>
      <c r="F291" s="9">
        <f t="shared" si="45"/>
        <v>0</v>
      </c>
      <c r="G291" s="9">
        <f t="shared" si="46"/>
        <v>0</v>
      </c>
      <c r="H291" s="9">
        <f t="shared" si="46"/>
        <v>0</v>
      </c>
    </row>
    <row r="292" spans="1:8" ht="27" x14ac:dyDescent="0.3">
      <c r="A292" s="8"/>
      <c r="B292" s="8"/>
      <c r="C292" s="7"/>
      <c r="D292" s="7" t="s">
        <v>250</v>
      </c>
      <c r="E292" s="6" t="s">
        <v>249</v>
      </c>
      <c r="F292" s="9">
        <f t="shared" si="45"/>
        <v>0</v>
      </c>
      <c r="G292" s="9">
        <f t="shared" si="46"/>
        <v>0</v>
      </c>
      <c r="H292" s="9">
        <f t="shared" si="46"/>
        <v>0</v>
      </c>
    </row>
    <row r="293" spans="1:8" x14ac:dyDescent="0.3">
      <c r="A293" s="8"/>
      <c r="B293" s="8"/>
      <c r="C293" s="7"/>
      <c r="D293" s="7"/>
      <c r="E293" s="99" t="s">
        <v>150</v>
      </c>
      <c r="F293" s="237"/>
      <c r="G293" s="237"/>
      <c r="H293" s="237"/>
    </row>
    <row r="294" spans="1:8" x14ac:dyDescent="0.3">
      <c r="A294" s="20"/>
      <c r="B294" s="22" t="s">
        <v>329</v>
      </c>
      <c r="C294" s="21"/>
      <c r="D294" s="20"/>
      <c r="E294" s="19" t="s">
        <v>328</v>
      </c>
      <c r="F294" s="26">
        <f>F295+F325</f>
        <v>35561.14387</v>
      </c>
      <c r="G294" s="26">
        <f>G295+G325</f>
        <v>5500</v>
      </c>
      <c r="H294" s="26">
        <f>H295+H325</f>
        <v>23672.2</v>
      </c>
    </row>
    <row r="295" spans="1:8" x14ac:dyDescent="0.3">
      <c r="A295" s="20"/>
      <c r="B295" s="54"/>
      <c r="C295" s="21" t="s">
        <v>36</v>
      </c>
      <c r="D295" s="20"/>
      <c r="E295" s="27" t="s">
        <v>35</v>
      </c>
      <c r="F295" s="26">
        <f>F296</f>
        <v>25455.043869999998</v>
      </c>
      <c r="G295" s="26">
        <f>G296</f>
        <v>5500</v>
      </c>
      <c r="H295" s="26">
        <f>H296</f>
        <v>23672.2</v>
      </c>
    </row>
    <row r="296" spans="1:8" ht="26.4" x14ac:dyDescent="0.3">
      <c r="A296" s="53"/>
      <c r="B296" s="33"/>
      <c r="C296" s="34" t="s">
        <v>280</v>
      </c>
      <c r="D296" s="33"/>
      <c r="E296" s="32" t="s">
        <v>279</v>
      </c>
      <c r="F296" s="31">
        <f>F297+F302</f>
        <v>25455.043869999998</v>
      </c>
      <c r="G296" s="31">
        <f>G297+G302</f>
        <v>5500</v>
      </c>
      <c r="H296" s="31">
        <f>H297+H302</f>
        <v>23672.2</v>
      </c>
    </row>
    <row r="297" spans="1:8" ht="27" x14ac:dyDescent="0.3">
      <c r="A297" s="30"/>
      <c r="B297" s="30"/>
      <c r="C297" s="30" t="s">
        <v>278</v>
      </c>
      <c r="D297" s="30"/>
      <c r="E297" s="79" t="s">
        <v>277</v>
      </c>
      <c r="F297" s="28">
        <f t="shared" ref="F297:H298" si="47">F298</f>
        <v>1422.2</v>
      </c>
      <c r="G297" s="28">
        <f t="shared" si="47"/>
        <v>0</v>
      </c>
      <c r="H297" s="28">
        <f t="shared" si="47"/>
        <v>0</v>
      </c>
    </row>
    <row r="298" spans="1:8" x14ac:dyDescent="0.3">
      <c r="A298" s="200"/>
      <c r="B298" s="200"/>
      <c r="C298" s="200" t="s">
        <v>276</v>
      </c>
      <c r="D298" s="207"/>
      <c r="E298" s="211" t="s">
        <v>275</v>
      </c>
      <c r="F298" s="202">
        <f t="shared" si="47"/>
        <v>1422.2</v>
      </c>
      <c r="G298" s="202">
        <f t="shared" si="47"/>
        <v>0</v>
      </c>
      <c r="H298" s="202">
        <f t="shared" si="47"/>
        <v>0</v>
      </c>
    </row>
    <row r="299" spans="1:8" x14ac:dyDescent="0.3">
      <c r="A299" s="8"/>
      <c r="B299" s="8"/>
      <c r="C299" s="7" t="s">
        <v>327</v>
      </c>
      <c r="D299" s="73"/>
      <c r="E299" s="11" t="s">
        <v>326</v>
      </c>
      <c r="F299" s="5">
        <f>F300+F301</f>
        <v>1422.2</v>
      </c>
      <c r="G299" s="5">
        <f>G300</f>
        <v>0</v>
      </c>
      <c r="H299" s="5">
        <v>0</v>
      </c>
    </row>
    <row r="300" spans="1:8" x14ac:dyDescent="0.3">
      <c r="A300" s="8"/>
      <c r="B300" s="8"/>
      <c r="C300" s="7"/>
      <c r="D300" s="7" t="s">
        <v>12</v>
      </c>
      <c r="E300" s="6" t="s">
        <v>11</v>
      </c>
      <c r="F300" s="237">
        <f>100-100</f>
        <v>0</v>
      </c>
      <c r="G300" s="237">
        <v>0</v>
      </c>
      <c r="H300" s="5">
        <v>0</v>
      </c>
    </row>
    <row r="301" spans="1:8" ht="27" x14ac:dyDescent="0.3">
      <c r="A301" s="307"/>
      <c r="B301" s="307"/>
      <c r="C301" s="296"/>
      <c r="D301" s="7" t="s">
        <v>57</v>
      </c>
      <c r="E301" s="6" t="s">
        <v>56</v>
      </c>
      <c r="F301" s="477">
        <v>1422.2</v>
      </c>
      <c r="G301" s="477">
        <v>0</v>
      </c>
      <c r="H301" s="308">
        <v>0</v>
      </c>
    </row>
    <row r="302" spans="1:8" ht="27" x14ac:dyDescent="0.3">
      <c r="A302" s="30"/>
      <c r="B302" s="30"/>
      <c r="C302" s="30" t="s">
        <v>325</v>
      </c>
      <c r="D302" s="30"/>
      <c r="E302" s="79" t="s">
        <v>324</v>
      </c>
      <c r="F302" s="28">
        <f>F303+F320</f>
        <v>24032.843869999997</v>
      </c>
      <c r="G302" s="28">
        <f>G303+G320</f>
        <v>5500</v>
      </c>
      <c r="H302" s="28">
        <f>H303+H320</f>
        <v>23672.2</v>
      </c>
    </row>
    <row r="303" spans="1:8" ht="40.5" customHeight="1" x14ac:dyDescent="0.3">
      <c r="A303" s="200"/>
      <c r="B303" s="200"/>
      <c r="C303" s="200" t="s">
        <v>323</v>
      </c>
      <c r="D303" s="200"/>
      <c r="E303" s="211" t="s">
        <v>322</v>
      </c>
      <c r="F303" s="202">
        <f>F306+F308+F304+F310+F316+F318+F314+F312</f>
        <v>18249.399999999998</v>
      </c>
      <c r="G303" s="202">
        <f>G306+G308+G304+G310+G316+G318+G314</f>
        <v>5500</v>
      </c>
      <c r="H303" s="202">
        <f>H306+H308+H304+H310+H316+H318+H314</f>
        <v>23672.2</v>
      </c>
    </row>
    <row r="304" spans="1:8" x14ac:dyDescent="0.3">
      <c r="A304" s="60"/>
      <c r="B304" s="60"/>
      <c r="C304" s="54" t="s">
        <v>321</v>
      </c>
      <c r="D304" s="83"/>
      <c r="E304" s="10" t="s">
        <v>320</v>
      </c>
      <c r="F304" s="9">
        <f>F305</f>
        <v>1088.9000000000001</v>
      </c>
      <c r="G304" s="9">
        <f>G305</f>
        <v>0</v>
      </c>
      <c r="H304" s="9">
        <v>0</v>
      </c>
    </row>
    <row r="305" spans="1:8" x14ac:dyDescent="0.3">
      <c r="A305" s="60"/>
      <c r="B305" s="60"/>
      <c r="C305" s="54"/>
      <c r="D305" s="7" t="s">
        <v>12</v>
      </c>
      <c r="E305" s="6" t="s">
        <v>11</v>
      </c>
      <c r="F305" s="237">
        <v>1088.9000000000001</v>
      </c>
      <c r="G305" s="237">
        <v>0</v>
      </c>
      <c r="H305" s="9">
        <v>0</v>
      </c>
    </row>
    <row r="306" spans="1:8" x14ac:dyDescent="0.3">
      <c r="A306" s="7"/>
      <c r="B306" s="7"/>
      <c r="C306" s="7" t="s">
        <v>319</v>
      </c>
      <c r="D306" s="7"/>
      <c r="E306" s="11" t="s">
        <v>318</v>
      </c>
      <c r="F306" s="5">
        <f>F307</f>
        <v>2765</v>
      </c>
      <c r="G306" s="5">
        <f>G307</f>
        <v>0</v>
      </c>
      <c r="H306" s="5">
        <f>H307</f>
        <v>1806.7</v>
      </c>
    </row>
    <row r="307" spans="1:8" x14ac:dyDescent="0.3">
      <c r="A307" s="60"/>
      <c r="B307" s="60"/>
      <c r="C307" s="60"/>
      <c r="D307" s="7" t="s">
        <v>12</v>
      </c>
      <c r="E307" s="6" t="s">
        <v>11</v>
      </c>
      <c r="F307" s="237">
        <v>2765</v>
      </c>
      <c r="G307" s="237">
        <v>0</v>
      </c>
      <c r="H307" s="237">
        <v>1806.7</v>
      </c>
    </row>
    <row r="308" spans="1:8" ht="40.200000000000003" x14ac:dyDescent="0.3">
      <c r="A308" s="7"/>
      <c r="B308" s="7"/>
      <c r="C308" s="7" t="s">
        <v>317</v>
      </c>
      <c r="D308" s="7"/>
      <c r="E308" s="6" t="s">
        <v>571</v>
      </c>
      <c r="F308" s="9">
        <f>F309</f>
        <v>392.5</v>
      </c>
      <c r="G308" s="9">
        <f>G309</f>
        <v>0</v>
      </c>
      <c r="H308" s="9">
        <f>H309</f>
        <v>0</v>
      </c>
    </row>
    <row r="309" spans="1:8" x14ac:dyDescent="0.3">
      <c r="A309" s="7"/>
      <c r="B309" s="7"/>
      <c r="C309" s="7"/>
      <c r="D309" s="7" t="s">
        <v>12</v>
      </c>
      <c r="E309" s="6" t="s">
        <v>11</v>
      </c>
      <c r="F309" s="9">
        <v>392.5</v>
      </c>
      <c r="G309" s="9">
        <v>0</v>
      </c>
      <c r="H309" s="9">
        <v>0</v>
      </c>
    </row>
    <row r="310" spans="1:8" ht="40.200000000000003" x14ac:dyDescent="0.3">
      <c r="A310" s="7"/>
      <c r="B310" s="7"/>
      <c r="C310" s="73" t="s">
        <v>316</v>
      </c>
      <c r="D310" s="73"/>
      <c r="E310" s="6" t="s">
        <v>688</v>
      </c>
      <c r="F310" s="9">
        <f>F311</f>
        <v>211.4</v>
      </c>
      <c r="G310" s="9">
        <v>0</v>
      </c>
      <c r="H310" s="9">
        <v>0</v>
      </c>
    </row>
    <row r="311" spans="1:8" x14ac:dyDescent="0.3">
      <c r="A311" s="7"/>
      <c r="B311" s="7"/>
      <c r="C311" s="73"/>
      <c r="D311" s="73" t="s">
        <v>12</v>
      </c>
      <c r="E311" s="11" t="s">
        <v>11</v>
      </c>
      <c r="F311" s="237">
        <v>211.4</v>
      </c>
      <c r="G311" s="9">
        <v>0</v>
      </c>
      <c r="H311" s="9">
        <v>0</v>
      </c>
    </row>
    <row r="312" spans="1:8" x14ac:dyDescent="0.3">
      <c r="A312" s="296"/>
      <c r="B312" s="296"/>
      <c r="C312" s="7" t="s">
        <v>655</v>
      </c>
      <c r="D312" s="54"/>
      <c r="E312" s="6" t="s">
        <v>315</v>
      </c>
      <c r="F312" s="237">
        <f t="shared" ref="F312" si="48">F313</f>
        <v>794.2</v>
      </c>
      <c r="G312" s="442">
        <v>0</v>
      </c>
      <c r="H312" s="442">
        <v>0</v>
      </c>
    </row>
    <row r="313" spans="1:8" x14ac:dyDescent="0.3">
      <c r="A313" s="296"/>
      <c r="B313" s="296"/>
      <c r="C313" s="7"/>
      <c r="D313" s="7" t="s">
        <v>12</v>
      </c>
      <c r="E313" s="6" t="s">
        <v>11</v>
      </c>
      <c r="F313" s="237">
        <v>794.2</v>
      </c>
      <c r="G313" s="442">
        <v>0</v>
      </c>
      <c r="H313" s="442">
        <v>0</v>
      </c>
    </row>
    <row r="314" spans="1:8" x14ac:dyDescent="0.3">
      <c r="A314" s="7"/>
      <c r="B314" s="7"/>
      <c r="C314" s="7" t="s">
        <v>656</v>
      </c>
      <c r="D314" s="7"/>
      <c r="E314" s="6" t="s">
        <v>658</v>
      </c>
      <c r="F314" s="9">
        <v>0</v>
      </c>
      <c r="G314" s="9">
        <v>0</v>
      </c>
      <c r="H314" s="9">
        <v>0</v>
      </c>
    </row>
    <row r="315" spans="1:8" x14ac:dyDescent="0.3">
      <c r="A315" s="7"/>
      <c r="B315" s="7"/>
      <c r="C315" s="7"/>
      <c r="D315" s="7" t="s">
        <v>12</v>
      </c>
      <c r="E315" s="6" t="s">
        <v>11</v>
      </c>
      <c r="F315" s="9">
        <v>0</v>
      </c>
      <c r="G315" s="9">
        <v>0</v>
      </c>
      <c r="H315" s="9">
        <v>0</v>
      </c>
    </row>
    <row r="316" spans="1:8" ht="40.200000000000003" x14ac:dyDescent="0.3">
      <c r="A316" s="7"/>
      <c r="B316" s="7"/>
      <c r="C316" s="73" t="s">
        <v>1005</v>
      </c>
      <c r="D316" s="73"/>
      <c r="E316" s="6" t="s">
        <v>723</v>
      </c>
      <c r="F316" s="9">
        <f>F317</f>
        <v>12997.4</v>
      </c>
      <c r="G316" s="9">
        <v>0</v>
      </c>
      <c r="H316" s="9">
        <f>H317</f>
        <v>18865.5</v>
      </c>
    </row>
    <row r="317" spans="1:8" ht="27" x14ac:dyDescent="0.3">
      <c r="A317" s="7"/>
      <c r="B317" s="7"/>
      <c r="C317" s="73"/>
      <c r="D317" s="7" t="s">
        <v>250</v>
      </c>
      <c r="E317" s="6" t="s">
        <v>249</v>
      </c>
      <c r="F317" s="237">
        <v>12997.4</v>
      </c>
      <c r="G317" s="237">
        <v>0</v>
      </c>
      <c r="H317" s="237">
        <v>18865.5</v>
      </c>
    </row>
    <row r="318" spans="1:8" x14ac:dyDescent="0.3">
      <c r="A318" s="7"/>
      <c r="B318" s="7"/>
      <c r="C318" s="73" t="s">
        <v>1006</v>
      </c>
      <c r="D318" s="94"/>
      <c r="E318" s="97" t="s">
        <v>314</v>
      </c>
      <c r="F318" s="9">
        <f>F319</f>
        <v>0</v>
      </c>
      <c r="G318" s="9">
        <f t="shared" ref="G318:H318" si="49">G319</f>
        <v>5500</v>
      </c>
      <c r="H318" s="9">
        <f t="shared" si="49"/>
        <v>3000</v>
      </c>
    </row>
    <row r="319" spans="1:8" x14ac:dyDescent="0.3">
      <c r="A319" s="7"/>
      <c r="B319" s="7"/>
      <c r="C319" s="7"/>
      <c r="D319" s="7" t="s">
        <v>12</v>
      </c>
      <c r="E319" s="6" t="s">
        <v>11</v>
      </c>
      <c r="F319" s="237">
        <v>0</v>
      </c>
      <c r="G319" s="237">
        <v>5500</v>
      </c>
      <c r="H319" s="237">
        <v>3000</v>
      </c>
    </row>
    <row r="320" spans="1:8" x14ac:dyDescent="0.3">
      <c r="A320" s="200"/>
      <c r="B320" s="200"/>
      <c r="C320" s="268" t="s">
        <v>710</v>
      </c>
      <c r="D320" s="268"/>
      <c r="E320" s="277" t="s">
        <v>692</v>
      </c>
      <c r="F320" s="202">
        <f t="shared" ref="F320:H321" si="50">F321</f>
        <v>5783.4438700000001</v>
      </c>
      <c r="G320" s="202">
        <f t="shared" si="50"/>
        <v>0</v>
      </c>
      <c r="H320" s="202">
        <f t="shared" si="50"/>
        <v>0</v>
      </c>
    </row>
    <row r="321" spans="1:8" ht="39.6" x14ac:dyDescent="0.3">
      <c r="A321" s="262"/>
      <c r="B321" s="262"/>
      <c r="C321" s="262" t="s">
        <v>711</v>
      </c>
      <c r="D321" s="262"/>
      <c r="E321" s="278" t="s">
        <v>1034</v>
      </c>
      <c r="F321" s="5">
        <f t="shared" si="50"/>
        <v>5783.4438700000001</v>
      </c>
      <c r="G321" s="5">
        <f t="shared" si="50"/>
        <v>0</v>
      </c>
      <c r="H321" s="5">
        <f t="shared" si="50"/>
        <v>0</v>
      </c>
    </row>
    <row r="322" spans="1:8" x14ac:dyDescent="0.3">
      <c r="A322" s="262"/>
      <c r="B322" s="262"/>
      <c r="C322" s="265"/>
      <c r="D322" s="262" t="s">
        <v>12</v>
      </c>
      <c r="E322" s="264" t="s">
        <v>11</v>
      </c>
      <c r="F322" s="272">
        <f>F323+F324</f>
        <v>5783.4438700000001</v>
      </c>
      <c r="G322" s="272">
        <v>0</v>
      </c>
      <c r="H322" s="272">
        <v>0</v>
      </c>
    </row>
    <row r="323" spans="1:8" x14ac:dyDescent="0.3">
      <c r="A323" s="262"/>
      <c r="B323" s="262"/>
      <c r="C323" s="265"/>
      <c r="D323" s="262"/>
      <c r="E323" s="264" t="s">
        <v>151</v>
      </c>
      <c r="F323" s="237">
        <v>4337.5829000000003</v>
      </c>
      <c r="G323" s="272">
        <v>0</v>
      </c>
      <c r="H323" s="272">
        <v>0</v>
      </c>
    </row>
    <row r="324" spans="1:8" x14ac:dyDescent="0.3">
      <c r="A324" s="262"/>
      <c r="B324" s="262"/>
      <c r="C324" s="265"/>
      <c r="D324" s="262"/>
      <c r="E324" s="282" t="s">
        <v>150</v>
      </c>
      <c r="F324" s="237">
        <v>1445.86097</v>
      </c>
      <c r="G324" s="272">
        <v>0</v>
      </c>
      <c r="H324" s="272">
        <v>0</v>
      </c>
    </row>
    <row r="325" spans="1:8" x14ac:dyDescent="0.3">
      <c r="A325" s="25"/>
      <c r="B325" s="25"/>
      <c r="C325" s="17" t="s">
        <v>18</v>
      </c>
      <c r="D325" s="101"/>
      <c r="E325" s="16" t="s">
        <v>17</v>
      </c>
      <c r="F325" s="15">
        <f>F326</f>
        <v>10106.1</v>
      </c>
      <c r="G325" s="15">
        <f>G326</f>
        <v>0</v>
      </c>
      <c r="H325" s="15">
        <f>H326</f>
        <v>0</v>
      </c>
    </row>
    <row r="326" spans="1:8" ht="27" x14ac:dyDescent="0.3">
      <c r="A326" s="254"/>
      <c r="B326" s="254"/>
      <c r="C326" s="252" t="s">
        <v>16</v>
      </c>
      <c r="D326" s="252"/>
      <c r="E326" s="253" t="s">
        <v>15</v>
      </c>
      <c r="F326" s="247">
        <f t="shared" ref="F326:H326" si="51">F327+F329+F331</f>
        <v>10106.1</v>
      </c>
      <c r="G326" s="247">
        <f t="shared" ref="G326" si="52">G327+G329+G331</f>
        <v>0</v>
      </c>
      <c r="H326" s="247">
        <f t="shared" si="51"/>
        <v>0</v>
      </c>
    </row>
    <row r="327" spans="1:8" x14ac:dyDescent="0.3">
      <c r="A327" s="241"/>
      <c r="B327" s="241"/>
      <c r="C327" s="249" t="s">
        <v>684</v>
      </c>
      <c r="D327" s="243"/>
      <c r="E327" s="250" t="s">
        <v>685</v>
      </c>
      <c r="F327" s="245">
        <f>F328</f>
        <v>9566.1</v>
      </c>
      <c r="G327" s="245">
        <v>0</v>
      </c>
      <c r="H327" s="245">
        <v>0</v>
      </c>
    </row>
    <row r="328" spans="1:8" ht="26.4" x14ac:dyDescent="0.3">
      <c r="A328" s="241"/>
      <c r="B328" s="241"/>
      <c r="C328" s="251"/>
      <c r="D328" s="241" t="s">
        <v>57</v>
      </c>
      <c r="E328" s="244" t="s">
        <v>56</v>
      </c>
      <c r="F328" s="237">
        <v>9566.1</v>
      </c>
      <c r="G328" s="245">
        <v>0</v>
      </c>
      <c r="H328" s="245">
        <v>0</v>
      </c>
    </row>
    <row r="329" spans="1:8" x14ac:dyDescent="0.3">
      <c r="A329" s="241"/>
      <c r="B329" s="241"/>
      <c r="C329" s="54" t="s">
        <v>481</v>
      </c>
      <c r="D329" s="54"/>
      <c r="E329" s="6" t="s">
        <v>480</v>
      </c>
      <c r="F329" s="245">
        <v>0</v>
      </c>
      <c r="G329" s="245">
        <v>0</v>
      </c>
      <c r="H329" s="245">
        <v>0</v>
      </c>
    </row>
    <row r="330" spans="1:8" ht="26.4" x14ac:dyDescent="0.3">
      <c r="A330" s="241"/>
      <c r="B330" s="241"/>
      <c r="C330" s="251"/>
      <c r="D330" s="241" t="s">
        <v>57</v>
      </c>
      <c r="E330" s="244" t="s">
        <v>56</v>
      </c>
      <c r="F330" s="245">
        <v>0</v>
      </c>
      <c r="G330" s="245">
        <v>0</v>
      </c>
      <c r="H330" s="245">
        <v>0</v>
      </c>
    </row>
    <row r="331" spans="1:8" x14ac:dyDescent="0.3">
      <c r="A331" s="241"/>
      <c r="B331" s="241"/>
      <c r="C331" s="249" t="s">
        <v>689</v>
      </c>
      <c r="D331" s="257"/>
      <c r="E331" s="260" t="s">
        <v>687</v>
      </c>
      <c r="F331" s="245">
        <f>F332</f>
        <v>540</v>
      </c>
      <c r="G331" s="245">
        <v>0</v>
      </c>
      <c r="H331" s="245">
        <v>0</v>
      </c>
    </row>
    <row r="332" spans="1:8" ht="26.4" x14ac:dyDescent="0.3">
      <c r="A332" s="241"/>
      <c r="B332" s="241"/>
      <c r="C332" s="251"/>
      <c r="D332" s="241" t="s">
        <v>57</v>
      </c>
      <c r="E332" s="244" t="s">
        <v>56</v>
      </c>
      <c r="F332" s="245">
        <v>540</v>
      </c>
      <c r="G332" s="245">
        <v>0</v>
      </c>
      <c r="H332" s="245">
        <v>0</v>
      </c>
    </row>
    <row r="333" spans="1:8" x14ac:dyDescent="0.3">
      <c r="A333" s="8"/>
      <c r="B333" s="22" t="s">
        <v>313</v>
      </c>
      <c r="C333" s="21"/>
      <c r="D333" s="20"/>
      <c r="E333" s="19" t="s">
        <v>312</v>
      </c>
      <c r="F333" s="18">
        <f>F334+F403</f>
        <v>51522.924140000003</v>
      </c>
      <c r="G333" s="18">
        <f>G334</f>
        <v>28871.738089999999</v>
      </c>
      <c r="H333" s="18">
        <f>H334</f>
        <v>36715.515679999997</v>
      </c>
    </row>
    <row r="334" spans="1:8" x14ac:dyDescent="0.3">
      <c r="A334" s="8"/>
      <c r="B334" s="22"/>
      <c r="C334" s="21" t="s">
        <v>36</v>
      </c>
      <c r="D334" s="22"/>
      <c r="E334" s="27" t="s">
        <v>35</v>
      </c>
      <c r="F334" s="18">
        <f>F335+F391</f>
        <v>51379.62414</v>
      </c>
      <c r="G334" s="18">
        <f>G335+G391</f>
        <v>28871.738089999999</v>
      </c>
      <c r="H334" s="18">
        <f>H335+H391</f>
        <v>36715.515679999997</v>
      </c>
    </row>
    <row r="335" spans="1:8" ht="26.4" x14ac:dyDescent="0.3">
      <c r="A335" s="53"/>
      <c r="B335" s="33"/>
      <c r="C335" s="34" t="s">
        <v>280</v>
      </c>
      <c r="D335" s="33"/>
      <c r="E335" s="32" t="s">
        <v>279</v>
      </c>
      <c r="F335" s="31">
        <f t="shared" ref="F335" si="53">F336+F342</f>
        <v>43350.903129999999</v>
      </c>
      <c r="G335" s="31">
        <f>G336+G342</f>
        <v>20806.8</v>
      </c>
      <c r="H335" s="31">
        <f>H336+H342</f>
        <v>28588.199999999997</v>
      </c>
    </row>
    <row r="336" spans="1:8" x14ac:dyDescent="0.3">
      <c r="A336" s="30"/>
      <c r="B336" s="30"/>
      <c r="C336" s="30" t="s">
        <v>311</v>
      </c>
      <c r="D336" s="30"/>
      <c r="E336" s="79" t="s">
        <v>310</v>
      </c>
      <c r="F336" s="28">
        <f>F337</f>
        <v>0</v>
      </c>
      <c r="G336" s="28">
        <f>G337</f>
        <v>0</v>
      </c>
      <c r="H336" s="28">
        <f>H337</f>
        <v>0</v>
      </c>
    </row>
    <row r="337" spans="1:8" ht="27" x14ac:dyDescent="0.3">
      <c r="A337" s="73"/>
      <c r="B337" s="73"/>
      <c r="C337" s="73" t="s">
        <v>309</v>
      </c>
      <c r="D337" s="7"/>
      <c r="E337" s="6" t="s">
        <v>308</v>
      </c>
      <c r="F337" s="9">
        <f>F339+F340+F341</f>
        <v>0</v>
      </c>
      <c r="G337" s="9">
        <f>G339+G340+G341</f>
        <v>0</v>
      </c>
      <c r="H337" s="9">
        <f>H339+H340+H341</f>
        <v>0</v>
      </c>
    </row>
    <row r="338" spans="1:8" x14ac:dyDescent="0.3">
      <c r="A338" s="73"/>
      <c r="B338" s="73"/>
      <c r="C338" s="73"/>
      <c r="D338" s="73" t="s">
        <v>12</v>
      </c>
      <c r="E338" s="11" t="s">
        <v>11</v>
      </c>
      <c r="F338" s="9">
        <f>F339+F340+F341</f>
        <v>0</v>
      </c>
      <c r="G338" s="9">
        <f>G339+G340+G341</f>
        <v>0</v>
      </c>
      <c r="H338" s="9">
        <f>H339+H340+H341</f>
        <v>0</v>
      </c>
    </row>
    <row r="339" spans="1:8" x14ac:dyDescent="0.3">
      <c r="A339" s="73"/>
      <c r="B339" s="73"/>
      <c r="C339" s="73"/>
      <c r="D339" s="7"/>
      <c r="E339" s="96" t="s">
        <v>307</v>
      </c>
      <c r="F339" s="237">
        <v>0</v>
      </c>
      <c r="G339" s="237">
        <v>0</v>
      </c>
      <c r="H339" s="237">
        <v>0</v>
      </c>
    </row>
    <row r="340" spans="1:8" x14ac:dyDescent="0.3">
      <c r="A340" s="73"/>
      <c r="B340" s="73"/>
      <c r="C340" s="73"/>
      <c r="D340" s="7"/>
      <c r="E340" s="96" t="s">
        <v>303</v>
      </c>
      <c r="F340" s="237">
        <v>0</v>
      </c>
      <c r="G340" s="237">
        <v>0</v>
      </c>
      <c r="H340" s="237">
        <v>0</v>
      </c>
    </row>
    <row r="341" spans="1:8" x14ac:dyDescent="0.3">
      <c r="A341" s="73"/>
      <c r="B341" s="73"/>
      <c r="C341" s="73"/>
      <c r="D341" s="7"/>
      <c r="E341" s="96" t="s">
        <v>298</v>
      </c>
      <c r="F341" s="9">
        <v>0</v>
      </c>
      <c r="G341" s="9">
        <v>0</v>
      </c>
      <c r="H341" s="9">
        <v>0</v>
      </c>
    </row>
    <row r="342" spans="1:8" ht="27" x14ac:dyDescent="0.3">
      <c r="A342" s="30"/>
      <c r="B342" s="30"/>
      <c r="C342" s="30" t="s">
        <v>278</v>
      </c>
      <c r="D342" s="30"/>
      <c r="E342" s="79" t="s">
        <v>277</v>
      </c>
      <c r="F342" s="28">
        <f>F343+F367+F376+F388</f>
        <v>43350.903129999999</v>
      </c>
      <c r="G342" s="28">
        <f>G343+G367+G376+G388</f>
        <v>20806.8</v>
      </c>
      <c r="H342" s="28">
        <f>H343+H367+H376+H388</f>
        <v>28588.199999999997</v>
      </c>
    </row>
    <row r="343" spans="1:8" ht="27" x14ac:dyDescent="0.3">
      <c r="A343" s="200"/>
      <c r="B343" s="200"/>
      <c r="C343" s="200" t="s">
        <v>306</v>
      </c>
      <c r="D343" s="200"/>
      <c r="E343" s="211" t="s">
        <v>305</v>
      </c>
      <c r="F343" s="202">
        <f>F344+F348+F352+F354+F356+F358+F360+F363</f>
        <v>8890.348</v>
      </c>
      <c r="G343" s="202">
        <f>G344+G348+G352+G354+G356+G358+G360+G363</f>
        <v>0</v>
      </c>
      <c r="H343" s="202">
        <f>H344+H348+H352+H354+H356+H358+H360+H363</f>
        <v>1562.3</v>
      </c>
    </row>
    <row r="344" spans="1:8" s="23" customFormat="1" x14ac:dyDescent="0.3">
      <c r="A344" s="60"/>
      <c r="B344" s="60"/>
      <c r="C344" s="73" t="s">
        <v>994</v>
      </c>
      <c r="D344" s="7"/>
      <c r="E344" s="97" t="s">
        <v>995</v>
      </c>
      <c r="F344" s="237">
        <f>F345</f>
        <v>55.6</v>
      </c>
      <c r="G344" s="9">
        <v>0</v>
      </c>
      <c r="H344" s="9">
        <v>0</v>
      </c>
    </row>
    <row r="345" spans="1:8" s="23" customFormat="1" x14ac:dyDescent="0.3">
      <c r="A345" s="60"/>
      <c r="B345" s="60"/>
      <c r="C345" s="7"/>
      <c r="D345" s="7" t="s">
        <v>12</v>
      </c>
      <c r="E345" s="6" t="s">
        <v>11</v>
      </c>
      <c r="F345" s="237">
        <f>F346+F347</f>
        <v>55.6</v>
      </c>
      <c r="G345" s="9">
        <v>0</v>
      </c>
      <c r="H345" s="9">
        <v>0</v>
      </c>
    </row>
    <row r="346" spans="1:8" s="23" customFormat="1" x14ac:dyDescent="0.3">
      <c r="A346" s="60"/>
      <c r="B346" s="60"/>
      <c r="C346" s="7"/>
      <c r="D346" s="7"/>
      <c r="E346" s="96" t="s">
        <v>298</v>
      </c>
      <c r="F346" s="237">
        <v>27.8</v>
      </c>
      <c r="G346" s="9">
        <v>0</v>
      </c>
      <c r="H346" s="9">
        <v>0</v>
      </c>
    </row>
    <row r="347" spans="1:8" s="23" customFormat="1" x14ac:dyDescent="0.3">
      <c r="A347" s="60"/>
      <c r="B347" s="60"/>
      <c r="C347" s="7"/>
      <c r="D347" s="7"/>
      <c r="E347" s="96" t="s">
        <v>304</v>
      </c>
      <c r="F347" s="237">
        <v>27.8</v>
      </c>
      <c r="G347" s="9">
        <v>0</v>
      </c>
      <c r="H347" s="9">
        <v>0</v>
      </c>
    </row>
    <row r="348" spans="1:8" s="23" customFormat="1" ht="40.200000000000003" x14ac:dyDescent="0.3">
      <c r="A348" s="60"/>
      <c r="B348" s="60"/>
      <c r="C348" s="73" t="s">
        <v>997</v>
      </c>
      <c r="D348" s="7"/>
      <c r="E348" s="97" t="s">
        <v>996</v>
      </c>
      <c r="F348" s="237">
        <f>F349</f>
        <v>100.44799999999999</v>
      </c>
      <c r="G348" s="9">
        <v>0</v>
      </c>
      <c r="H348" s="9">
        <v>0</v>
      </c>
    </row>
    <row r="349" spans="1:8" s="23" customFormat="1" x14ac:dyDescent="0.3">
      <c r="A349" s="60"/>
      <c r="B349" s="60"/>
      <c r="C349" s="7"/>
      <c r="D349" s="7" t="s">
        <v>12</v>
      </c>
      <c r="E349" s="6" t="s">
        <v>11</v>
      </c>
      <c r="F349" s="237">
        <f>F350+F351</f>
        <v>100.44799999999999</v>
      </c>
      <c r="G349" s="9">
        <v>0</v>
      </c>
      <c r="H349" s="9">
        <v>0</v>
      </c>
    </row>
    <row r="350" spans="1:8" s="23" customFormat="1" x14ac:dyDescent="0.3">
      <c r="A350" s="60"/>
      <c r="B350" s="60"/>
      <c r="C350" s="7"/>
      <c r="D350" s="7"/>
      <c r="E350" s="96" t="s">
        <v>298</v>
      </c>
      <c r="F350" s="237">
        <v>50.223999999999997</v>
      </c>
      <c r="G350" s="9">
        <v>0</v>
      </c>
      <c r="H350" s="9">
        <v>0</v>
      </c>
    </row>
    <row r="351" spans="1:8" s="23" customFormat="1" x14ac:dyDescent="0.3">
      <c r="A351" s="60"/>
      <c r="B351" s="60"/>
      <c r="C351" s="7"/>
      <c r="D351" s="7"/>
      <c r="E351" s="96" t="s">
        <v>304</v>
      </c>
      <c r="F351" s="237">
        <v>50.223999999999997</v>
      </c>
      <c r="G351" s="9">
        <v>0</v>
      </c>
      <c r="H351" s="9">
        <v>0</v>
      </c>
    </row>
    <row r="352" spans="1:8" ht="26.4" x14ac:dyDescent="0.3">
      <c r="A352" s="54"/>
      <c r="B352" s="54"/>
      <c r="C352" s="54" t="s">
        <v>302</v>
      </c>
      <c r="D352" s="54"/>
      <c r="E352" s="10" t="s">
        <v>301</v>
      </c>
      <c r="F352" s="5">
        <f>F353</f>
        <v>3194.7</v>
      </c>
      <c r="G352" s="5">
        <f>G353</f>
        <v>0</v>
      </c>
      <c r="H352" s="5">
        <f>H353</f>
        <v>0</v>
      </c>
    </row>
    <row r="353" spans="1:8" x14ac:dyDescent="0.3">
      <c r="A353" s="54"/>
      <c r="B353" s="54"/>
      <c r="C353" s="54"/>
      <c r="D353" s="7" t="s">
        <v>12</v>
      </c>
      <c r="E353" s="6" t="s">
        <v>11</v>
      </c>
      <c r="F353" s="5">
        <v>3194.7</v>
      </c>
      <c r="G353" s="5">
        <v>0</v>
      </c>
      <c r="H353" s="5">
        <v>0</v>
      </c>
    </row>
    <row r="354" spans="1:8" ht="26.4" x14ac:dyDescent="0.3">
      <c r="A354" s="54"/>
      <c r="B354" s="54"/>
      <c r="C354" s="54" t="s">
        <v>300</v>
      </c>
      <c r="D354" s="54"/>
      <c r="E354" s="10" t="s">
        <v>299</v>
      </c>
      <c r="F354" s="5">
        <f>F355</f>
        <v>1922</v>
      </c>
      <c r="G354" s="5">
        <f>G355</f>
        <v>0</v>
      </c>
      <c r="H354" s="5">
        <f>H355</f>
        <v>1562.3</v>
      </c>
    </row>
    <row r="355" spans="1:8" x14ac:dyDescent="0.3">
      <c r="A355" s="54"/>
      <c r="B355" s="54"/>
      <c r="C355" s="54"/>
      <c r="D355" s="7" t="s">
        <v>12</v>
      </c>
      <c r="E355" s="6" t="s">
        <v>11</v>
      </c>
      <c r="F355" s="237">
        <v>1922</v>
      </c>
      <c r="G355" s="237">
        <v>0</v>
      </c>
      <c r="H355" s="237">
        <v>1562.3</v>
      </c>
    </row>
    <row r="356" spans="1:8" ht="27.75" customHeight="1" x14ac:dyDescent="0.3">
      <c r="A356" s="54"/>
      <c r="B356" s="54"/>
      <c r="C356" s="54" t="s">
        <v>653</v>
      </c>
      <c r="D356" s="7"/>
      <c r="E356" s="96" t="s">
        <v>547</v>
      </c>
      <c r="F356" s="9">
        <f>F357</f>
        <v>1069.5</v>
      </c>
      <c r="G356" s="9">
        <v>0</v>
      </c>
      <c r="H356" s="9">
        <v>0</v>
      </c>
    </row>
    <row r="357" spans="1:8" x14ac:dyDescent="0.3">
      <c r="A357" s="54"/>
      <c r="B357" s="54"/>
      <c r="C357" s="54"/>
      <c r="D357" s="7" t="s">
        <v>12</v>
      </c>
      <c r="E357" s="6" t="s">
        <v>11</v>
      </c>
      <c r="F357" s="237">
        <v>1069.5</v>
      </c>
      <c r="G357" s="9">
        <v>0</v>
      </c>
      <c r="H357" s="9">
        <v>0</v>
      </c>
    </row>
    <row r="358" spans="1:8" x14ac:dyDescent="0.3">
      <c r="A358" s="54"/>
      <c r="B358" s="54"/>
      <c r="C358" s="54" t="s">
        <v>720</v>
      </c>
      <c r="D358" s="262"/>
      <c r="E358" s="266" t="s">
        <v>721</v>
      </c>
      <c r="F358" s="9">
        <v>0</v>
      </c>
      <c r="G358" s="9">
        <v>0</v>
      </c>
      <c r="H358" s="9">
        <v>0</v>
      </c>
    </row>
    <row r="359" spans="1:8" x14ac:dyDescent="0.3">
      <c r="A359" s="54"/>
      <c r="B359" s="54"/>
      <c r="C359" s="54"/>
      <c r="D359" s="7" t="s">
        <v>12</v>
      </c>
      <c r="E359" s="6" t="s">
        <v>11</v>
      </c>
      <c r="F359" s="9">
        <v>0</v>
      </c>
      <c r="G359" s="9">
        <v>0</v>
      </c>
      <c r="H359" s="9">
        <v>0</v>
      </c>
    </row>
    <row r="360" spans="1:8" x14ac:dyDescent="0.3">
      <c r="A360" s="54"/>
      <c r="B360" s="54"/>
      <c r="C360" s="7" t="s">
        <v>991</v>
      </c>
      <c r="D360" s="7"/>
      <c r="E360" s="266" t="s">
        <v>739</v>
      </c>
      <c r="F360" s="9">
        <f>F361</f>
        <v>1708.6</v>
      </c>
      <c r="G360" s="9">
        <v>0</v>
      </c>
      <c r="H360" s="9">
        <v>0</v>
      </c>
    </row>
    <row r="361" spans="1:8" x14ac:dyDescent="0.3">
      <c r="A361" s="54"/>
      <c r="B361" s="54"/>
      <c r="C361" s="54"/>
      <c r="D361" s="7" t="s">
        <v>12</v>
      </c>
      <c r="E361" s="6" t="s">
        <v>11</v>
      </c>
      <c r="F361" s="274">
        <v>1708.6</v>
      </c>
      <c r="G361" s="9">
        <v>0</v>
      </c>
      <c r="H361" s="9">
        <v>0</v>
      </c>
    </row>
    <row r="362" spans="1:8" x14ac:dyDescent="0.3">
      <c r="A362" s="54"/>
      <c r="B362" s="54"/>
      <c r="C362" s="54"/>
      <c r="D362" s="7"/>
      <c r="E362" s="96" t="s">
        <v>298</v>
      </c>
      <c r="F362" s="9">
        <v>0</v>
      </c>
      <c r="G362" s="9">
        <v>0</v>
      </c>
      <c r="H362" s="9">
        <v>0</v>
      </c>
    </row>
    <row r="363" spans="1:8" ht="27" x14ac:dyDescent="0.3">
      <c r="A363" s="54"/>
      <c r="B363" s="54"/>
      <c r="C363" s="54" t="s">
        <v>548</v>
      </c>
      <c r="D363" s="7"/>
      <c r="E363" s="6" t="s">
        <v>549</v>
      </c>
      <c r="F363" s="238">
        <f>F364+F365+F366</f>
        <v>839.5</v>
      </c>
      <c r="G363" s="238">
        <f>G364+G365+G366</f>
        <v>0</v>
      </c>
      <c r="H363" s="238">
        <f>H364+H365+H366</f>
        <v>0</v>
      </c>
    </row>
    <row r="364" spans="1:8" x14ac:dyDescent="0.3">
      <c r="A364" s="54"/>
      <c r="B364" s="54"/>
      <c r="C364" s="54"/>
      <c r="D364" s="7" t="s">
        <v>12</v>
      </c>
      <c r="E364" s="6" t="s">
        <v>11</v>
      </c>
      <c r="F364" s="237">
        <v>0</v>
      </c>
      <c r="G364" s="237">
        <v>0</v>
      </c>
      <c r="H364" s="239">
        <v>0</v>
      </c>
    </row>
    <row r="365" spans="1:8" ht="26.4" x14ac:dyDescent="0.3">
      <c r="A365" s="54"/>
      <c r="B365" s="54"/>
      <c r="C365" s="54"/>
      <c r="D365" s="7" t="s">
        <v>57</v>
      </c>
      <c r="E365" s="10" t="s">
        <v>56</v>
      </c>
      <c r="F365" s="237">
        <f>352.5+296+191</f>
        <v>839.5</v>
      </c>
      <c r="G365" s="239">
        <v>0</v>
      </c>
      <c r="H365" s="239">
        <v>0</v>
      </c>
    </row>
    <row r="366" spans="1:8" x14ac:dyDescent="0.3">
      <c r="A366" s="54"/>
      <c r="B366" s="54"/>
      <c r="C366" s="54"/>
      <c r="D366" s="7" t="s">
        <v>22</v>
      </c>
      <c r="E366" s="6" t="s">
        <v>21</v>
      </c>
      <c r="F366" s="239">
        <v>0</v>
      </c>
      <c r="G366" s="239">
        <v>0</v>
      </c>
      <c r="H366" s="239">
        <v>0</v>
      </c>
    </row>
    <row r="367" spans="1:8" x14ac:dyDescent="0.3">
      <c r="A367" s="200"/>
      <c r="B367" s="200"/>
      <c r="C367" s="200" t="s">
        <v>693</v>
      </c>
      <c r="D367" s="207"/>
      <c r="E367" s="211" t="s">
        <v>692</v>
      </c>
      <c r="F367" s="212">
        <f>F368+F372</f>
        <v>6555.3551299999999</v>
      </c>
      <c r="G367" s="212">
        <f t="shared" ref="G367" si="54">G368+G372</f>
        <v>0</v>
      </c>
      <c r="H367" s="212">
        <f t="shared" ref="H367" si="55">H368+H372</f>
        <v>0</v>
      </c>
    </row>
    <row r="368" spans="1:8" ht="27" x14ac:dyDescent="0.3">
      <c r="A368" s="265"/>
      <c r="B368" s="265"/>
      <c r="C368" s="7" t="s">
        <v>694</v>
      </c>
      <c r="D368" s="7"/>
      <c r="E368" s="11" t="s">
        <v>1032</v>
      </c>
      <c r="F368" s="237">
        <f t="shared" ref="F368:H368" si="56">F369</f>
        <v>715.17863</v>
      </c>
      <c r="G368" s="237">
        <f t="shared" si="56"/>
        <v>0</v>
      </c>
      <c r="H368" s="237">
        <f t="shared" si="56"/>
        <v>0</v>
      </c>
    </row>
    <row r="369" spans="1:8" x14ac:dyDescent="0.3">
      <c r="A369" s="265"/>
      <c r="B369" s="265"/>
      <c r="C369" s="7"/>
      <c r="D369" s="7" t="s">
        <v>12</v>
      </c>
      <c r="E369" s="6" t="s">
        <v>11</v>
      </c>
      <c r="F369" s="275">
        <f>F370+F371</f>
        <v>715.17863</v>
      </c>
      <c r="G369" s="275">
        <v>0</v>
      </c>
      <c r="H369" s="275">
        <v>0</v>
      </c>
    </row>
    <row r="370" spans="1:8" x14ac:dyDescent="0.3">
      <c r="A370" s="265"/>
      <c r="B370" s="265"/>
      <c r="C370" s="7"/>
      <c r="D370" s="7"/>
      <c r="E370" s="6" t="s">
        <v>645</v>
      </c>
      <c r="F370" s="237">
        <v>643.66075999999998</v>
      </c>
      <c r="G370" s="275">
        <v>0</v>
      </c>
      <c r="H370" s="275">
        <v>0</v>
      </c>
    </row>
    <row r="371" spans="1:8" x14ac:dyDescent="0.3">
      <c r="A371" s="265"/>
      <c r="B371" s="265"/>
      <c r="C371" s="83"/>
      <c r="D371" s="7"/>
      <c r="E371" s="6" t="s">
        <v>70</v>
      </c>
      <c r="F371" s="237">
        <v>71.517870000000002</v>
      </c>
      <c r="G371" s="275">
        <v>0</v>
      </c>
      <c r="H371" s="275">
        <v>0</v>
      </c>
    </row>
    <row r="372" spans="1:8" ht="41.25" customHeight="1" x14ac:dyDescent="0.3">
      <c r="A372" s="265"/>
      <c r="B372" s="265"/>
      <c r="C372" s="7" t="s">
        <v>1003</v>
      </c>
      <c r="D372" s="262"/>
      <c r="E372" s="11" t="s">
        <v>1033</v>
      </c>
      <c r="F372" s="237">
        <f t="shared" ref="F372:H372" si="57">F373</f>
        <v>5840.1764999999996</v>
      </c>
      <c r="G372" s="274">
        <f t="shared" si="57"/>
        <v>0</v>
      </c>
      <c r="H372" s="274">
        <f t="shared" si="57"/>
        <v>0</v>
      </c>
    </row>
    <row r="373" spans="1:8" x14ac:dyDescent="0.3">
      <c r="A373" s="265"/>
      <c r="B373" s="265"/>
      <c r="C373" s="267"/>
      <c r="D373" s="7" t="s">
        <v>12</v>
      </c>
      <c r="E373" s="6" t="s">
        <v>11</v>
      </c>
      <c r="F373" s="237">
        <f>F374+F375</f>
        <v>5840.1764999999996</v>
      </c>
      <c r="G373" s="275">
        <v>0</v>
      </c>
      <c r="H373" s="275">
        <v>0</v>
      </c>
    </row>
    <row r="374" spans="1:8" x14ac:dyDescent="0.3">
      <c r="A374" s="265"/>
      <c r="B374" s="265"/>
      <c r="C374" s="7"/>
      <c r="D374" s="7"/>
      <c r="E374" s="6" t="s">
        <v>645</v>
      </c>
      <c r="F374" s="237">
        <v>5256.1588499999998</v>
      </c>
      <c r="G374" s="275">
        <v>0</v>
      </c>
      <c r="H374" s="275">
        <v>0</v>
      </c>
    </row>
    <row r="375" spans="1:8" x14ac:dyDescent="0.3">
      <c r="A375" s="265"/>
      <c r="B375" s="265"/>
      <c r="C375" s="267"/>
      <c r="D375" s="262"/>
      <c r="E375" s="6" t="s">
        <v>70</v>
      </c>
      <c r="F375" s="237">
        <v>584.01765</v>
      </c>
      <c r="G375" s="275">
        <v>0</v>
      </c>
      <c r="H375" s="275">
        <v>0</v>
      </c>
    </row>
    <row r="376" spans="1:8" x14ac:dyDescent="0.3">
      <c r="A376" s="200"/>
      <c r="B376" s="200"/>
      <c r="C376" s="200" t="s">
        <v>276</v>
      </c>
      <c r="D376" s="207"/>
      <c r="E376" s="211" t="s">
        <v>275</v>
      </c>
      <c r="F376" s="202">
        <f>F379+F381+F383+F385+F377</f>
        <v>1717.1</v>
      </c>
      <c r="G376" s="202">
        <f t="shared" ref="G376:H376" si="58">G379+G381+G383+G385+G377</f>
        <v>0</v>
      </c>
      <c r="H376" s="202">
        <f t="shared" si="58"/>
        <v>837.8</v>
      </c>
    </row>
    <row r="377" spans="1:8" x14ac:dyDescent="0.3">
      <c r="A377" s="8"/>
      <c r="B377" s="8"/>
      <c r="C377" s="7" t="s">
        <v>1002</v>
      </c>
      <c r="D377" s="80"/>
      <c r="E377" s="11" t="s">
        <v>740</v>
      </c>
      <c r="F377" s="5">
        <f>F378</f>
        <v>0</v>
      </c>
      <c r="G377" s="5">
        <f>G378</f>
        <v>0</v>
      </c>
      <c r="H377" s="5">
        <f>H378</f>
        <v>0</v>
      </c>
    </row>
    <row r="378" spans="1:8" x14ac:dyDescent="0.3">
      <c r="A378" s="8"/>
      <c r="B378" s="8"/>
      <c r="C378" s="60"/>
      <c r="D378" s="7" t="s">
        <v>12</v>
      </c>
      <c r="E378" s="6" t="s">
        <v>11</v>
      </c>
      <c r="F378" s="237">
        <f>250-250</f>
        <v>0</v>
      </c>
      <c r="G378" s="237">
        <v>0</v>
      </c>
      <c r="H378" s="237">
        <f>350-350</f>
        <v>0</v>
      </c>
    </row>
    <row r="379" spans="1:8" x14ac:dyDescent="0.3">
      <c r="A379" s="8"/>
      <c r="B379" s="8"/>
      <c r="C379" s="7" t="s">
        <v>297</v>
      </c>
      <c r="D379" s="80"/>
      <c r="E379" s="11" t="s">
        <v>296</v>
      </c>
      <c r="F379" s="5">
        <f>F380</f>
        <v>458.3</v>
      </c>
      <c r="G379" s="5">
        <f>G380</f>
        <v>0</v>
      </c>
      <c r="H379" s="5">
        <f>H380</f>
        <v>0</v>
      </c>
    </row>
    <row r="380" spans="1:8" x14ac:dyDescent="0.3">
      <c r="A380" s="8"/>
      <c r="B380" s="8"/>
      <c r="C380" s="60"/>
      <c r="D380" s="7" t="s">
        <v>12</v>
      </c>
      <c r="E380" s="6" t="s">
        <v>11</v>
      </c>
      <c r="F380" s="237">
        <v>458.3</v>
      </c>
      <c r="G380" s="5">
        <v>0</v>
      </c>
      <c r="H380" s="5">
        <v>0</v>
      </c>
    </row>
    <row r="381" spans="1:8" x14ac:dyDescent="0.3">
      <c r="A381" s="8"/>
      <c r="B381" s="8"/>
      <c r="C381" s="7" t="s">
        <v>295</v>
      </c>
      <c r="D381" s="73"/>
      <c r="E381" s="11" t="s">
        <v>294</v>
      </c>
      <c r="F381" s="5">
        <f>F382</f>
        <v>702</v>
      </c>
      <c r="G381" s="5">
        <f t="shared" ref="G381:H381" si="59">G382</f>
        <v>0</v>
      </c>
      <c r="H381" s="5">
        <f t="shared" si="59"/>
        <v>281</v>
      </c>
    </row>
    <row r="382" spans="1:8" x14ac:dyDescent="0.3">
      <c r="A382" s="8"/>
      <c r="B382" s="8"/>
      <c r="C382" s="83"/>
      <c r="D382" s="7" t="s">
        <v>12</v>
      </c>
      <c r="E382" s="6" t="s">
        <v>11</v>
      </c>
      <c r="F382" s="237">
        <v>702</v>
      </c>
      <c r="G382" s="237">
        <v>0</v>
      </c>
      <c r="H382" s="237">
        <v>281</v>
      </c>
    </row>
    <row r="383" spans="1:8" x14ac:dyDescent="0.3">
      <c r="A383" s="8"/>
      <c r="B383" s="8"/>
      <c r="C383" s="7" t="s">
        <v>654</v>
      </c>
      <c r="D383" s="7"/>
      <c r="E383" s="6" t="s">
        <v>550</v>
      </c>
      <c r="F383" s="5">
        <f>F384</f>
        <v>556.79999999999995</v>
      </c>
      <c r="G383" s="5">
        <f>G384</f>
        <v>0</v>
      </c>
      <c r="H383" s="5">
        <f>H384</f>
        <v>556.79999999999995</v>
      </c>
    </row>
    <row r="384" spans="1:8" ht="26.4" x14ac:dyDescent="0.3">
      <c r="A384" s="8"/>
      <c r="B384" s="8"/>
      <c r="C384" s="83"/>
      <c r="D384" s="7" t="s">
        <v>57</v>
      </c>
      <c r="E384" s="10" t="s">
        <v>56</v>
      </c>
      <c r="F384" s="237">
        <v>556.79999999999995</v>
      </c>
      <c r="G384" s="237">
        <v>0</v>
      </c>
      <c r="H384" s="237">
        <v>556.79999999999995</v>
      </c>
    </row>
    <row r="385" spans="1:8" ht="53.4" x14ac:dyDescent="0.3">
      <c r="A385" s="54"/>
      <c r="B385" s="54"/>
      <c r="C385" s="7" t="s">
        <v>555</v>
      </c>
      <c r="D385" s="7"/>
      <c r="E385" s="6" t="s">
        <v>556</v>
      </c>
      <c r="F385" s="9">
        <v>0</v>
      </c>
      <c r="G385" s="9">
        <v>0</v>
      </c>
      <c r="H385" s="9">
        <v>0</v>
      </c>
    </row>
    <row r="386" spans="1:8" x14ac:dyDescent="0.3">
      <c r="A386" s="54"/>
      <c r="B386" s="54"/>
      <c r="C386" s="83"/>
      <c r="D386" s="7" t="s">
        <v>12</v>
      </c>
      <c r="E386" s="6" t="s">
        <v>11</v>
      </c>
      <c r="F386" s="9">
        <v>0</v>
      </c>
      <c r="G386" s="9">
        <v>0</v>
      </c>
      <c r="H386" s="9">
        <v>0</v>
      </c>
    </row>
    <row r="387" spans="1:8" x14ac:dyDescent="0.3">
      <c r="A387" s="54"/>
      <c r="B387" s="54"/>
      <c r="C387" s="83"/>
      <c r="D387" s="7"/>
      <c r="E387" s="6" t="s">
        <v>70</v>
      </c>
      <c r="F387" s="9">
        <v>0</v>
      </c>
      <c r="G387" s="9">
        <v>0</v>
      </c>
      <c r="H387" s="9">
        <v>0</v>
      </c>
    </row>
    <row r="388" spans="1:8" x14ac:dyDescent="0.3">
      <c r="A388" s="200"/>
      <c r="B388" s="200"/>
      <c r="C388" s="200" t="s">
        <v>293</v>
      </c>
      <c r="D388" s="200"/>
      <c r="E388" s="211" t="s">
        <v>292</v>
      </c>
      <c r="F388" s="202">
        <f t="shared" ref="F388:H389" si="60">F389</f>
        <v>26188.1</v>
      </c>
      <c r="G388" s="202">
        <f t="shared" si="60"/>
        <v>20806.8</v>
      </c>
      <c r="H388" s="202">
        <f t="shared" si="60"/>
        <v>26188.1</v>
      </c>
    </row>
    <row r="389" spans="1:8" x14ac:dyDescent="0.3">
      <c r="A389" s="8"/>
      <c r="B389" s="8"/>
      <c r="C389" s="7" t="s">
        <v>291</v>
      </c>
      <c r="D389" s="7"/>
      <c r="E389" s="95" t="s">
        <v>290</v>
      </c>
      <c r="F389" s="9">
        <f t="shared" si="60"/>
        <v>26188.1</v>
      </c>
      <c r="G389" s="9">
        <f t="shared" si="60"/>
        <v>20806.8</v>
      </c>
      <c r="H389" s="9">
        <f t="shared" si="60"/>
        <v>26188.1</v>
      </c>
    </row>
    <row r="390" spans="1:8" ht="26.4" x14ac:dyDescent="0.3">
      <c r="A390" s="8"/>
      <c r="B390" s="8"/>
      <c r="C390" s="7"/>
      <c r="D390" s="7" t="s">
        <v>57</v>
      </c>
      <c r="E390" s="10" t="s">
        <v>56</v>
      </c>
      <c r="F390" s="237">
        <v>26188.1</v>
      </c>
      <c r="G390" s="237">
        <v>20806.8</v>
      </c>
      <c r="H390" s="237">
        <v>26188.1</v>
      </c>
    </row>
    <row r="391" spans="1:8" ht="26.4" x14ac:dyDescent="0.3">
      <c r="A391" s="53"/>
      <c r="B391" s="33"/>
      <c r="C391" s="34" t="s">
        <v>289</v>
      </c>
      <c r="D391" s="33"/>
      <c r="E391" s="32" t="s">
        <v>288</v>
      </c>
      <c r="F391" s="31">
        <f t="shared" ref="F391:H391" si="61">F392+F398</f>
        <v>8028.7210099999993</v>
      </c>
      <c r="G391" s="31">
        <f t="shared" ref="G391" si="62">G392+G398</f>
        <v>8064.9380900000015</v>
      </c>
      <c r="H391" s="31">
        <f t="shared" si="61"/>
        <v>8127.3156800000006</v>
      </c>
    </row>
    <row r="392" spans="1:8" ht="27" x14ac:dyDescent="0.3">
      <c r="A392" s="215"/>
      <c r="B392" s="205"/>
      <c r="C392" s="268" t="s">
        <v>700</v>
      </c>
      <c r="D392" s="207"/>
      <c r="E392" s="271" t="s">
        <v>702</v>
      </c>
      <c r="F392" s="212">
        <f t="shared" ref="F392:H393" si="63">F393</f>
        <v>6029.2760399999997</v>
      </c>
      <c r="G392" s="212">
        <f t="shared" si="63"/>
        <v>5789.1429700000008</v>
      </c>
      <c r="H392" s="212">
        <f t="shared" si="63"/>
        <v>5854.0556400000005</v>
      </c>
    </row>
    <row r="393" spans="1:8" ht="27" x14ac:dyDescent="0.3">
      <c r="A393" s="20"/>
      <c r="B393" s="22"/>
      <c r="C393" s="270" t="s">
        <v>701</v>
      </c>
      <c r="D393" s="54"/>
      <c r="E393" s="6" t="s">
        <v>669</v>
      </c>
      <c r="F393" s="237">
        <f t="shared" si="63"/>
        <v>6029.2760399999997</v>
      </c>
      <c r="G393" s="237">
        <f t="shared" si="63"/>
        <v>5789.1429700000008</v>
      </c>
      <c r="H393" s="237">
        <f t="shared" si="63"/>
        <v>5854.0556400000005</v>
      </c>
    </row>
    <row r="394" spans="1:8" x14ac:dyDescent="0.3">
      <c r="A394" s="20"/>
      <c r="B394" s="22"/>
      <c r="C394" s="94"/>
      <c r="D394" s="7" t="s">
        <v>12</v>
      </c>
      <c r="E394" s="6" t="s">
        <v>11</v>
      </c>
      <c r="F394" s="237">
        <f>F395+F396+F397</f>
        <v>6029.2760399999997</v>
      </c>
      <c r="G394" s="237">
        <f>G395+G396+G397</f>
        <v>5789.1429700000008</v>
      </c>
      <c r="H394" s="237">
        <f>H395+H396+H397</f>
        <v>5854.0556400000005</v>
      </c>
    </row>
    <row r="395" spans="1:8" x14ac:dyDescent="0.3">
      <c r="A395" s="20"/>
      <c r="B395" s="22"/>
      <c r="C395" s="94"/>
      <c r="D395" s="7"/>
      <c r="E395" s="6" t="s">
        <v>102</v>
      </c>
      <c r="F395" s="237">
        <v>5209.2945</v>
      </c>
      <c r="G395" s="237">
        <v>5001.81952</v>
      </c>
      <c r="H395" s="237">
        <v>5057.9040800000002</v>
      </c>
    </row>
    <row r="396" spans="1:8" x14ac:dyDescent="0.3">
      <c r="A396" s="20"/>
      <c r="B396" s="22"/>
      <c r="C396" s="94"/>
      <c r="D396" s="7"/>
      <c r="E396" s="6" t="s">
        <v>101</v>
      </c>
      <c r="F396" s="237">
        <v>217.05394000000001</v>
      </c>
      <c r="G396" s="237">
        <v>208.40915000000001</v>
      </c>
      <c r="H396" s="237">
        <v>210.74600000000001</v>
      </c>
    </row>
    <row r="397" spans="1:8" x14ac:dyDescent="0.3">
      <c r="A397" s="20"/>
      <c r="B397" s="22"/>
      <c r="C397" s="94"/>
      <c r="D397" s="7"/>
      <c r="E397" s="6" t="s">
        <v>98</v>
      </c>
      <c r="F397" s="237">
        <v>602.92759999999998</v>
      </c>
      <c r="G397" s="237">
        <v>578.91430000000003</v>
      </c>
      <c r="H397" s="237">
        <v>585.40556000000004</v>
      </c>
    </row>
    <row r="398" spans="1:8" ht="27" x14ac:dyDescent="0.3">
      <c r="A398" s="200"/>
      <c r="B398" s="200"/>
      <c r="C398" s="200" t="s">
        <v>287</v>
      </c>
      <c r="D398" s="207"/>
      <c r="E398" s="201" t="s">
        <v>286</v>
      </c>
      <c r="F398" s="202">
        <f>F399</f>
        <v>1999.44497</v>
      </c>
      <c r="G398" s="202">
        <f>G399</f>
        <v>2275.7951200000002</v>
      </c>
      <c r="H398" s="202">
        <f>H399</f>
        <v>2273.2600400000001</v>
      </c>
    </row>
    <row r="399" spans="1:8" ht="26.4" x14ac:dyDescent="0.3">
      <c r="A399" s="8"/>
      <c r="B399" s="8"/>
      <c r="C399" s="94" t="s">
        <v>285</v>
      </c>
      <c r="D399" s="54"/>
      <c r="E399" s="10" t="s">
        <v>657</v>
      </c>
      <c r="F399" s="9">
        <f>F401+F402</f>
        <v>1999.44497</v>
      </c>
      <c r="G399" s="9">
        <f>G401+G402</f>
        <v>2275.7951200000002</v>
      </c>
      <c r="H399" s="9">
        <f>H401+H402</f>
        <v>2273.2600400000001</v>
      </c>
    </row>
    <row r="400" spans="1:8" x14ac:dyDescent="0.3">
      <c r="A400" s="8"/>
      <c r="B400" s="8"/>
      <c r="C400" s="94"/>
      <c r="D400" s="7" t="s">
        <v>12</v>
      </c>
      <c r="E400" s="6" t="s">
        <v>11</v>
      </c>
      <c r="F400" s="9">
        <f>F401+F402</f>
        <v>1999.44497</v>
      </c>
      <c r="G400" s="9">
        <f>G401+G402</f>
        <v>2275.7951200000002</v>
      </c>
      <c r="H400" s="9">
        <f>H401+H402</f>
        <v>2273.2600400000001</v>
      </c>
    </row>
    <row r="401" spans="1:8" x14ac:dyDescent="0.3">
      <c r="A401" s="8"/>
      <c r="B401" s="8"/>
      <c r="C401" s="94"/>
      <c r="D401" s="7"/>
      <c r="E401" s="6" t="s">
        <v>101</v>
      </c>
      <c r="F401" s="237">
        <v>1799.50047</v>
      </c>
      <c r="G401" s="237">
        <v>2048.2156100000002</v>
      </c>
      <c r="H401" s="237">
        <v>2045.9340400000001</v>
      </c>
    </row>
    <row r="402" spans="1:8" x14ac:dyDescent="0.3">
      <c r="A402" s="8"/>
      <c r="B402" s="8"/>
      <c r="C402" s="94"/>
      <c r="D402" s="7"/>
      <c r="E402" s="6" t="s">
        <v>98</v>
      </c>
      <c r="F402" s="237">
        <v>199.94450000000001</v>
      </c>
      <c r="G402" s="237">
        <v>227.57951</v>
      </c>
      <c r="H402" s="237">
        <v>227.32599999999999</v>
      </c>
    </row>
    <row r="403" spans="1:8" x14ac:dyDescent="0.3">
      <c r="A403" s="25"/>
      <c r="B403" s="25"/>
      <c r="C403" s="17" t="s">
        <v>18</v>
      </c>
      <c r="D403" s="101"/>
      <c r="E403" s="16" t="s">
        <v>17</v>
      </c>
      <c r="F403" s="15">
        <f>F404</f>
        <v>143.30000000000001</v>
      </c>
      <c r="G403" s="15">
        <f t="shared" ref="G403:H405" si="64">G404</f>
        <v>0</v>
      </c>
      <c r="H403" s="15">
        <f t="shared" si="64"/>
        <v>0</v>
      </c>
    </row>
    <row r="404" spans="1:8" ht="27" x14ac:dyDescent="0.3">
      <c r="A404" s="443"/>
      <c r="B404" s="443"/>
      <c r="C404" s="443" t="s">
        <v>16</v>
      </c>
      <c r="D404" s="443"/>
      <c r="E404" s="444" t="s">
        <v>15</v>
      </c>
      <c r="F404" s="445">
        <f>F405</f>
        <v>143.30000000000001</v>
      </c>
      <c r="G404" s="445">
        <f t="shared" si="64"/>
        <v>0</v>
      </c>
      <c r="H404" s="445">
        <f t="shared" si="64"/>
        <v>0</v>
      </c>
    </row>
    <row r="405" spans="1:8" ht="27" x14ac:dyDescent="0.3">
      <c r="A405" s="307"/>
      <c r="B405" s="307"/>
      <c r="C405" s="73" t="s">
        <v>670</v>
      </c>
      <c r="D405" s="54"/>
      <c r="E405" s="110" t="s">
        <v>671</v>
      </c>
      <c r="F405" s="237">
        <f>F406</f>
        <v>143.30000000000001</v>
      </c>
      <c r="G405" s="237">
        <f t="shared" si="64"/>
        <v>0</v>
      </c>
      <c r="H405" s="237">
        <f t="shared" si="64"/>
        <v>0</v>
      </c>
    </row>
    <row r="406" spans="1:8" ht="27" x14ac:dyDescent="0.3">
      <c r="A406" s="307"/>
      <c r="B406" s="307"/>
      <c r="C406" s="22"/>
      <c r="D406" s="7" t="s">
        <v>57</v>
      </c>
      <c r="E406" s="6" t="s">
        <v>56</v>
      </c>
      <c r="F406" s="237">
        <f>143.4-0.1</f>
        <v>143.30000000000001</v>
      </c>
      <c r="G406" s="477">
        <v>0</v>
      </c>
      <c r="H406" s="477">
        <v>0</v>
      </c>
    </row>
    <row r="407" spans="1:8" x14ac:dyDescent="0.3">
      <c r="A407" s="8"/>
      <c r="B407" s="22" t="s">
        <v>284</v>
      </c>
      <c r="C407" s="21"/>
      <c r="D407" s="20"/>
      <c r="E407" s="19" t="s">
        <v>283</v>
      </c>
      <c r="F407" s="26">
        <v>0</v>
      </c>
      <c r="G407" s="26">
        <v>0</v>
      </c>
      <c r="H407" s="26">
        <v>0</v>
      </c>
    </row>
    <row r="408" spans="1:8" x14ac:dyDescent="0.3">
      <c r="A408" s="8"/>
      <c r="B408" s="22" t="s">
        <v>282</v>
      </c>
      <c r="C408" s="21"/>
      <c r="D408" s="20"/>
      <c r="E408" s="19" t="s">
        <v>281</v>
      </c>
      <c r="F408" s="26">
        <v>0</v>
      </c>
      <c r="G408" s="26">
        <v>0</v>
      </c>
      <c r="H408" s="26">
        <v>0</v>
      </c>
    </row>
    <row r="409" spans="1:8" x14ac:dyDescent="0.3">
      <c r="A409" s="8"/>
      <c r="B409" s="22"/>
      <c r="C409" s="21" t="s">
        <v>36</v>
      </c>
      <c r="D409" s="20"/>
      <c r="E409" s="27" t="s">
        <v>35</v>
      </c>
      <c r="F409" s="26">
        <v>0</v>
      </c>
      <c r="G409" s="26">
        <v>0</v>
      </c>
      <c r="H409" s="26">
        <v>0</v>
      </c>
    </row>
    <row r="410" spans="1:8" ht="26.4" x14ac:dyDescent="0.3">
      <c r="A410" s="93"/>
      <c r="B410" s="33"/>
      <c r="C410" s="34" t="s">
        <v>280</v>
      </c>
      <c r="D410" s="33"/>
      <c r="E410" s="32" t="s">
        <v>279</v>
      </c>
      <c r="F410" s="92">
        <v>0</v>
      </c>
      <c r="G410" s="92">
        <v>0</v>
      </c>
      <c r="H410" s="92">
        <v>0</v>
      </c>
    </row>
    <row r="411" spans="1:8" ht="26.4" x14ac:dyDescent="0.3">
      <c r="A411" s="91"/>
      <c r="B411" s="67"/>
      <c r="C411" s="68" t="s">
        <v>278</v>
      </c>
      <c r="D411" s="67"/>
      <c r="E411" s="90" t="s">
        <v>277</v>
      </c>
      <c r="F411" s="89">
        <v>0</v>
      </c>
      <c r="G411" s="89">
        <v>0</v>
      </c>
      <c r="H411" s="89">
        <v>0</v>
      </c>
    </row>
    <row r="412" spans="1:8" x14ac:dyDescent="0.3">
      <c r="A412" s="8"/>
      <c r="B412" s="22"/>
      <c r="C412" s="21" t="s">
        <v>276</v>
      </c>
      <c r="D412" s="22"/>
      <c r="E412" s="88" t="s">
        <v>275</v>
      </c>
      <c r="F412" s="26">
        <v>0</v>
      </c>
      <c r="G412" s="26">
        <v>0</v>
      </c>
      <c r="H412" s="26">
        <v>0</v>
      </c>
    </row>
    <row r="413" spans="1:8" ht="26.4" x14ac:dyDescent="0.3">
      <c r="A413" s="8"/>
      <c r="B413" s="54"/>
      <c r="C413" s="87" t="s">
        <v>274</v>
      </c>
      <c r="D413" s="22"/>
      <c r="E413" s="10" t="s">
        <v>273</v>
      </c>
      <c r="F413" s="9">
        <v>0</v>
      </c>
      <c r="G413" s="9">
        <v>0</v>
      </c>
      <c r="H413" s="9">
        <v>0</v>
      </c>
    </row>
    <row r="414" spans="1:8" x14ac:dyDescent="0.3">
      <c r="A414" s="8"/>
      <c r="B414" s="22"/>
      <c r="C414" s="56"/>
      <c r="D414" s="7" t="s">
        <v>12</v>
      </c>
      <c r="E414" s="6" t="s">
        <v>11</v>
      </c>
      <c r="F414" s="9">
        <v>0</v>
      </c>
      <c r="G414" s="9">
        <v>0</v>
      </c>
      <c r="H414" s="9">
        <v>0</v>
      </c>
    </row>
    <row r="415" spans="1:8" s="23" customFormat="1" ht="15" customHeight="1" x14ac:dyDescent="0.3">
      <c r="A415" s="86"/>
      <c r="B415" s="86"/>
      <c r="C415" s="7" t="s">
        <v>551</v>
      </c>
      <c r="D415" s="7"/>
      <c r="E415" s="6" t="s">
        <v>552</v>
      </c>
      <c r="F415" s="9">
        <v>0</v>
      </c>
      <c r="G415" s="9">
        <v>0</v>
      </c>
      <c r="H415" s="9">
        <v>0</v>
      </c>
    </row>
    <row r="416" spans="1:8" s="23" customFormat="1" x14ac:dyDescent="0.3">
      <c r="A416" s="86"/>
      <c r="B416" s="86"/>
      <c r="C416" s="54"/>
      <c r="D416" s="7" t="s">
        <v>12</v>
      </c>
      <c r="E416" s="6" t="s">
        <v>11</v>
      </c>
      <c r="F416" s="9">
        <v>0</v>
      </c>
      <c r="G416" s="9">
        <v>0</v>
      </c>
      <c r="H416" s="9">
        <v>0</v>
      </c>
    </row>
    <row r="417" spans="1:8" x14ac:dyDescent="0.3">
      <c r="A417" s="84"/>
      <c r="B417" s="62" t="s">
        <v>123</v>
      </c>
      <c r="C417" s="62"/>
      <c r="D417" s="83"/>
      <c r="E417" s="82" t="s">
        <v>122</v>
      </c>
      <c r="F417" s="81">
        <f t="shared" ref="F417:H420" si="65">F418</f>
        <v>22202.25662</v>
      </c>
      <c r="G417" s="81">
        <f t="shared" si="65"/>
        <v>0</v>
      </c>
      <c r="H417" s="81">
        <f t="shared" si="65"/>
        <v>0</v>
      </c>
    </row>
    <row r="418" spans="1:8" x14ac:dyDescent="0.3">
      <c r="A418" s="84"/>
      <c r="B418" s="62" t="s">
        <v>121</v>
      </c>
      <c r="C418" s="62"/>
      <c r="D418" s="83"/>
      <c r="E418" s="82" t="s">
        <v>120</v>
      </c>
      <c r="F418" s="81">
        <f t="shared" si="65"/>
        <v>22202.25662</v>
      </c>
      <c r="G418" s="81">
        <f t="shared" si="65"/>
        <v>0</v>
      </c>
      <c r="H418" s="81">
        <f t="shared" si="65"/>
        <v>0</v>
      </c>
    </row>
    <row r="419" spans="1:8" x14ac:dyDescent="0.3">
      <c r="A419" s="20"/>
      <c r="B419" s="22"/>
      <c r="C419" s="21" t="s">
        <v>36</v>
      </c>
      <c r="D419" s="22"/>
      <c r="E419" s="27" t="s">
        <v>35</v>
      </c>
      <c r="F419" s="26">
        <f t="shared" si="65"/>
        <v>22202.25662</v>
      </c>
      <c r="G419" s="26">
        <f t="shared" si="65"/>
        <v>0</v>
      </c>
      <c r="H419" s="26">
        <f t="shared" si="65"/>
        <v>0</v>
      </c>
    </row>
    <row r="420" spans="1:8" ht="26.4" x14ac:dyDescent="0.3">
      <c r="A420" s="53"/>
      <c r="B420" s="33"/>
      <c r="C420" s="34" t="s">
        <v>272</v>
      </c>
      <c r="D420" s="33"/>
      <c r="E420" s="32" t="s">
        <v>271</v>
      </c>
      <c r="F420" s="31">
        <f t="shared" si="65"/>
        <v>22202.25662</v>
      </c>
      <c r="G420" s="31">
        <f t="shared" si="65"/>
        <v>0</v>
      </c>
      <c r="H420" s="31">
        <f t="shared" si="65"/>
        <v>0</v>
      </c>
    </row>
    <row r="421" spans="1:8" ht="27" x14ac:dyDescent="0.3">
      <c r="A421" s="30"/>
      <c r="B421" s="30"/>
      <c r="C421" s="30" t="s">
        <v>270</v>
      </c>
      <c r="D421" s="30"/>
      <c r="E421" s="79" t="s">
        <v>93</v>
      </c>
      <c r="F421" s="28">
        <f t="shared" ref="F421:H423" si="66">F422</f>
        <v>22202.25662</v>
      </c>
      <c r="G421" s="28">
        <f t="shared" si="66"/>
        <v>0</v>
      </c>
      <c r="H421" s="28">
        <f t="shared" si="66"/>
        <v>0</v>
      </c>
    </row>
    <row r="422" spans="1:8" x14ac:dyDescent="0.3">
      <c r="A422" s="200"/>
      <c r="B422" s="200"/>
      <c r="C422" s="268" t="s">
        <v>703</v>
      </c>
      <c r="D422" s="268"/>
      <c r="E422" s="271" t="s">
        <v>704</v>
      </c>
      <c r="F422" s="202">
        <f>F423+F428</f>
        <v>22202.25662</v>
      </c>
      <c r="G422" s="202">
        <f t="shared" si="66"/>
        <v>0</v>
      </c>
      <c r="H422" s="202">
        <f t="shared" si="66"/>
        <v>0</v>
      </c>
    </row>
    <row r="423" spans="1:8" s="23" customFormat="1" ht="27" x14ac:dyDescent="0.3">
      <c r="A423" s="60"/>
      <c r="B423" s="60"/>
      <c r="C423" s="36" t="s">
        <v>705</v>
      </c>
      <c r="D423" s="22"/>
      <c r="E423" s="11" t="s">
        <v>1031</v>
      </c>
      <c r="F423" s="9">
        <f t="shared" si="66"/>
        <v>16825.58455</v>
      </c>
      <c r="G423" s="9">
        <f t="shared" si="66"/>
        <v>0</v>
      </c>
      <c r="H423" s="9">
        <f t="shared" si="66"/>
        <v>0</v>
      </c>
    </row>
    <row r="424" spans="1:8" x14ac:dyDescent="0.3">
      <c r="A424" s="80"/>
      <c r="B424" s="80"/>
      <c r="C424" s="60"/>
      <c r="D424" s="80"/>
      <c r="E424" s="78" t="s">
        <v>269</v>
      </c>
      <c r="F424" s="5">
        <f>F425</f>
        <v>16825.58455</v>
      </c>
      <c r="G424" s="5">
        <v>0</v>
      </c>
      <c r="H424" s="5">
        <v>0</v>
      </c>
    </row>
    <row r="425" spans="1:8" ht="27" x14ac:dyDescent="0.3">
      <c r="A425" s="80"/>
      <c r="B425" s="80"/>
      <c r="C425" s="80"/>
      <c r="D425" s="73" t="s">
        <v>250</v>
      </c>
      <c r="E425" s="6" t="s">
        <v>249</v>
      </c>
      <c r="F425" s="5">
        <f>F426+F427</f>
        <v>16825.58455</v>
      </c>
      <c r="G425" s="5">
        <v>0</v>
      </c>
      <c r="H425" s="5">
        <v>0</v>
      </c>
    </row>
    <row r="426" spans="1:8" x14ac:dyDescent="0.3">
      <c r="A426" s="80"/>
      <c r="B426" s="80"/>
      <c r="C426" s="80"/>
      <c r="D426" s="73"/>
      <c r="E426" s="6" t="s">
        <v>151</v>
      </c>
      <c r="F426" s="477">
        <v>16808.758959999999</v>
      </c>
      <c r="G426" s="5">
        <v>0</v>
      </c>
      <c r="H426" s="5">
        <v>0</v>
      </c>
    </row>
    <row r="427" spans="1:8" x14ac:dyDescent="0.3">
      <c r="A427" s="80"/>
      <c r="B427" s="80"/>
      <c r="C427" s="80"/>
      <c r="D427" s="73"/>
      <c r="E427" s="6" t="s">
        <v>150</v>
      </c>
      <c r="F427" s="58">
        <v>16.825589999999998</v>
      </c>
      <c r="G427" s="5">
        <v>0</v>
      </c>
      <c r="H427" s="5">
        <v>0</v>
      </c>
    </row>
    <row r="428" spans="1:8" ht="27" x14ac:dyDescent="0.3">
      <c r="A428" s="8"/>
      <c r="B428" s="8"/>
      <c r="C428" s="36" t="s">
        <v>742</v>
      </c>
      <c r="D428" s="22"/>
      <c r="E428" s="11" t="s">
        <v>823</v>
      </c>
      <c r="F428" s="58">
        <f>F430</f>
        <v>5376.6720700000005</v>
      </c>
      <c r="G428" s="58">
        <v>0</v>
      </c>
      <c r="H428" s="58">
        <v>0</v>
      </c>
    </row>
    <row r="429" spans="1:8" x14ac:dyDescent="0.3">
      <c r="A429" s="307"/>
      <c r="B429" s="307"/>
      <c r="C429" s="315"/>
      <c r="D429" s="310"/>
      <c r="E429" s="133" t="s">
        <v>729</v>
      </c>
      <c r="F429" s="314">
        <f>F430</f>
        <v>5376.6720700000005</v>
      </c>
      <c r="G429" s="314">
        <v>0</v>
      </c>
      <c r="H429" s="314">
        <v>0</v>
      </c>
    </row>
    <row r="430" spans="1:8" x14ac:dyDescent="0.3">
      <c r="A430" s="8"/>
      <c r="B430" s="8"/>
      <c r="C430" s="22"/>
      <c r="D430" s="7" t="s">
        <v>12</v>
      </c>
      <c r="E430" s="6" t="s">
        <v>11</v>
      </c>
      <c r="F430" s="58">
        <f>F431+F432</f>
        <v>5376.6720700000005</v>
      </c>
      <c r="G430" s="58">
        <v>0</v>
      </c>
      <c r="H430" s="58">
        <v>0</v>
      </c>
    </row>
    <row r="431" spans="1:8" x14ac:dyDescent="0.3">
      <c r="A431" s="307"/>
      <c r="B431" s="307"/>
      <c r="C431" s="310"/>
      <c r="D431" s="313"/>
      <c r="E431" s="6" t="s">
        <v>101</v>
      </c>
      <c r="F431" s="314">
        <v>4000</v>
      </c>
      <c r="G431" s="314">
        <v>0</v>
      </c>
      <c r="H431" s="314">
        <v>0</v>
      </c>
    </row>
    <row r="432" spans="1:8" x14ac:dyDescent="0.3">
      <c r="A432" s="8"/>
      <c r="B432" s="8"/>
      <c r="C432" s="22"/>
      <c r="D432" s="54"/>
      <c r="E432" s="6" t="s">
        <v>98</v>
      </c>
      <c r="F432" s="58">
        <v>1376.6720700000001</v>
      </c>
      <c r="G432" s="58">
        <v>0</v>
      </c>
      <c r="H432" s="58">
        <v>0</v>
      </c>
    </row>
    <row r="433" spans="1:8" x14ac:dyDescent="0.3">
      <c r="A433" s="20"/>
      <c r="B433" s="22">
        <v>1000</v>
      </c>
      <c r="C433" s="21"/>
      <c r="D433" s="20"/>
      <c r="E433" s="19" t="s">
        <v>82</v>
      </c>
      <c r="F433" s="26">
        <f>F434+F441+F465+F479</f>
        <v>40862.49005</v>
      </c>
      <c r="G433" s="26">
        <f>G434+G441+G465+G479</f>
        <v>41802.100899999998</v>
      </c>
      <c r="H433" s="26">
        <f>H434+H441+H465+H479</f>
        <v>12331.465560000001</v>
      </c>
    </row>
    <row r="434" spans="1:8" x14ac:dyDescent="0.3">
      <c r="A434" s="20"/>
      <c r="B434" s="22" t="s">
        <v>268</v>
      </c>
      <c r="C434" s="21"/>
      <c r="D434" s="20"/>
      <c r="E434" s="27" t="s">
        <v>267</v>
      </c>
      <c r="F434" s="26">
        <f t="shared" ref="F434:H439" si="67">F435</f>
        <v>9491</v>
      </c>
      <c r="G434" s="26">
        <f t="shared" si="67"/>
        <v>9679.6</v>
      </c>
      <c r="H434" s="26">
        <f t="shared" si="67"/>
        <v>9679.6</v>
      </c>
    </row>
    <row r="435" spans="1:8" x14ac:dyDescent="0.3">
      <c r="A435" s="20"/>
      <c r="B435" s="22"/>
      <c r="C435" s="21" t="s">
        <v>36</v>
      </c>
      <c r="D435" s="22"/>
      <c r="E435" s="27" t="s">
        <v>35</v>
      </c>
      <c r="F435" s="26">
        <f t="shared" si="67"/>
        <v>9491</v>
      </c>
      <c r="G435" s="26">
        <f t="shared" si="67"/>
        <v>9679.6</v>
      </c>
      <c r="H435" s="26">
        <f t="shared" si="67"/>
        <v>9679.6</v>
      </c>
    </row>
    <row r="436" spans="1:8" ht="26.4" x14ac:dyDescent="0.3">
      <c r="A436" s="53"/>
      <c r="B436" s="33"/>
      <c r="C436" s="34" t="s">
        <v>34</v>
      </c>
      <c r="D436" s="33"/>
      <c r="E436" s="32" t="s">
        <v>33</v>
      </c>
      <c r="F436" s="31">
        <f t="shared" si="67"/>
        <v>9491</v>
      </c>
      <c r="G436" s="31">
        <f t="shared" si="67"/>
        <v>9679.6</v>
      </c>
      <c r="H436" s="31">
        <f t="shared" si="67"/>
        <v>9679.6</v>
      </c>
    </row>
    <row r="437" spans="1:8" ht="27" x14ac:dyDescent="0.3">
      <c r="A437" s="30"/>
      <c r="B437" s="30"/>
      <c r="C437" s="30" t="s">
        <v>32</v>
      </c>
      <c r="D437" s="30"/>
      <c r="E437" s="79" t="s">
        <v>31</v>
      </c>
      <c r="F437" s="28">
        <f t="shared" si="67"/>
        <v>9491</v>
      </c>
      <c r="G437" s="28">
        <f t="shared" si="67"/>
        <v>9679.6</v>
      </c>
      <c r="H437" s="28">
        <f t="shared" si="67"/>
        <v>9679.6</v>
      </c>
    </row>
    <row r="438" spans="1:8" ht="40.200000000000003" x14ac:dyDescent="0.3">
      <c r="A438" s="200"/>
      <c r="B438" s="200"/>
      <c r="C438" s="200" t="s">
        <v>30</v>
      </c>
      <c r="D438" s="200"/>
      <c r="E438" s="201" t="s">
        <v>29</v>
      </c>
      <c r="F438" s="202">
        <f t="shared" si="67"/>
        <v>9491</v>
      </c>
      <c r="G438" s="202">
        <f t="shared" si="67"/>
        <v>9679.6</v>
      </c>
      <c r="H438" s="202">
        <f t="shared" si="67"/>
        <v>9679.6</v>
      </c>
    </row>
    <row r="439" spans="1:8" ht="27" x14ac:dyDescent="0.3">
      <c r="A439" s="8"/>
      <c r="B439" s="8"/>
      <c r="C439" s="7" t="s">
        <v>266</v>
      </c>
      <c r="D439" s="7"/>
      <c r="E439" s="63" t="s">
        <v>265</v>
      </c>
      <c r="F439" s="9">
        <f t="shared" si="67"/>
        <v>9491</v>
      </c>
      <c r="G439" s="9">
        <f t="shared" si="67"/>
        <v>9679.6</v>
      </c>
      <c r="H439" s="9">
        <f t="shared" si="67"/>
        <v>9679.6</v>
      </c>
    </row>
    <row r="440" spans="1:8" x14ac:dyDescent="0.3">
      <c r="A440" s="8"/>
      <c r="B440" s="8"/>
      <c r="C440" s="7"/>
      <c r="D440" s="7" t="s">
        <v>72</v>
      </c>
      <c r="E440" s="6" t="s">
        <v>71</v>
      </c>
      <c r="F440" s="237">
        <v>9491</v>
      </c>
      <c r="G440" s="237">
        <v>9679.6</v>
      </c>
      <c r="H440" s="237">
        <v>9679.6</v>
      </c>
    </row>
    <row r="441" spans="1:8" x14ac:dyDescent="0.3">
      <c r="A441" s="20"/>
      <c r="B441" s="22" t="s">
        <v>264</v>
      </c>
      <c r="C441" s="21"/>
      <c r="D441" s="20"/>
      <c r="E441" s="19" t="s">
        <v>81</v>
      </c>
      <c r="F441" s="26">
        <f t="shared" ref="F441:H441" si="68">F442</f>
        <v>18623.870930000001</v>
      </c>
      <c r="G441" s="26">
        <f t="shared" si="68"/>
        <v>2809.6476299999999</v>
      </c>
      <c r="H441" s="26">
        <f t="shared" si="68"/>
        <v>2606.2189699999999</v>
      </c>
    </row>
    <row r="442" spans="1:8" x14ac:dyDescent="0.3">
      <c r="A442" s="20"/>
      <c r="B442" s="22"/>
      <c r="C442" s="21" t="s">
        <v>36</v>
      </c>
      <c r="D442" s="22"/>
      <c r="E442" s="27" t="s">
        <v>35</v>
      </c>
      <c r="F442" s="26">
        <f>F453+F457+F443</f>
        <v>18623.870930000001</v>
      </c>
      <c r="G442" s="26">
        <f t="shared" ref="G442" si="69">G453+G457</f>
        <v>2809.6476299999999</v>
      </c>
      <c r="H442" s="26">
        <f t="shared" ref="H442" si="70">H453+H457</f>
        <v>2606.2189699999999</v>
      </c>
    </row>
    <row r="443" spans="1:8" ht="26.4" x14ac:dyDescent="0.3">
      <c r="A443" s="53"/>
      <c r="B443" s="33"/>
      <c r="C443" s="34" t="s">
        <v>246</v>
      </c>
      <c r="D443" s="33"/>
      <c r="E443" s="32" t="s">
        <v>245</v>
      </c>
      <c r="F443" s="31">
        <f>F444+F447</f>
        <v>4110.5702199999996</v>
      </c>
      <c r="G443" s="31">
        <f t="shared" ref="G443:H443" si="71">G444</f>
        <v>0</v>
      </c>
      <c r="H443" s="31">
        <f t="shared" si="71"/>
        <v>0</v>
      </c>
    </row>
    <row r="444" spans="1:8" ht="27" x14ac:dyDescent="0.3">
      <c r="A444" s="200"/>
      <c r="B444" s="200"/>
      <c r="C444" s="200" t="s">
        <v>752</v>
      </c>
      <c r="D444" s="200"/>
      <c r="E444" s="201" t="s">
        <v>744</v>
      </c>
      <c r="F444" s="212">
        <f t="shared" ref="F444:H445" si="72">F445</f>
        <v>2368.9870000000001</v>
      </c>
      <c r="G444" s="212">
        <f t="shared" si="72"/>
        <v>0</v>
      </c>
      <c r="H444" s="212">
        <f t="shared" si="72"/>
        <v>0</v>
      </c>
    </row>
    <row r="445" spans="1:8" ht="27" x14ac:dyDescent="0.3">
      <c r="A445" s="309"/>
      <c r="B445" s="310"/>
      <c r="C445" s="7" t="s">
        <v>822</v>
      </c>
      <c r="D445" s="7"/>
      <c r="E445" s="6" t="s">
        <v>743</v>
      </c>
      <c r="F445" s="237">
        <f t="shared" si="72"/>
        <v>2368.9870000000001</v>
      </c>
      <c r="G445" s="237">
        <f t="shared" si="72"/>
        <v>0</v>
      </c>
      <c r="H445" s="237">
        <f t="shared" si="72"/>
        <v>0</v>
      </c>
    </row>
    <row r="446" spans="1:8" x14ac:dyDescent="0.3">
      <c r="A446" s="309"/>
      <c r="B446" s="310"/>
      <c r="C446" s="7"/>
      <c r="D446" s="7" t="s">
        <v>72</v>
      </c>
      <c r="E446" s="6" t="s">
        <v>71</v>
      </c>
      <c r="F446" s="237">
        <v>2368.9870000000001</v>
      </c>
      <c r="G446" s="237">
        <v>0</v>
      </c>
      <c r="H446" s="237">
        <v>0</v>
      </c>
    </row>
    <row r="447" spans="1:8" ht="27" x14ac:dyDescent="0.3">
      <c r="A447" s="200"/>
      <c r="B447" s="200"/>
      <c r="C447" s="200" t="s">
        <v>558</v>
      </c>
      <c r="D447" s="200"/>
      <c r="E447" s="201" t="s">
        <v>559</v>
      </c>
      <c r="F447" s="212">
        <f t="shared" ref="F447:H448" si="73">F448</f>
        <v>1741.58322</v>
      </c>
      <c r="G447" s="212">
        <f t="shared" si="73"/>
        <v>0</v>
      </c>
      <c r="H447" s="212">
        <f t="shared" si="73"/>
        <v>0</v>
      </c>
    </row>
    <row r="448" spans="1:8" ht="27" x14ac:dyDescent="0.3">
      <c r="A448" s="309"/>
      <c r="B448" s="310"/>
      <c r="C448" s="7" t="s">
        <v>1007</v>
      </c>
      <c r="D448" s="7"/>
      <c r="E448" s="496" t="s">
        <v>1035</v>
      </c>
      <c r="F448" s="237">
        <f t="shared" si="73"/>
        <v>1741.58322</v>
      </c>
      <c r="G448" s="237">
        <f t="shared" si="73"/>
        <v>0</v>
      </c>
      <c r="H448" s="237">
        <f t="shared" si="73"/>
        <v>0</v>
      </c>
    </row>
    <row r="449" spans="1:8" x14ac:dyDescent="0.3">
      <c r="A449" s="309"/>
      <c r="B449" s="310"/>
      <c r="C449" s="7"/>
      <c r="D449" s="7" t="s">
        <v>72</v>
      </c>
      <c r="E449" s="6" t="s">
        <v>71</v>
      </c>
      <c r="F449" s="237">
        <f>F451+F452</f>
        <v>1741.58322</v>
      </c>
      <c r="G449" s="237">
        <f t="shared" ref="G449:H449" si="74">G451+G452</f>
        <v>0</v>
      </c>
      <c r="H449" s="237">
        <f t="shared" si="74"/>
        <v>0</v>
      </c>
    </row>
    <row r="450" spans="1:8" x14ac:dyDescent="0.3">
      <c r="A450" s="309"/>
      <c r="B450" s="310"/>
      <c r="C450" s="7"/>
      <c r="D450" s="7"/>
      <c r="E450" s="6" t="s">
        <v>307</v>
      </c>
      <c r="F450" s="237">
        <v>0</v>
      </c>
      <c r="G450" s="237">
        <v>0</v>
      </c>
      <c r="H450" s="237">
        <v>0</v>
      </c>
    </row>
    <row r="451" spans="1:8" x14ac:dyDescent="0.3">
      <c r="A451" s="309"/>
      <c r="B451" s="310"/>
      <c r="C451" s="7"/>
      <c r="D451" s="7"/>
      <c r="E451" s="96" t="s">
        <v>303</v>
      </c>
      <c r="F451" s="237">
        <v>1718.6676500000001</v>
      </c>
      <c r="G451" s="237">
        <v>0</v>
      </c>
      <c r="H451" s="237">
        <v>0</v>
      </c>
    </row>
    <row r="452" spans="1:8" x14ac:dyDescent="0.3">
      <c r="A452" s="309"/>
      <c r="B452" s="310"/>
      <c r="C452" s="7"/>
      <c r="D452" s="7"/>
      <c r="E452" s="96" t="s">
        <v>298</v>
      </c>
      <c r="F452" s="237">
        <v>22.915569999999999</v>
      </c>
      <c r="G452" s="237">
        <v>0</v>
      </c>
      <c r="H452" s="237">
        <v>0</v>
      </c>
    </row>
    <row r="453" spans="1:8" ht="26.4" x14ac:dyDescent="0.3">
      <c r="A453" s="53"/>
      <c r="B453" s="33"/>
      <c r="C453" s="34" t="s">
        <v>263</v>
      </c>
      <c r="D453" s="33"/>
      <c r="E453" s="32" t="s">
        <v>262</v>
      </c>
      <c r="F453" s="31">
        <f t="shared" ref="F453:H455" si="75">F454</f>
        <v>1504.4</v>
      </c>
      <c r="G453" s="31">
        <f t="shared" si="75"/>
        <v>0</v>
      </c>
      <c r="H453" s="31">
        <f t="shared" si="75"/>
        <v>1504.4</v>
      </c>
    </row>
    <row r="454" spans="1:8" ht="27" x14ac:dyDescent="0.3">
      <c r="A454" s="200"/>
      <c r="B454" s="200"/>
      <c r="C454" s="200" t="s">
        <v>261</v>
      </c>
      <c r="D454" s="200"/>
      <c r="E454" s="201" t="s">
        <v>260</v>
      </c>
      <c r="F454" s="202">
        <f t="shared" si="75"/>
        <v>1504.4</v>
      </c>
      <c r="G454" s="202">
        <f t="shared" si="75"/>
        <v>0</v>
      </c>
      <c r="H454" s="202">
        <f t="shared" si="75"/>
        <v>1504.4</v>
      </c>
    </row>
    <row r="455" spans="1:8" ht="27" x14ac:dyDescent="0.3">
      <c r="A455" s="8"/>
      <c r="B455" s="8"/>
      <c r="C455" s="7" t="s">
        <v>259</v>
      </c>
      <c r="D455" s="7"/>
      <c r="E455" s="78" t="s">
        <v>258</v>
      </c>
      <c r="F455" s="9">
        <f t="shared" si="75"/>
        <v>1504.4</v>
      </c>
      <c r="G455" s="9">
        <f t="shared" si="75"/>
        <v>0</v>
      </c>
      <c r="H455" s="9">
        <f t="shared" si="75"/>
        <v>1504.4</v>
      </c>
    </row>
    <row r="456" spans="1:8" x14ac:dyDescent="0.3">
      <c r="A456" s="8"/>
      <c r="B456" s="8"/>
      <c r="C456" s="7"/>
      <c r="D456" s="7" t="s">
        <v>72</v>
      </c>
      <c r="E456" s="6" t="s">
        <v>71</v>
      </c>
      <c r="F456" s="237">
        <v>1504.4</v>
      </c>
      <c r="G456" s="237">
        <v>0</v>
      </c>
      <c r="H456" s="237">
        <v>1504.4</v>
      </c>
    </row>
    <row r="457" spans="1:8" ht="40.200000000000003" x14ac:dyDescent="0.3">
      <c r="A457" s="53"/>
      <c r="B457" s="33"/>
      <c r="C457" s="217" t="s">
        <v>331</v>
      </c>
      <c r="D457" s="221"/>
      <c r="E457" s="220" t="s">
        <v>577</v>
      </c>
      <c r="F457" s="92">
        <f t="shared" ref="F457:H457" si="76">F458</f>
        <v>13008.900710000002</v>
      </c>
      <c r="G457" s="92">
        <f t="shared" si="76"/>
        <v>2809.6476299999999</v>
      </c>
      <c r="H457" s="92">
        <f t="shared" si="76"/>
        <v>1101.81897</v>
      </c>
    </row>
    <row r="458" spans="1:8" x14ac:dyDescent="0.3">
      <c r="A458" s="200"/>
      <c r="B458" s="200"/>
      <c r="C458" s="200" t="s">
        <v>760</v>
      </c>
      <c r="D458" s="207"/>
      <c r="E458" s="201" t="s">
        <v>761</v>
      </c>
      <c r="F458" s="212">
        <f>F459+F461+F463</f>
        <v>13008.900710000002</v>
      </c>
      <c r="G458" s="212">
        <f t="shared" ref="G458:H458" si="77">G459+G461+G463</f>
        <v>2809.6476299999999</v>
      </c>
      <c r="H458" s="212">
        <f t="shared" si="77"/>
        <v>1101.81897</v>
      </c>
    </row>
    <row r="459" spans="1:8" ht="40.200000000000003" x14ac:dyDescent="0.3">
      <c r="A459" s="8"/>
      <c r="B459" s="8"/>
      <c r="C459" s="183" t="s">
        <v>762</v>
      </c>
      <c r="D459" s="183"/>
      <c r="E459" s="184" t="s">
        <v>767</v>
      </c>
      <c r="F459" s="237">
        <f>F460</f>
        <v>6893.0713400000004</v>
      </c>
      <c r="G459" s="237">
        <f t="shared" ref="G459:H459" si="78">G460</f>
        <v>0</v>
      </c>
      <c r="H459" s="237">
        <f t="shared" si="78"/>
        <v>0</v>
      </c>
    </row>
    <row r="460" spans="1:8" x14ac:dyDescent="0.3">
      <c r="A460" s="8"/>
      <c r="B460" s="8"/>
      <c r="C460" s="183"/>
      <c r="D460" s="183">
        <v>800</v>
      </c>
      <c r="E460" s="6" t="s">
        <v>21</v>
      </c>
      <c r="F460" s="237">
        <v>6893.0713400000004</v>
      </c>
      <c r="G460" s="237">
        <v>0</v>
      </c>
      <c r="H460" s="237">
        <v>0</v>
      </c>
    </row>
    <row r="461" spans="1:8" ht="27" x14ac:dyDescent="0.3">
      <c r="A461" s="8"/>
      <c r="B461" s="8"/>
      <c r="C461" s="183" t="s">
        <v>763</v>
      </c>
      <c r="D461" s="183"/>
      <c r="E461" s="184" t="s">
        <v>765</v>
      </c>
      <c r="F461" s="237">
        <f>F462</f>
        <v>4111.7108600000001</v>
      </c>
      <c r="G461" s="237">
        <f t="shared" ref="G461:H461" si="79">G462</f>
        <v>0</v>
      </c>
      <c r="H461" s="237">
        <f t="shared" si="79"/>
        <v>0</v>
      </c>
    </row>
    <row r="462" spans="1:8" x14ac:dyDescent="0.3">
      <c r="A462" s="8"/>
      <c r="B462" s="8"/>
      <c r="C462" s="183"/>
      <c r="D462" s="183">
        <v>800</v>
      </c>
      <c r="E462" s="6" t="s">
        <v>21</v>
      </c>
      <c r="F462" s="237">
        <v>4111.7108600000001</v>
      </c>
      <c r="G462" s="237">
        <v>0</v>
      </c>
      <c r="H462" s="237">
        <v>0</v>
      </c>
    </row>
    <row r="463" spans="1:8" ht="40.200000000000003" x14ac:dyDescent="0.3">
      <c r="A463" s="8"/>
      <c r="B463" s="8"/>
      <c r="C463" s="183" t="s">
        <v>764</v>
      </c>
      <c r="D463" s="183"/>
      <c r="E463" s="184" t="s">
        <v>766</v>
      </c>
      <c r="F463" s="237">
        <f>F464</f>
        <v>2004.11851</v>
      </c>
      <c r="G463" s="237">
        <f t="shared" ref="G463:H463" si="80">G464</f>
        <v>2809.6476299999999</v>
      </c>
      <c r="H463" s="237">
        <f t="shared" si="80"/>
        <v>1101.81897</v>
      </c>
    </row>
    <row r="464" spans="1:8" x14ac:dyDescent="0.3">
      <c r="A464" s="8"/>
      <c r="B464" s="8"/>
      <c r="C464" s="183"/>
      <c r="D464" s="183">
        <v>800</v>
      </c>
      <c r="E464" s="6" t="s">
        <v>21</v>
      </c>
      <c r="F464" s="237">
        <v>2004.11851</v>
      </c>
      <c r="G464" s="237">
        <v>2809.6476299999999</v>
      </c>
      <c r="H464" s="237">
        <v>1101.81897</v>
      </c>
    </row>
    <row r="465" spans="1:8" x14ac:dyDescent="0.3">
      <c r="A465" s="8"/>
      <c r="B465" s="22">
        <v>1004</v>
      </c>
      <c r="C465" s="21"/>
      <c r="D465" s="20"/>
      <c r="E465" s="19" t="s">
        <v>165</v>
      </c>
      <c r="F465" s="26">
        <f t="shared" ref="F465:H466" si="81">F466</f>
        <v>12744.760000000002</v>
      </c>
      <c r="G465" s="26">
        <f t="shared" si="81"/>
        <v>29290.572</v>
      </c>
      <c r="H465" s="26">
        <f t="shared" si="81"/>
        <v>0</v>
      </c>
    </row>
    <row r="466" spans="1:8" x14ac:dyDescent="0.3">
      <c r="A466" s="8"/>
      <c r="B466" s="22"/>
      <c r="C466" s="21" t="s">
        <v>36</v>
      </c>
      <c r="D466" s="22"/>
      <c r="E466" s="27" t="s">
        <v>164</v>
      </c>
      <c r="F466" s="26">
        <f t="shared" si="81"/>
        <v>12744.760000000002</v>
      </c>
      <c r="G466" s="26">
        <f t="shared" si="81"/>
        <v>29290.572</v>
      </c>
      <c r="H466" s="26">
        <f t="shared" si="81"/>
        <v>0</v>
      </c>
    </row>
    <row r="467" spans="1:8" ht="26.4" x14ac:dyDescent="0.3">
      <c r="A467" s="53"/>
      <c r="B467" s="33"/>
      <c r="C467" s="34" t="s">
        <v>246</v>
      </c>
      <c r="D467" s="33"/>
      <c r="E467" s="32" t="s">
        <v>245</v>
      </c>
      <c r="F467" s="31">
        <f>F468+F476</f>
        <v>12744.760000000002</v>
      </c>
      <c r="G467" s="31">
        <f>G468+G476</f>
        <v>29290.572</v>
      </c>
      <c r="H467" s="31">
        <f>H468+H476</f>
        <v>0</v>
      </c>
    </row>
    <row r="468" spans="1:8" x14ac:dyDescent="0.3">
      <c r="A468" s="200"/>
      <c r="B468" s="200"/>
      <c r="C468" s="200" t="s">
        <v>257</v>
      </c>
      <c r="D468" s="200"/>
      <c r="E468" s="201" t="s">
        <v>256</v>
      </c>
      <c r="F468" s="202">
        <f>F471+F469</f>
        <v>8466.4420000000009</v>
      </c>
      <c r="G468" s="202">
        <f>G471+G469</f>
        <v>7898.982</v>
      </c>
      <c r="H468" s="202">
        <f>H471+H469</f>
        <v>0</v>
      </c>
    </row>
    <row r="469" spans="1:8" s="23" customFormat="1" ht="53.4" x14ac:dyDescent="0.3">
      <c r="A469" s="60"/>
      <c r="B469" s="60"/>
      <c r="C469" s="7" t="s">
        <v>255</v>
      </c>
      <c r="D469" s="7"/>
      <c r="E469" s="6" t="s">
        <v>726</v>
      </c>
      <c r="F469" s="9">
        <f>F470</f>
        <v>6215.9350000000004</v>
      </c>
      <c r="G469" s="9">
        <f>G470</f>
        <v>7898.982</v>
      </c>
      <c r="H469" s="9">
        <f>H470</f>
        <v>0</v>
      </c>
    </row>
    <row r="470" spans="1:8" s="23" customFormat="1" x14ac:dyDescent="0.3">
      <c r="A470" s="60"/>
      <c r="B470" s="60"/>
      <c r="C470" s="7"/>
      <c r="D470" s="7" t="s">
        <v>72</v>
      </c>
      <c r="E470" s="6" t="s">
        <v>71</v>
      </c>
      <c r="F470" s="237">
        <v>6215.9350000000004</v>
      </c>
      <c r="G470" s="237">
        <v>7898.982</v>
      </c>
      <c r="H470" s="237">
        <v>0</v>
      </c>
    </row>
    <row r="471" spans="1:8" ht="40.200000000000003" x14ac:dyDescent="0.3">
      <c r="A471" s="7"/>
      <c r="B471" s="7"/>
      <c r="C471" s="7" t="s">
        <v>254</v>
      </c>
      <c r="D471" s="7"/>
      <c r="E471" s="11" t="s">
        <v>253</v>
      </c>
      <c r="F471" s="9">
        <f>F472</f>
        <v>2250.5070000000001</v>
      </c>
      <c r="G471" s="9">
        <f>G472</f>
        <v>0</v>
      </c>
      <c r="H471" s="9">
        <f>H472</f>
        <v>0</v>
      </c>
    </row>
    <row r="472" spans="1:8" x14ac:dyDescent="0.3">
      <c r="A472" s="7"/>
      <c r="B472" s="7"/>
      <c r="C472" s="7"/>
      <c r="D472" s="7" t="s">
        <v>72</v>
      </c>
      <c r="E472" s="6" t="s">
        <v>71</v>
      </c>
      <c r="F472" s="9">
        <f>F475+F474+F473</f>
        <v>2250.5070000000001</v>
      </c>
      <c r="G472" s="9">
        <f>G475</f>
        <v>0</v>
      </c>
      <c r="H472" s="9">
        <f>H475</f>
        <v>0</v>
      </c>
    </row>
    <row r="473" spans="1:8" x14ac:dyDescent="0.3">
      <c r="A473" s="7"/>
      <c r="B473" s="7"/>
      <c r="C473" s="7"/>
      <c r="D473" s="7"/>
      <c r="E473" s="6" t="s">
        <v>102</v>
      </c>
      <c r="F473" s="237">
        <v>943.21400000000006</v>
      </c>
      <c r="G473" s="9">
        <v>0</v>
      </c>
      <c r="H473" s="9">
        <v>0</v>
      </c>
    </row>
    <row r="474" spans="1:8" x14ac:dyDescent="0.3">
      <c r="A474" s="7"/>
      <c r="B474" s="7"/>
      <c r="C474" s="7"/>
      <c r="D474" s="7"/>
      <c r="E474" s="6" t="s">
        <v>101</v>
      </c>
      <c r="F474" s="237">
        <v>314.40499999999997</v>
      </c>
      <c r="G474" s="9">
        <v>0</v>
      </c>
      <c r="H474" s="9">
        <v>0</v>
      </c>
    </row>
    <row r="475" spans="1:8" x14ac:dyDescent="0.3">
      <c r="A475" s="7"/>
      <c r="B475" s="7"/>
      <c r="C475" s="7"/>
      <c r="D475" s="7"/>
      <c r="E475" s="6" t="s">
        <v>98</v>
      </c>
      <c r="F475" s="237">
        <v>992.88800000000003</v>
      </c>
      <c r="G475" s="9">
        <v>0</v>
      </c>
      <c r="H475" s="9">
        <v>0</v>
      </c>
    </row>
    <row r="476" spans="1:8" ht="40.200000000000003" x14ac:dyDescent="0.3">
      <c r="A476" s="200"/>
      <c r="B476" s="200"/>
      <c r="C476" s="200" t="s">
        <v>244</v>
      </c>
      <c r="D476" s="200"/>
      <c r="E476" s="201" t="s">
        <v>243</v>
      </c>
      <c r="F476" s="202">
        <f t="shared" ref="F476:H477" si="82">F477</f>
        <v>4278.3180000000002</v>
      </c>
      <c r="G476" s="202">
        <f t="shared" si="82"/>
        <v>21391.59</v>
      </c>
      <c r="H476" s="202">
        <f t="shared" si="82"/>
        <v>0</v>
      </c>
    </row>
    <row r="477" spans="1:8" ht="57" customHeight="1" x14ac:dyDescent="0.3">
      <c r="A477" s="8"/>
      <c r="B477" s="8"/>
      <c r="C477" s="7" t="s">
        <v>252</v>
      </c>
      <c r="D477" s="7"/>
      <c r="E477" s="77" t="s">
        <v>251</v>
      </c>
      <c r="F477" s="9">
        <f t="shared" si="82"/>
        <v>4278.3180000000002</v>
      </c>
      <c r="G477" s="9">
        <f t="shared" si="82"/>
        <v>21391.59</v>
      </c>
      <c r="H477" s="9">
        <f t="shared" si="82"/>
        <v>0</v>
      </c>
    </row>
    <row r="478" spans="1:8" ht="27" x14ac:dyDescent="0.3">
      <c r="A478" s="8"/>
      <c r="B478" s="8"/>
      <c r="C478" s="7"/>
      <c r="D478" s="7" t="s">
        <v>250</v>
      </c>
      <c r="E478" s="6" t="s">
        <v>249</v>
      </c>
      <c r="F478" s="237">
        <v>4278.3180000000002</v>
      </c>
      <c r="G478" s="237">
        <v>21391.59</v>
      </c>
      <c r="H478" s="237">
        <v>0</v>
      </c>
    </row>
    <row r="479" spans="1:8" x14ac:dyDescent="0.3">
      <c r="A479" s="8"/>
      <c r="B479" s="22" t="s">
        <v>248</v>
      </c>
      <c r="C479" s="21"/>
      <c r="D479" s="20"/>
      <c r="E479" s="19" t="s">
        <v>247</v>
      </c>
      <c r="F479" s="26">
        <f t="shared" ref="F479:H483" si="83">F480</f>
        <v>2.8591199999999999</v>
      </c>
      <c r="G479" s="26">
        <f t="shared" si="83"/>
        <v>22.281269999999999</v>
      </c>
      <c r="H479" s="26">
        <f t="shared" si="83"/>
        <v>45.646590000000003</v>
      </c>
    </row>
    <row r="480" spans="1:8" x14ac:dyDescent="0.3">
      <c r="A480" s="8"/>
      <c r="B480" s="22"/>
      <c r="C480" s="21" t="s">
        <v>36</v>
      </c>
      <c r="D480" s="22"/>
      <c r="E480" s="27" t="s">
        <v>164</v>
      </c>
      <c r="F480" s="26">
        <f t="shared" si="83"/>
        <v>2.8591199999999999</v>
      </c>
      <c r="G480" s="26">
        <f t="shared" si="83"/>
        <v>22.281269999999999</v>
      </c>
      <c r="H480" s="26">
        <f t="shared" si="83"/>
        <v>45.646590000000003</v>
      </c>
    </row>
    <row r="481" spans="1:8" ht="26.4" x14ac:dyDescent="0.3">
      <c r="A481" s="53"/>
      <c r="B481" s="33"/>
      <c r="C481" s="34" t="s">
        <v>246</v>
      </c>
      <c r="D481" s="33"/>
      <c r="E481" s="32" t="s">
        <v>245</v>
      </c>
      <c r="F481" s="31">
        <f t="shared" si="83"/>
        <v>2.8591199999999999</v>
      </c>
      <c r="G481" s="31">
        <f t="shared" si="83"/>
        <v>22.281269999999999</v>
      </c>
      <c r="H481" s="31">
        <f t="shared" si="83"/>
        <v>45.646590000000003</v>
      </c>
    </row>
    <row r="482" spans="1:8" ht="40.200000000000003" x14ac:dyDescent="0.3">
      <c r="A482" s="200"/>
      <c r="B482" s="200"/>
      <c r="C482" s="200" t="s">
        <v>244</v>
      </c>
      <c r="D482" s="200"/>
      <c r="E482" s="201" t="s">
        <v>243</v>
      </c>
      <c r="F482" s="202">
        <f t="shared" si="83"/>
        <v>2.8591199999999999</v>
      </c>
      <c r="G482" s="202">
        <f t="shared" si="83"/>
        <v>22.281269999999999</v>
      </c>
      <c r="H482" s="202">
        <f t="shared" si="83"/>
        <v>45.646590000000003</v>
      </c>
    </row>
    <row r="483" spans="1:8" ht="27" x14ac:dyDescent="0.3">
      <c r="A483" s="8"/>
      <c r="B483" s="8"/>
      <c r="C483" s="7" t="s">
        <v>242</v>
      </c>
      <c r="D483" s="7"/>
      <c r="E483" s="6" t="s">
        <v>241</v>
      </c>
      <c r="F483" s="9">
        <f t="shared" si="83"/>
        <v>2.8591199999999999</v>
      </c>
      <c r="G483" s="9">
        <f t="shared" si="83"/>
        <v>22.281269999999999</v>
      </c>
      <c r="H483" s="9">
        <f t="shared" si="83"/>
        <v>45.646590000000003</v>
      </c>
    </row>
    <row r="484" spans="1:8" x14ac:dyDescent="0.3">
      <c r="A484" s="8"/>
      <c r="B484" s="8"/>
      <c r="C484" s="7"/>
      <c r="D484" s="7" t="s">
        <v>12</v>
      </c>
      <c r="E484" s="6" t="s">
        <v>11</v>
      </c>
      <c r="F484" s="237">
        <v>2.8591199999999999</v>
      </c>
      <c r="G484" s="237">
        <v>22.281269999999999</v>
      </c>
      <c r="H484" s="237">
        <v>45.646590000000003</v>
      </c>
    </row>
    <row r="485" spans="1:8" x14ac:dyDescent="0.3">
      <c r="A485" s="52"/>
      <c r="B485" s="22">
        <v>1100</v>
      </c>
      <c r="C485" s="21"/>
      <c r="D485" s="20"/>
      <c r="E485" s="19" t="s">
        <v>69</v>
      </c>
      <c r="F485" s="26">
        <f t="shared" ref="F485:H490" si="84">F486</f>
        <v>3200</v>
      </c>
      <c r="G485" s="26">
        <f t="shared" si="84"/>
        <v>0</v>
      </c>
      <c r="H485" s="26">
        <f t="shared" si="84"/>
        <v>0</v>
      </c>
    </row>
    <row r="486" spans="1:8" x14ac:dyDescent="0.3">
      <c r="A486" s="52"/>
      <c r="B486" s="22" t="s">
        <v>68</v>
      </c>
      <c r="C486" s="21"/>
      <c r="D486" s="22"/>
      <c r="E486" s="27" t="s">
        <v>67</v>
      </c>
      <c r="F486" s="26">
        <f t="shared" si="84"/>
        <v>3200</v>
      </c>
      <c r="G486" s="26">
        <f t="shared" si="84"/>
        <v>0</v>
      </c>
      <c r="H486" s="26">
        <f t="shared" si="84"/>
        <v>0</v>
      </c>
    </row>
    <row r="487" spans="1:8" x14ac:dyDescent="0.3">
      <c r="A487" s="52"/>
      <c r="B487" s="22"/>
      <c r="C487" s="21" t="s">
        <v>36</v>
      </c>
      <c r="D487" s="22"/>
      <c r="E487" s="27" t="s">
        <v>35</v>
      </c>
      <c r="F487" s="26">
        <f t="shared" si="84"/>
        <v>3200</v>
      </c>
      <c r="G487" s="26">
        <f t="shared" si="84"/>
        <v>0</v>
      </c>
      <c r="H487" s="26">
        <f t="shared" si="84"/>
        <v>0</v>
      </c>
    </row>
    <row r="488" spans="1:8" ht="26.4" x14ac:dyDescent="0.3">
      <c r="A488" s="53"/>
      <c r="B488" s="33"/>
      <c r="C488" s="34" t="s">
        <v>263</v>
      </c>
      <c r="D488" s="33"/>
      <c r="E488" s="32" t="s">
        <v>262</v>
      </c>
      <c r="F488" s="31">
        <f t="shared" si="84"/>
        <v>3200</v>
      </c>
      <c r="G488" s="31">
        <f t="shared" si="84"/>
        <v>0</v>
      </c>
      <c r="H488" s="31">
        <f t="shared" si="84"/>
        <v>0</v>
      </c>
    </row>
    <row r="489" spans="1:8" ht="27" x14ac:dyDescent="0.3">
      <c r="A489" s="200"/>
      <c r="B489" s="200"/>
      <c r="C489" s="200" t="s">
        <v>364</v>
      </c>
      <c r="D489" s="200"/>
      <c r="E489" s="201" t="s">
        <v>1024</v>
      </c>
      <c r="F489" s="202">
        <f t="shared" si="84"/>
        <v>3200</v>
      </c>
      <c r="G489" s="202">
        <f t="shared" si="84"/>
        <v>0</v>
      </c>
      <c r="H489" s="202">
        <f t="shared" si="84"/>
        <v>0</v>
      </c>
    </row>
    <row r="490" spans="1:8" x14ac:dyDescent="0.3">
      <c r="A490" s="8"/>
      <c r="B490" s="8"/>
      <c r="C490" s="7" t="s">
        <v>363</v>
      </c>
      <c r="D490" s="7"/>
      <c r="E490" s="78" t="s">
        <v>567</v>
      </c>
      <c r="F490" s="9">
        <f t="shared" si="84"/>
        <v>3200</v>
      </c>
      <c r="G490" s="9">
        <f t="shared" si="84"/>
        <v>0</v>
      </c>
      <c r="H490" s="9">
        <f t="shared" si="84"/>
        <v>0</v>
      </c>
    </row>
    <row r="491" spans="1:8" ht="27" x14ac:dyDescent="0.3">
      <c r="A491" s="8"/>
      <c r="B491" s="8"/>
      <c r="C491" s="7"/>
      <c r="D491" s="73" t="s">
        <v>250</v>
      </c>
      <c r="E491" s="6" t="s">
        <v>249</v>
      </c>
      <c r="F491" s="9">
        <v>3200</v>
      </c>
      <c r="G491" s="9">
        <v>0</v>
      </c>
      <c r="H491" s="9">
        <v>0</v>
      </c>
    </row>
    <row r="492" spans="1:8" ht="26.4" x14ac:dyDescent="0.3">
      <c r="A492" s="39">
        <v>611</v>
      </c>
      <c r="B492" s="41"/>
      <c r="C492" s="40"/>
      <c r="D492" s="39"/>
      <c r="E492" s="38" t="s">
        <v>240</v>
      </c>
      <c r="F492" s="76">
        <f>F493+F613+F643</f>
        <v>594891.27566000004</v>
      </c>
      <c r="G492" s="76">
        <f>G493+G613+G643</f>
        <v>618759.03065000009</v>
      </c>
      <c r="H492" s="76">
        <f>H493+H613+H643</f>
        <v>572547.52419000003</v>
      </c>
    </row>
    <row r="493" spans="1:8" x14ac:dyDescent="0.3">
      <c r="A493" s="36"/>
      <c r="B493" s="22" t="s">
        <v>148</v>
      </c>
      <c r="C493" s="21"/>
      <c r="D493" s="20"/>
      <c r="E493" s="19" t="s">
        <v>147</v>
      </c>
      <c r="F493" s="26">
        <f>F494+F518+F559+F574</f>
        <v>560563.92066000006</v>
      </c>
      <c r="G493" s="26">
        <f>G494+G518+G559+G574</f>
        <v>575690.65779000008</v>
      </c>
      <c r="H493" s="26">
        <f>H494+H518+H559+H574</f>
        <v>540399.79419000004</v>
      </c>
    </row>
    <row r="494" spans="1:8" x14ac:dyDescent="0.3">
      <c r="A494" s="36"/>
      <c r="B494" s="22" t="s">
        <v>239</v>
      </c>
      <c r="C494" s="21"/>
      <c r="D494" s="20"/>
      <c r="E494" s="19" t="s">
        <v>238</v>
      </c>
      <c r="F494" s="26">
        <f t="shared" ref="F494:H495" si="85">F495</f>
        <v>143876.95809999999</v>
      </c>
      <c r="G494" s="26">
        <f t="shared" si="85"/>
        <v>138576.7133</v>
      </c>
      <c r="H494" s="26">
        <f t="shared" si="85"/>
        <v>137173.15219999998</v>
      </c>
    </row>
    <row r="495" spans="1:8" s="74" customFormat="1" x14ac:dyDescent="0.3">
      <c r="A495" s="20"/>
      <c r="B495" s="22"/>
      <c r="C495" s="21" t="s">
        <v>36</v>
      </c>
      <c r="D495" s="20"/>
      <c r="E495" s="27" t="s">
        <v>164</v>
      </c>
      <c r="F495" s="26">
        <f t="shared" si="85"/>
        <v>143876.95809999999</v>
      </c>
      <c r="G495" s="26">
        <f t="shared" si="85"/>
        <v>138576.7133</v>
      </c>
      <c r="H495" s="26">
        <f t="shared" si="85"/>
        <v>137173.15219999998</v>
      </c>
    </row>
    <row r="496" spans="1:8" ht="26.4" x14ac:dyDescent="0.3">
      <c r="A496" s="53"/>
      <c r="B496" s="33"/>
      <c r="C496" s="34" t="s">
        <v>80</v>
      </c>
      <c r="D496" s="33"/>
      <c r="E496" s="32" t="s">
        <v>208</v>
      </c>
      <c r="F496" s="31">
        <f>F497+F510+F514</f>
        <v>143876.95809999999</v>
      </c>
      <c r="G496" s="31">
        <f>G497+G510</f>
        <v>138576.7133</v>
      </c>
      <c r="H496" s="31">
        <f>H497+H510</f>
        <v>137173.15219999998</v>
      </c>
    </row>
    <row r="497" spans="1:8" x14ac:dyDescent="0.3">
      <c r="A497" s="30"/>
      <c r="B497" s="30"/>
      <c r="C497" s="30" t="s">
        <v>163</v>
      </c>
      <c r="D497" s="30"/>
      <c r="E497" s="51" t="s">
        <v>162</v>
      </c>
      <c r="F497" s="28">
        <f>F498</f>
        <v>142323.6856</v>
      </c>
      <c r="G497" s="28">
        <f>G498</f>
        <v>137023.44080000001</v>
      </c>
      <c r="H497" s="28">
        <f>H498</f>
        <v>135706.17259999999</v>
      </c>
    </row>
    <row r="498" spans="1:8" ht="27" x14ac:dyDescent="0.3">
      <c r="A498" s="200"/>
      <c r="B498" s="200"/>
      <c r="C498" s="200" t="s">
        <v>161</v>
      </c>
      <c r="D498" s="200"/>
      <c r="E498" s="201" t="s">
        <v>179</v>
      </c>
      <c r="F498" s="202">
        <f>F499+F501+F504+F506</f>
        <v>142323.6856</v>
      </c>
      <c r="G498" s="202">
        <f>G499+G501+G504</f>
        <v>137023.44080000001</v>
      </c>
      <c r="H498" s="202">
        <f>H499+H501+H504</f>
        <v>135706.17259999999</v>
      </c>
    </row>
    <row r="499" spans="1:8" ht="27" x14ac:dyDescent="0.3">
      <c r="A499" s="8"/>
      <c r="B499" s="8"/>
      <c r="C499" s="7" t="s">
        <v>237</v>
      </c>
      <c r="D499" s="60"/>
      <c r="E499" s="6" t="s">
        <v>236</v>
      </c>
      <c r="F499" s="9">
        <f>F500</f>
        <v>30109</v>
      </c>
      <c r="G499" s="9">
        <f>G500</f>
        <v>30109</v>
      </c>
      <c r="H499" s="9">
        <f>H500</f>
        <v>30109</v>
      </c>
    </row>
    <row r="500" spans="1:8" ht="27" x14ac:dyDescent="0.3">
      <c r="A500" s="8"/>
      <c r="B500" s="8"/>
      <c r="C500" s="7"/>
      <c r="D500" s="7" t="s">
        <v>57</v>
      </c>
      <c r="E500" s="6" t="s">
        <v>56</v>
      </c>
      <c r="F500" s="237">
        <v>30109</v>
      </c>
      <c r="G500" s="237">
        <v>30109</v>
      </c>
      <c r="H500" s="237">
        <v>30109</v>
      </c>
    </row>
    <row r="501" spans="1:8" ht="40.200000000000003" x14ac:dyDescent="0.3">
      <c r="A501" s="8"/>
      <c r="B501" s="8"/>
      <c r="C501" s="7" t="s">
        <v>235</v>
      </c>
      <c r="D501" s="7"/>
      <c r="E501" s="6" t="s">
        <v>234</v>
      </c>
      <c r="F501" s="9">
        <f>F502+F503</f>
        <v>110421.28559999999</v>
      </c>
      <c r="G501" s="9">
        <f>G502+G503</f>
        <v>105471.0408</v>
      </c>
      <c r="H501" s="9">
        <f>H502+H503</f>
        <v>104153.7726</v>
      </c>
    </row>
    <row r="502" spans="1:8" x14ac:dyDescent="0.3">
      <c r="A502" s="8"/>
      <c r="B502" s="8"/>
      <c r="C502" s="7"/>
      <c r="D502" s="7" t="s">
        <v>72</v>
      </c>
      <c r="E502" s="6" t="s">
        <v>71</v>
      </c>
      <c r="F502" s="237">
        <v>23.352499999999999</v>
      </c>
      <c r="G502" s="237"/>
      <c r="H502" s="237"/>
    </row>
    <row r="503" spans="1:8" ht="27" x14ac:dyDescent="0.3">
      <c r="A503" s="8"/>
      <c r="B503" s="8"/>
      <c r="C503" s="7"/>
      <c r="D503" s="7" t="s">
        <v>57</v>
      </c>
      <c r="E503" s="6" t="s">
        <v>56</v>
      </c>
      <c r="F503" s="475">
        <v>110397.93309999999</v>
      </c>
      <c r="G503" s="475">
        <v>105471.0408</v>
      </c>
      <c r="H503" s="475">
        <v>104153.7726</v>
      </c>
    </row>
    <row r="504" spans="1:8" x14ac:dyDescent="0.3">
      <c r="A504" s="8"/>
      <c r="B504" s="8"/>
      <c r="C504" s="7" t="s">
        <v>233</v>
      </c>
      <c r="D504" s="7"/>
      <c r="E504" s="6" t="s">
        <v>232</v>
      </c>
      <c r="F504" s="9">
        <f>F505</f>
        <v>1443.4</v>
      </c>
      <c r="G504" s="9">
        <f>G505</f>
        <v>1443.4</v>
      </c>
      <c r="H504" s="9">
        <f>H505</f>
        <v>1443.4</v>
      </c>
    </row>
    <row r="505" spans="1:8" ht="27" x14ac:dyDescent="0.3">
      <c r="A505" s="8"/>
      <c r="B505" s="8"/>
      <c r="C505" s="7"/>
      <c r="D505" s="7" t="s">
        <v>57</v>
      </c>
      <c r="E505" s="6" t="s">
        <v>56</v>
      </c>
      <c r="F505" s="237">
        <v>1443.4</v>
      </c>
      <c r="G505" s="237">
        <v>1443.4</v>
      </c>
      <c r="H505" s="237">
        <v>1443.4</v>
      </c>
    </row>
    <row r="506" spans="1:8" ht="27" x14ac:dyDescent="0.3">
      <c r="A506" s="8"/>
      <c r="B506" s="8"/>
      <c r="C506" s="7" t="s">
        <v>673</v>
      </c>
      <c r="D506" s="7"/>
      <c r="E506" s="6" t="s">
        <v>565</v>
      </c>
      <c r="F506" s="9">
        <f>F507</f>
        <v>350</v>
      </c>
      <c r="G506" s="9">
        <f>G507</f>
        <v>0</v>
      </c>
      <c r="H506" s="9">
        <f>H507</f>
        <v>0</v>
      </c>
    </row>
    <row r="507" spans="1:8" ht="27" x14ac:dyDescent="0.3">
      <c r="A507" s="8"/>
      <c r="B507" s="8"/>
      <c r="C507" s="7"/>
      <c r="D507" s="7" t="s">
        <v>57</v>
      </c>
      <c r="E507" s="6" t="s">
        <v>56</v>
      </c>
      <c r="F507" s="9">
        <f>F508+F509</f>
        <v>350</v>
      </c>
      <c r="G507" s="9">
        <f>G508+G509</f>
        <v>0</v>
      </c>
      <c r="H507" s="9">
        <f>H508+H509</f>
        <v>0</v>
      </c>
    </row>
    <row r="508" spans="1:8" x14ac:dyDescent="0.3">
      <c r="A508" s="8"/>
      <c r="B508" s="8"/>
      <c r="C508" s="7"/>
      <c r="D508" s="7"/>
      <c r="E508" s="6" t="s">
        <v>213</v>
      </c>
      <c r="F508" s="9">
        <v>350</v>
      </c>
      <c r="G508" s="9">
        <v>0</v>
      </c>
      <c r="H508" s="9">
        <v>0</v>
      </c>
    </row>
    <row r="509" spans="1:8" x14ac:dyDescent="0.3">
      <c r="A509" s="8"/>
      <c r="B509" s="8"/>
      <c r="C509" s="7"/>
      <c r="D509" s="7"/>
      <c r="E509" s="6" t="s">
        <v>70</v>
      </c>
      <c r="F509" s="9">
        <v>0</v>
      </c>
      <c r="G509" s="9">
        <v>0</v>
      </c>
      <c r="H509" s="9">
        <v>0</v>
      </c>
    </row>
    <row r="510" spans="1:8" x14ac:dyDescent="0.3">
      <c r="A510" s="30"/>
      <c r="B510" s="30"/>
      <c r="C510" s="30" t="s">
        <v>78</v>
      </c>
      <c r="D510" s="30"/>
      <c r="E510" s="51" t="s">
        <v>77</v>
      </c>
      <c r="F510" s="28">
        <f t="shared" ref="F510:H512" si="86">F511</f>
        <v>1553.2725</v>
      </c>
      <c r="G510" s="28">
        <f t="shared" si="86"/>
        <v>1553.2725</v>
      </c>
      <c r="H510" s="28">
        <f t="shared" si="86"/>
        <v>1466.9795999999999</v>
      </c>
    </row>
    <row r="511" spans="1:8" ht="27" x14ac:dyDescent="0.3">
      <c r="A511" s="200"/>
      <c r="B511" s="200"/>
      <c r="C511" s="200" t="s">
        <v>76</v>
      </c>
      <c r="D511" s="200"/>
      <c r="E511" s="201" t="s">
        <v>75</v>
      </c>
      <c r="F511" s="202">
        <f t="shared" si="86"/>
        <v>1553.2725</v>
      </c>
      <c r="G511" s="202">
        <f t="shared" si="86"/>
        <v>1553.2725</v>
      </c>
      <c r="H511" s="202">
        <f t="shared" si="86"/>
        <v>1466.9795999999999</v>
      </c>
    </row>
    <row r="512" spans="1:8" ht="27" x14ac:dyDescent="0.3">
      <c r="A512" s="7"/>
      <c r="B512" s="7"/>
      <c r="C512" s="7" t="s">
        <v>168</v>
      </c>
      <c r="D512" s="7"/>
      <c r="E512" s="6" t="s">
        <v>167</v>
      </c>
      <c r="F512" s="9">
        <f t="shared" si="86"/>
        <v>1553.2725</v>
      </c>
      <c r="G512" s="9">
        <f t="shared" si="86"/>
        <v>1553.2725</v>
      </c>
      <c r="H512" s="9">
        <f t="shared" si="86"/>
        <v>1466.9795999999999</v>
      </c>
    </row>
    <row r="513" spans="1:8" ht="27" x14ac:dyDescent="0.3">
      <c r="A513" s="7"/>
      <c r="B513" s="7"/>
      <c r="C513" s="7"/>
      <c r="D513" s="72" t="s">
        <v>57</v>
      </c>
      <c r="E513" s="71" t="s">
        <v>56</v>
      </c>
      <c r="F513" s="9">
        <v>1553.2725</v>
      </c>
      <c r="G513" s="9">
        <v>1553.2725</v>
      </c>
      <c r="H513" s="9">
        <v>1466.9795999999999</v>
      </c>
    </row>
    <row r="514" spans="1:8" x14ac:dyDescent="0.3">
      <c r="A514" s="30"/>
      <c r="B514" s="30"/>
      <c r="C514" s="30" t="s">
        <v>212</v>
      </c>
      <c r="D514" s="30"/>
      <c r="E514" s="51" t="s">
        <v>211</v>
      </c>
      <c r="F514" s="28">
        <f>F515</f>
        <v>0</v>
      </c>
      <c r="G514" s="28">
        <f>G515</f>
        <v>0</v>
      </c>
      <c r="H514" s="28">
        <f>H515</f>
        <v>0</v>
      </c>
    </row>
    <row r="515" spans="1:8" ht="27" x14ac:dyDescent="0.3">
      <c r="A515" s="207"/>
      <c r="B515" s="207"/>
      <c r="C515" s="207" t="s">
        <v>210</v>
      </c>
      <c r="D515" s="207"/>
      <c r="E515" s="201" t="s">
        <v>209</v>
      </c>
      <c r="F515" s="202">
        <f>F516</f>
        <v>0</v>
      </c>
      <c r="G515" s="202">
        <f t="shared" ref="G515:H515" si="87">G516</f>
        <v>0</v>
      </c>
      <c r="H515" s="202">
        <f t="shared" si="87"/>
        <v>0</v>
      </c>
    </row>
    <row r="516" spans="1:8" ht="39.6" x14ac:dyDescent="0.3">
      <c r="A516" s="290"/>
      <c r="B516" s="290"/>
      <c r="C516" s="294" t="s">
        <v>715</v>
      </c>
      <c r="D516" s="289"/>
      <c r="E516" s="446" t="s">
        <v>751</v>
      </c>
      <c r="F516" s="291">
        <f>F517</f>
        <v>0</v>
      </c>
      <c r="G516" s="291">
        <v>0</v>
      </c>
      <c r="H516" s="291">
        <v>0</v>
      </c>
    </row>
    <row r="517" spans="1:8" ht="27" x14ac:dyDescent="0.3">
      <c r="A517" s="290"/>
      <c r="B517" s="290"/>
      <c r="C517" s="287"/>
      <c r="D517" s="287" t="s">
        <v>57</v>
      </c>
      <c r="E517" s="288" t="s">
        <v>56</v>
      </c>
      <c r="F517" s="274">
        <v>0</v>
      </c>
      <c r="G517" s="291">
        <v>0</v>
      </c>
      <c r="H517" s="291">
        <v>0</v>
      </c>
    </row>
    <row r="518" spans="1:8" x14ac:dyDescent="0.3">
      <c r="A518" s="36"/>
      <c r="B518" s="22" t="s">
        <v>231</v>
      </c>
      <c r="C518" s="21"/>
      <c r="D518" s="20"/>
      <c r="E518" s="19" t="s">
        <v>230</v>
      </c>
      <c r="F518" s="26">
        <f>F519</f>
        <v>356331.61156000005</v>
      </c>
      <c r="G518" s="26">
        <f t="shared" ref="G518:H518" si="88">G519</f>
        <v>379854.84448999999</v>
      </c>
      <c r="H518" s="26">
        <f t="shared" si="88"/>
        <v>342568.34198999999</v>
      </c>
    </row>
    <row r="519" spans="1:8" x14ac:dyDescent="0.3">
      <c r="A519" s="36"/>
      <c r="B519" s="22"/>
      <c r="C519" s="21" t="s">
        <v>36</v>
      </c>
      <c r="D519" s="20"/>
      <c r="E519" s="27" t="s">
        <v>35</v>
      </c>
      <c r="F519" s="26">
        <f>F520</f>
        <v>356331.61156000005</v>
      </c>
      <c r="G519" s="26">
        <f t="shared" ref="G519:H519" si="89">G520</f>
        <v>379854.84448999999</v>
      </c>
      <c r="H519" s="26">
        <f t="shared" si="89"/>
        <v>342568.34198999999</v>
      </c>
    </row>
    <row r="520" spans="1:8" ht="26.4" x14ac:dyDescent="0.3">
      <c r="A520" s="53"/>
      <c r="B520" s="33"/>
      <c r="C520" s="34" t="s">
        <v>80</v>
      </c>
      <c r="D520" s="33"/>
      <c r="E520" s="32" t="s">
        <v>208</v>
      </c>
      <c r="F520" s="31">
        <f>F521+F547+F551</f>
        <v>356331.61156000005</v>
      </c>
      <c r="G520" s="31">
        <f>G521+G547+G551</f>
        <v>379854.84448999999</v>
      </c>
      <c r="H520" s="31">
        <f>H521+H547+H551</f>
        <v>342568.34198999999</v>
      </c>
    </row>
    <row r="521" spans="1:8" x14ac:dyDescent="0.3">
      <c r="A521" s="30"/>
      <c r="B521" s="30"/>
      <c r="C521" s="30" t="s">
        <v>177</v>
      </c>
      <c r="D521" s="30"/>
      <c r="E521" s="51" t="s">
        <v>176</v>
      </c>
      <c r="F521" s="28">
        <f>F522+F531+F540</f>
        <v>350819.35206</v>
      </c>
      <c r="G521" s="28">
        <f>G522+G531+G540</f>
        <v>344218.09099</v>
      </c>
      <c r="H521" s="28">
        <f>H522+H531+H540</f>
        <v>336672.68458999996</v>
      </c>
    </row>
    <row r="522" spans="1:8" ht="27" x14ac:dyDescent="0.3">
      <c r="A522" s="200"/>
      <c r="B522" s="200"/>
      <c r="C522" s="200" t="s">
        <v>229</v>
      </c>
      <c r="D522" s="200"/>
      <c r="E522" s="201" t="s">
        <v>160</v>
      </c>
      <c r="F522" s="202">
        <f>F523+F525+F527</f>
        <v>308386.82516000001</v>
      </c>
      <c r="G522" s="202">
        <f>G523+G525+G527</f>
        <v>302580.32988999999</v>
      </c>
      <c r="H522" s="202">
        <f>H523+H525+H527</f>
        <v>295945.78578999999</v>
      </c>
    </row>
    <row r="523" spans="1:8" ht="27" x14ac:dyDescent="0.3">
      <c r="A523" s="8"/>
      <c r="B523" s="8"/>
      <c r="C523" s="7" t="s">
        <v>228</v>
      </c>
      <c r="D523" s="60"/>
      <c r="E523" s="6" t="s">
        <v>227</v>
      </c>
      <c r="F523" s="9">
        <f>F524</f>
        <v>38014.1</v>
      </c>
      <c r="G523" s="9">
        <f>G524</f>
        <v>38014.1</v>
      </c>
      <c r="H523" s="9">
        <f>H524</f>
        <v>38014.1</v>
      </c>
    </row>
    <row r="524" spans="1:8" ht="27" x14ac:dyDescent="0.3">
      <c r="A524" s="8"/>
      <c r="B524" s="8"/>
      <c r="C524" s="7"/>
      <c r="D524" s="7" t="s">
        <v>57</v>
      </c>
      <c r="E524" s="6" t="s">
        <v>56</v>
      </c>
      <c r="F524" s="237">
        <v>38014.1</v>
      </c>
      <c r="G524" s="237">
        <v>38014.1</v>
      </c>
      <c r="H524" s="237">
        <v>38014.1</v>
      </c>
    </row>
    <row r="525" spans="1:8" ht="40.200000000000003" x14ac:dyDescent="0.3">
      <c r="A525" s="8"/>
      <c r="B525" s="8"/>
      <c r="C525" s="7" t="s">
        <v>226</v>
      </c>
      <c r="D525" s="7"/>
      <c r="E525" s="6" t="s">
        <v>225</v>
      </c>
      <c r="F525" s="9">
        <f>F526</f>
        <v>260129.92516000001</v>
      </c>
      <c r="G525" s="9">
        <f>G526</f>
        <v>254323.42989</v>
      </c>
      <c r="H525" s="9">
        <f>H526</f>
        <v>247688.88579</v>
      </c>
    </row>
    <row r="526" spans="1:8" ht="27" x14ac:dyDescent="0.3">
      <c r="A526" s="8"/>
      <c r="B526" s="8"/>
      <c r="C526" s="7"/>
      <c r="D526" s="7" t="s">
        <v>57</v>
      </c>
      <c r="E526" s="6" t="s">
        <v>56</v>
      </c>
      <c r="F526" s="475">
        <v>260129.92516000001</v>
      </c>
      <c r="G526" s="475">
        <v>254323.42989</v>
      </c>
      <c r="H526" s="475">
        <v>247688.88579</v>
      </c>
    </row>
    <row r="527" spans="1:8" ht="51" customHeight="1" x14ac:dyDescent="0.3">
      <c r="A527" s="8"/>
      <c r="B527" s="8"/>
      <c r="C527" s="7" t="s">
        <v>224</v>
      </c>
      <c r="D527" s="7"/>
      <c r="E527" s="6" t="s">
        <v>223</v>
      </c>
      <c r="F527" s="75">
        <f>F529+F530</f>
        <v>10242.800000000001</v>
      </c>
      <c r="G527" s="75">
        <f>G529+G530</f>
        <v>10242.800000000001</v>
      </c>
      <c r="H527" s="75">
        <f>H529+H530</f>
        <v>10242.800000000001</v>
      </c>
    </row>
    <row r="528" spans="1:8" ht="27" x14ac:dyDescent="0.3">
      <c r="A528" s="8"/>
      <c r="B528" s="8"/>
      <c r="C528" s="7"/>
      <c r="D528" s="7" t="s">
        <v>57</v>
      </c>
      <c r="E528" s="6" t="s">
        <v>56</v>
      </c>
      <c r="F528" s="75">
        <f>F529+F530</f>
        <v>10242.800000000001</v>
      </c>
      <c r="G528" s="75">
        <f>G529+G530</f>
        <v>10242.800000000001</v>
      </c>
      <c r="H528" s="75">
        <f>H529+H530</f>
        <v>10242.800000000001</v>
      </c>
    </row>
    <row r="529" spans="1:8" x14ac:dyDescent="0.3">
      <c r="A529" s="8"/>
      <c r="B529" s="8"/>
      <c r="C529" s="7"/>
      <c r="D529" s="7"/>
      <c r="E529" s="6" t="s">
        <v>213</v>
      </c>
      <c r="F529" s="237">
        <v>9474.6</v>
      </c>
      <c r="G529" s="237">
        <v>9474.6</v>
      </c>
      <c r="H529" s="237">
        <v>9474.6</v>
      </c>
    </row>
    <row r="530" spans="1:8" x14ac:dyDescent="0.3">
      <c r="A530" s="8"/>
      <c r="B530" s="8"/>
      <c r="C530" s="7"/>
      <c r="D530" s="7"/>
      <c r="E530" s="6" t="s">
        <v>70</v>
      </c>
      <c r="F530" s="237">
        <v>768.2</v>
      </c>
      <c r="G530" s="479">
        <v>768.2</v>
      </c>
      <c r="H530" s="237">
        <v>768.2</v>
      </c>
    </row>
    <row r="531" spans="1:8" ht="40.200000000000003" x14ac:dyDescent="0.3">
      <c r="A531" s="200"/>
      <c r="B531" s="200"/>
      <c r="C531" s="200" t="s">
        <v>175</v>
      </c>
      <c r="D531" s="200"/>
      <c r="E531" s="201" t="s">
        <v>174</v>
      </c>
      <c r="F531" s="202">
        <f>F532+F534+F536+F538</f>
        <v>20129.7</v>
      </c>
      <c r="G531" s="202">
        <f t="shared" ref="G531:H531" si="90">G532+G534+G536+G538</f>
        <v>19391.7</v>
      </c>
      <c r="H531" s="202">
        <f t="shared" si="90"/>
        <v>18474.8</v>
      </c>
    </row>
    <row r="532" spans="1:8" x14ac:dyDescent="0.3">
      <c r="A532" s="8"/>
      <c r="B532" s="8"/>
      <c r="C532" s="7" t="s">
        <v>222</v>
      </c>
      <c r="D532" s="7"/>
      <c r="E532" s="6" t="s">
        <v>221</v>
      </c>
      <c r="F532" s="9">
        <f>F533</f>
        <v>7277.9</v>
      </c>
      <c r="G532" s="9">
        <f>G533</f>
        <v>7208.4</v>
      </c>
      <c r="H532" s="9">
        <f>H533</f>
        <v>7277.9</v>
      </c>
    </row>
    <row r="533" spans="1:8" ht="27" x14ac:dyDescent="0.3">
      <c r="A533" s="8"/>
      <c r="B533" s="8"/>
      <c r="C533" s="7"/>
      <c r="D533" s="7" t="s">
        <v>57</v>
      </c>
      <c r="E533" s="6" t="s">
        <v>56</v>
      </c>
      <c r="F533" s="237">
        <v>7277.9</v>
      </c>
      <c r="G533" s="237">
        <v>7208.4</v>
      </c>
      <c r="H533" s="237">
        <v>7277.9</v>
      </c>
    </row>
    <row r="534" spans="1:8" ht="27" x14ac:dyDescent="0.3">
      <c r="A534" s="8"/>
      <c r="B534" s="8"/>
      <c r="C534" s="7" t="s">
        <v>220</v>
      </c>
      <c r="D534" s="7"/>
      <c r="E534" s="6" t="s">
        <v>219</v>
      </c>
      <c r="F534" s="9">
        <f>F535</f>
        <v>446.3</v>
      </c>
      <c r="G534" s="9">
        <f>G535</f>
        <v>446.3</v>
      </c>
      <c r="H534" s="9">
        <f>H535</f>
        <v>446.3</v>
      </c>
    </row>
    <row r="535" spans="1:8" ht="27" x14ac:dyDescent="0.3">
      <c r="A535" s="8"/>
      <c r="B535" s="8"/>
      <c r="C535" s="7"/>
      <c r="D535" s="7" t="s">
        <v>57</v>
      </c>
      <c r="E535" s="6" t="s">
        <v>56</v>
      </c>
      <c r="F535" s="237">
        <v>446.3</v>
      </c>
      <c r="G535" s="237">
        <v>446.3</v>
      </c>
      <c r="H535" s="237">
        <v>446.3</v>
      </c>
    </row>
    <row r="536" spans="1:8" ht="27" x14ac:dyDescent="0.3">
      <c r="A536" s="8"/>
      <c r="B536" s="8"/>
      <c r="C536" s="7" t="s">
        <v>218</v>
      </c>
      <c r="D536" s="7"/>
      <c r="E536" s="6" t="s">
        <v>217</v>
      </c>
      <c r="F536" s="9">
        <f>F537</f>
        <v>105</v>
      </c>
      <c r="G536" s="9">
        <f>G537</f>
        <v>105</v>
      </c>
      <c r="H536" s="9">
        <f>H537</f>
        <v>105</v>
      </c>
    </row>
    <row r="537" spans="1:8" ht="27" x14ac:dyDescent="0.3">
      <c r="A537" s="8"/>
      <c r="B537" s="8"/>
      <c r="C537" s="7"/>
      <c r="D537" s="7" t="s">
        <v>57</v>
      </c>
      <c r="E537" s="6" t="s">
        <v>56</v>
      </c>
      <c r="F537" s="237">
        <v>105</v>
      </c>
      <c r="G537" s="237">
        <v>105</v>
      </c>
      <c r="H537" s="237">
        <v>105</v>
      </c>
    </row>
    <row r="538" spans="1:8" ht="27" x14ac:dyDescent="0.3">
      <c r="A538" s="8"/>
      <c r="B538" s="8"/>
      <c r="C538" s="7" t="s">
        <v>215</v>
      </c>
      <c r="D538" s="7"/>
      <c r="E538" s="6" t="s">
        <v>214</v>
      </c>
      <c r="F538" s="9">
        <f>F539</f>
        <v>12300.5</v>
      </c>
      <c r="G538" s="9">
        <f>G539</f>
        <v>11632</v>
      </c>
      <c r="H538" s="9">
        <f>H539</f>
        <v>10645.6</v>
      </c>
    </row>
    <row r="539" spans="1:8" ht="27" x14ac:dyDescent="0.3">
      <c r="A539" s="8"/>
      <c r="B539" s="8"/>
      <c r="C539" s="7"/>
      <c r="D539" s="7" t="s">
        <v>57</v>
      </c>
      <c r="E539" s="6" t="s">
        <v>56</v>
      </c>
      <c r="F539" s="475">
        <v>12300.5</v>
      </c>
      <c r="G539" s="475">
        <v>11632</v>
      </c>
      <c r="H539" s="475">
        <v>10645.6</v>
      </c>
    </row>
    <row r="540" spans="1:8" s="74" customFormat="1" ht="27" customHeight="1" x14ac:dyDescent="0.3">
      <c r="A540" s="208"/>
      <c r="B540" s="208"/>
      <c r="C540" s="279" t="s">
        <v>707</v>
      </c>
      <c r="D540" s="280"/>
      <c r="E540" s="281" t="s">
        <v>708</v>
      </c>
      <c r="F540" s="202">
        <f>F541+F543+F545</f>
        <v>22302.8269</v>
      </c>
      <c r="G540" s="202">
        <f t="shared" ref="G540:H540" si="91">G541+G543+G545</f>
        <v>22246.061099999999</v>
      </c>
      <c r="H540" s="202">
        <f t="shared" si="91"/>
        <v>22252.0988</v>
      </c>
    </row>
    <row r="541" spans="1:8" ht="27" x14ac:dyDescent="0.3">
      <c r="A541" s="8"/>
      <c r="B541" s="8"/>
      <c r="C541" s="262" t="s">
        <v>709</v>
      </c>
      <c r="D541" s="262"/>
      <c r="E541" s="447" t="s">
        <v>746</v>
      </c>
      <c r="F541" s="9">
        <f t="shared" ref="F541:H541" si="92">F542</f>
        <v>416.92689999999999</v>
      </c>
      <c r="G541" s="9">
        <f t="shared" si="92"/>
        <v>540.36109999999996</v>
      </c>
      <c r="H541" s="9">
        <f t="shared" si="92"/>
        <v>546.79880000000003</v>
      </c>
    </row>
    <row r="542" spans="1:8" ht="27" x14ac:dyDescent="0.3">
      <c r="A542" s="8"/>
      <c r="B542" s="8"/>
      <c r="C542" s="7"/>
      <c r="D542" s="7" t="s">
        <v>57</v>
      </c>
      <c r="E542" s="6" t="s">
        <v>56</v>
      </c>
      <c r="F542" s="475">
        <v>416.92689999999999</v>
      </c>
      <c r="G542" s="475">
        <v>540.36109999999996</v>
      </c>
      <c r="H542" s="475">
        <v>546.79880000000003</v>
      </c>
    </row>
    <row r="543" spans="1:8" ht="40.200000000000003" x14ac:dyDescent="0.3">
      <c r="A543" s="307"/>
      <c r="B543" s="307"/>
      <c r="C543" s="262" t="s">
        <v>768</v>
      </c>
      <c r="D543" s="7"/>
      <c r="E543" s="131" t="s">
        <v>769</v>
      </c>
      <c r="F543" s="475">
        <f>F544</f>
        <v>267</v>
      </c>
      <c r="G543" s="475">
        <f>G544</f>
        <v>267</v>
      </c>
      <c r="H543" s="475">
        <f>H544</f>
        <v>267</v>
      </c>
    </row>
    <row r="544" spans="1:8" ht="27" x14ac:dyDescent="0.3">
      <c r="A544" s="307"/>
      <c r="B544" s="307"/>
      <c r="C544" s="7"/>
      <c r="D544" s="7" t="s">
        <v>57</v>
      </c>
      <c r="E544" s="131" t="s">
        <v>56</v>
      </c>
      <c r="F544" s="475">
        <v>267</v>
      </c>
      <c r="G544" s="475">
        <v>267</v>
      </c>
      <c r="H544" s="475">
        <v>267</v>
      </c>
    </row>
    <row r="545" spans="1:8" ht="27" x14ac:dyDescent="0.3">
      <c r="A545" s="8"/>
      <c r="B545" s="8"/>
      <c r="C545" s="7" t="s">
        <v>1022</v>
      </c>
      <c r="D545" s="7"/>
      <c r="E545" s="6" t="s">
        <v>216</v>
      </c>
      <c r="F545" s="9">
        <f>F546</f>
        <v>21618.9</v>
      </c>
      <c r="G545" s="9">
        <f>G546</f>
        <v>21438.7</v>
      </c>
      <c r="H545" s="9">
        <f>H546</f>
        <v>21438.3</v>
      </c>
    </row>
    <row r="546" spans="1:8" ht="27" x14ac:dyDescent="0.3">
      <c r="A546" s="8"/>
      <c r="B546" s="8"/>
      <c r="C546" s="7"/>
      <c r="D546" s="7" t="s">
        <v>57</v>
      </c>
      <c r="E546" s="6" t="s">
        <v>56</v>
      </c>
      <c r="F546" s="475">
        <v>21618.9</v>
      </c>
      <c r="G546" s="475">
        <v>21438.7</v>
      </c>
      <c r="H546" s="475">
        <v>21438.3</v>
      </c>
    </row>
    <row r="547" spans="1:8" x14ac:dyDescent="0.3">
      <c r="A547" s="30"/>
      <c r="B547" s="30"/>
      <c r="C547" s="30" t="s">
        <v>78</v>
      </c>
      <c r="D547" s="30"/>
      <c r="E547" s="51" t="s">
        <v>77</v>
      </c>
      <c r="F547" s="28">
        <f t="shared" ref="F547:H549" si="93">F548</f>
        <v>5187.8594999999996</v>
      </c>
      <c r="G547" s="28">
        <f t="shared" si="93"/>
        <v>5636.7534999999998</v>
      </c>
      <c r="H547" s="28">
        <f t="shared" si="93"/>
        <v>5895.6574000000001</v>
      </c>
    </row>
    <row r="548" spans="1:8" ht="27" x14ac:dyDescent="0.3">
      <c r="A548" s="200"/>
      <c r="B548" s="200"/>
      <c r="C548" s="200" t="s">
        <v>76</v>
      </c>
      <c r="D548" s="200"/>
      <c r="E548" s="201" t="s">
        <v>75</v>
      </c>
      <c r="F548" s="202">
        <f t="shared" si="93"/>
        <v>5187.8594999999996</v>
      </c>
      <c r="G548" s="202">
        <f t="shared" si="93"/>
        <v>5636.7534999999998</v>
      </c>
      <c r="H548" s="202">
        <f t="shared" si="93"/>
        <v>5895.6574000000001</v>
      </c>
    </row>
    <row r="549" spans="1:8" ht="27" x14ac:dyDescent="0.3">
      <c r="A549" s="8"/>
      <c r="B549" s="8"/>
      <c r="C549" s="7" t="s">
        <v>168</v>
      </c>
      <c r="D549" s="7"/>
      <c r="E549" s="6" t="s">
        <v>167</v>
      </c>
      <c r="F549" s="9">
        <f t="shared" si="93"/>
        <v>5187.8594999999996</v>
      </c>
      <c r="G549" s="9">
        <f t="shared" si="93"/>
        <v>5636.7534999999998</v>
      </c>
      <c r="H549" s="9">
        <f t="shared" si="93"/>
        <v>5895.6574000000001</v>
      </c>
    </row>
    <row r="550" spans="1:8" ht="27" x14ac:dyDescent="0.3">
      <c r="A550" s="8"/>
      <c r="B550" s="8"/>
      <c r="C550" s="7"/>
      <c r="D550" s="72" t="s">
        <v>57</v>
      </c>
      <c r="E550" s="71" t="s">
        <v>56</v>
      </c>
      <c r="F550" s="9">
        <v>5187.8594999999996</v>
      </c>
      <c r="G550" s="9">
        <v>5636.7534999999998</v>
      </c>
      <c r="H550" s="9">
        <v>5895.6574000000001</v>
      </c>
    </row>
    <row r="551" spans="1:8" x14ac:dyDescent="0.3">
      <c r="A551" s="30"/>
      <c r="B551" s="30"/>
      <c r="C551" s="30" t="s">
        <v>212</v>
      </c>
      <c r="D551" s="30"/>
      <c r="E551" s="51" t="s">
        <v>211</v>
      </c>
      <c r="F551" s="28">
        <f>F552</f>
        <v>324.39999999999998</v>
      </c>
      <c r="G551" s="28">
        <f>G552</f>
        <v>30000</v>
      </c>
      <c r="H551" s="28">
        <f>H552</f>
        <v>0</v>
      </c>
    </row>
    <row r="552" spans="1:8" ht="27" x14ac:dyDescent="0.3">
      <c r="A552" s="207"/>
      <c r="B552" s="207"/>
      <c r="C552" s="207" t="s">
        <v>210</v>
      </c>
      <c r="D552" s="207"/>
      <c r="E552" s="201" t="s">
        <v>209</v>
      </c>
      <c r="F552" s="202">
        <f>F553+F557</f>
        <v>324.39999999999998</v>
      </c>
      <c r="G552" s="202">
        <f t="shared" ref="G552:H552" si="94">G553+G557</f>
        <v>30000</v>
      </c>
      <c r="H552" s="202">
        <f t="shared" si="94"/>
        <v>0</v>
      </c>
    </row>
    <row r="553" spans="1:8" ht="27" x14ac:dyDescent="0.3">
      <c r="A553" s="276"/>
      <c r="B553" s="276"/>
      <c r="C553" s="7" t="s">
        <v>690</v>
      </c>
      <c r="D553" s="262"/>
      <c r="E553" s="263" t="s">
        <v>691</v>
      </c>
      <c r="F553" s="273">
        <f t="shared" ref="F553" si="95">F554</f>
        <v>0</v>
      </c>
      <c r="G553" s="273">
        <f>G554</f>
        <v>30000</v>
      </c>
      <c r="H553" s="273">
        <f>H554</f>
        <v>0</v>
      </c>
    </row>
    <row r="554" spans="1:8" ht="27" x14ac:dyDescent="0.3">
      <c r="A554" s="276"/>
      <c r="B554" s="276"/>
      <c r="C554" s="262"/>
      <c r="D554" s="7" t="s">
        <v>57</v>
      </c>
      <c r="E554" s="131" t="s">
        <v>56</v>
      </c>
      <c r="F554" s="273">
        <f>F556</f>
        <v>0</v>
      </c>
      <c r="G554" s="273">
        <f>G556+G555</f>
        <v>30000</v>
      </c>
      <c r="H554" s="273">
        <f>H556</f>
        <v>0</v>
      </c>
    </row>
    <row r="555" spans="1:8" x14ac:dyDescent="0.3">
      <c r="A555" s="307"/>
      <c r="B555" s="307"/>
      <c r="C555" s="296"/>
      <c r="D555" s="296"/>
      <c r="E555" s="264" t="s">
        <v>213</v>
      </c>
      <c r="F555" s="308">
        <v>0</v>
      </c>
      <c r="G555" s="308">
        <v>22500</v>
      </c>
      <c r="H555" s="308">
        <v>0</v>
      </c>
    </row>
    <row r="556" spans="1:8" x14ac:dyDescent="0.3">
      <c r="A556" s="276"/>
      <c r="B556" s="276"/>
      <c r="C556" s="262"/>
      <c r="D556" s="262"/>
      <c r="E556" s="131" t="s">
        <v>70</v>
      </c>
      <c r="F556" s="273">
        <v>0</v>
      </c>
      <c r="G556" s="273">
        <v>7500</v>
      </c>
      <c r="H556" s="273">
        <v>0</v>
      </c>
    </row>
    <row r="557" spans="1:8" ht="39.6" x14ac:dyDescent="0.3">
      <c r="A557" s="290"/>
      <c r="B557" s="290"/>
      <c r="C557" s="294" t="s">
        <v>715</v>
      </c>
      <c r="D557" s="289"/>
      <c r="E557" s="446" t="s">
        <v>751</v>
      </c>
      <c r="F557" s="291">
        <f>F558</f>
        <v>324.39999999999998</v>
      </c>
      <c r="G557" s="291">
        <v>0</v>
      </c>
      <c r="H557" s="291">
        <v>0</v>
      </c>
    </row>
    <row r="558" spans="1:8" ht="27" x14ac:dyDescent="0.3">
      <c r="A558" s="290"/>
      <c r="B558" s="290"/>
      <c r="C558" s="287"/>
      <c r="D558" s="287" t="s">
        <v>57</v>
      </c>
      <c r="E558" s="288" t="s">
        <v>56</v>
      </c>
      <c r="F558" s="274">
        <v>324.39999999999998</v>
      </c>
      <c r="G558" s="291">
        <v>0</v>
      </c>
      <c r="H558" s="291">
        <v>0</v>
      </c>
    </row>
    <row r="559" spans="1:8" x14ac:dyDescent="0.3">
      <c r="A559" s="36"/>
      <c r="B559" s="22" t="s">
        <v>146</v>
      </c>
      <c r="C559" s="21"/>
      <c r="D559" s="22"/>
      <c r="E559" s="27" t="s">
        <v>145</v>
      </c>
      <c r="F559" s="26">
        <f t="shared" ref="F559:H562" si="96">F560</f>
        <v>43695.851000000002</v>
      </c>
      <c r="G559" s="26">
        <f t="shared" si="96"/>
        <v>43636.800000000003</v>
      </c>
      <c r="H559" s="26">
        <f t="shared" si="96"/>
        <v>43636.800000000003</v>
      </c>
    </row>
    <row r="560" spans="1:8" x14ac:dyDescent="0.3">
      <c r="A560" s="36"/>
      <c r="B560" s="22"/>
      <c r="C560" s="21" t="s">
        <v>36</v>
      </c>
      <c r="D560" s="20"/>
      <c r="E560" s="27" t="s">
        <v>35</v>
      </c>
      <c r="F560" s="26">
        <f t="shared" si="96"/>
        <v>43695.851000000002</v>
      </c>
      <c r="G560" s="26">
        <f t="shared" si="96"/>
        <v>43636.800000000003</v>
      </c>
      <c r="H560" s="26">
        <f t="shared" si="96"/>
        <v>43636.800000000003</v>
      </c>
    </row>
    <row r="561" spans="1:8" ht="26.4" x14ac:dyDescent="0.3">
      <c r="A561" s="53"/>
      <c r="B561" s="33"/>
      <c r="C561" s="34" t="s">
        <v>80</v>
      </c>
      <c r="D561" s="33"/>
      <c r="E561" s="32" t="s">
        <v>208</v>
      </c>
      <c r="F561" s="31">
        <f>F562+F568</f>
        <v>43695.851000000002</v>
      </c>
      <c r="G561" s="31">
        <f t="shared" si="96"/>
        <v>43636.800000000003</v>
      </c>
      <c r="H561" s="31">
        <f t="shared" si="96"/>
        <v>43636.800000000003</v>
      </c>
    </row>
    <row r="562" spans="1:8" x14ac:dyDescent="0.3">
      <c r="A562" s="30"/>
      <c r="B562" s="30"/>
      <c r="C562" s="30" t="s">
        <v>203</v>
      </c>
      <c r="D562" s="30"/>
      <c r="E562" s="51" t="s">
        <v>202</v>
      </c>
      <c r="F562" s="28">
        <f t="shared" si="96"/>
        <v>43636.800000000003</v>
      </c>
      <c r="G562" s="28">
        <f t="shared" si="96"/>
        <v>43636.800000000003</v>
      </c>
      <c r="H562" s="28">
        <f t="shared" si="96"/>
        <v>43636.800000000003</v>
      </c>
    </row>
    <row r="563" spans="1:8" ht="27" x14ac:dyDescent="0.3">
      <c r="A563" s="200"/>
      <c r="B563" s="200"/>
      <c r="C563" s="200" t="s">
        <v>201</v>
      </c>
      <c r="D563" s="207"/>
      <c r="E563" s="201" t="s">
        <v>200</v>
      </c>
      <c r="F563" s="202">
        <f>F564+F566</f>
        <v>43636.800000000003</v>
      </c>
      <c r="G563" s="202">
        <f>G564+G566</f>
        <v>43636.800000000003</v>
      </c>
      <c r="H563" s="202">
        <f>H564+H566</f>
        <v>43636.800000000003</v>
      </c>
    </row>
    <row r="564" spans="1:8" ht="30" customHeight="1" x14ac:dyDescent="0.3">
      <c r="A564" s="8"/>
      <c r="B564" s="8"/>
      <c r="C564" s="7" t="s">
        <v>207</v>
      </c>
      <c r="D564" s="60"/>
      <c r="E564" s="6" t="s">
        <v>206</v>
      </c>
      <c r="F564" s="9">
        <f>F565</f>
        <v>27848.5</v>
      </c>
      <c r="G564" s="9">
        <f>G565</f>
        <v>27848.5</v>
      </c>
      <c r="H564" s="9">
        <f>H565</f>
        <v>27848.5</v>
      </c>
    </row>
    <row r="565" spans="1:8" ht="27" x14ac:dyDescent="0.3">
      <c r="A565" s="8"/>
      <c r="B565" s="8"/>
      <c r="C565" s="7"/>
      <c r="D565" s="7" t="s">
        <v>57</v>
      </c>
      <c r="E565" s="6" t="s">
        <v>56</v>
      </c>
      <c r="F565" s="237">
        <v>27848.5</v>
      </c>
      <c r="G565" s="237">
        <v>27848.5</v>
      </c>
      <c r="H565" s="237">
        <v>27848.5</v>
      </c>
    </row>
    <row r="566" spans="1:8" ht="27" customHeight="1" x14ac:dyDescent="0.3">
      <c r="A566" s="8"/>
      <c r="B566" s="8"/>
      <c r="C566" s="7" t="s">
        <v>205</v>
      </c>
      <c r="D566" s="60"/>
      <c r="E566" s="6" t="s">
        <v>204</v>
      </c>
      <c r="F566" s="9">
        <f>F567</f>
        <v>15788.3</v>
      </c>
      <c r="G566" s="9">
        <f>G567</f>
        <v>15788.3</v>
      </c>
      <c r="H566" s="9">
        <f>H567</f>
        <v>15788.3</v>
      </c>
    </row>
    <row r="567" spans="1:8" ht="27" x14ac:dyDescent="0.3">
      <c r="A567" s="8"/>
      <c r="B567" s="8"/>
      <c r="C567" s="7"/>
      <c r="D567" s="7" t="s">
        <v>57</v>
      </c>
      <c r="E567" s="6" t="s">
        <v>56</v>
      </c>
      <c r="F567" s="237">
        <v>15788.3</v>
      </c>
      <c r="G567" s="237">
        <v>15788.3</v>
      </c>
      <c r="H567" s="237">
        <v>15788.3</v>
      </c>
    </row>
    <row r="568" spans="1:8" x14ac:dyDescent="0.3">
      <c r="A568" s="30"/>
      <c r="B568" s="30"/>
      <c r="C568" s="30" t="s">
        <v>212</v>
      </c>
      <c r="D568" s="30"/>
      <c r="E568" s="51" t="s">
        <v>211</v>
      </c>
      <c r="F568" s="28">
        <f>F569</f>
        <v>59.051000000000002</v>
      </c>
      <c r="G568" s="28">
        <f>G569</f>
        <v>0</v>
      </c>
      <c r="H568" s="28">
        <f>H569</f>
        <v>0</v>
      </c>
    </row>
    <row r="569" spans="1:8" ht="27" x14ac:dyDescent="0.3">
      <c r="A569" s="207"/>
      <c r="B569" s="207"/>
      <c r="C569" s="207" t="s">
        <v>210</v>
      </c>
      <c r="D569" s="207"/>
      <c r="E569" s="201" t="s">
        <v>209</v>
      </c>
      <c r="F569" s="202">
        <f>F570</f>
        <v>59.051000000000002</v>
      </c>
      <c r="G569" s="202">
        <f t="shared" ref="G569:H569" si="97">G570</f>
        <v>0</v>
      </c>
      <c r="H569" s="202">
        <f t="shared" si="97"/>
        <v>0</v>
      </c>
    </row>
    <row r="570" spans="1:8" s="23" customFormat="1" ht="27" x14ac:dyDescent="0.3">
      <c r="A570" s="60"/>
      <c r="B570" s="60"/>
      <c r="C570" s="73" t="s">
        <v>1019</v>
      </c>
      <c r="D570" s="7"/>
      <c r="E570" s="97" t="s">
        <v>1001</v>
      </c>
      <c r="F570" s="237">
        <f>F571</f>
        <v>59.051000000000002</v>
      </c>
      <c r="G570" s="9">
        <v>0</v>
      </c>
      <c r="H570" s="9">
        <v>0</v>
      </c>
    </row>
    <row r="571" spans="1:8" s="23" customFormat="1" ht="27" x14ac:dyDescent="0.3">
      <c r="A571" s="60"/>
      <c r="B571" s="60"/>
      <c r="C571" s="7"/>
      <c r="D571" s="7" t="s">
        <v>57</v>
      </c>
      <c r="E571" s="6" t="s">
        <v>56</v>
      </c>
      <c r="F571" s="237">
        <f>F572+F573</f>
        <v>59.051000000000002</v>
      </c>
      <c r="G571" s="9">
        <v>0</v>
      </c>
      <c r="H571" s="9">
        <v>0</v>
      </c>
    </row>
    <row r="572" spans="1:8" s="23" customFormat="1" x14ac:dyDescent="0.3">
      <c r="A572" s="60"/>
      <c r="B572" s="60"/>
      <c r="C572" s="7"/>
      <c r="D572" s="7"/>
      <c r="E572" s="96" t="s">
        <v>298</v>
      </c>
      <c r="F572" s="237">
        <v>29.525500000000001</v>
      </c>
      <c r="G572" s="9">
        <v>0</v>
      </c>
      <c r="H572" s="9">
        <v>0</v>
      </c>
    </row>
    <row r="573" spans="1:8" s="23" customFormat="1" x14ac:dyDescent="0.3">
      <c r="A573" s="60"/>
      <c r="B573" s="60"/>
      <c r="C573" s="7"/>
      <c r="D573" s="7"/>
      <c r="E573" s="96" t="s">
        <v>304</v>
      </c>
      <c r="F573" s="237">
        <v>29.525500000000001</v>
      </c>
      <c r="G573" s="9">
        <v>0</v>
      </c>
      <c r="H573" s="9">
        <v>0</v>
      </c>
    </row>
    <row r="574" spans="1:8" x14ac:dyDescent="0.3">
      <c r="A574" s="36"/>
      <c r="B574" s="22" t="s">
        <v>130</v>
      </c>
      <c r="C574" s="21"/>
      <c r="D574" s="22"/>
      <c r="E574" s="27" t="s">
        <v>129</v>
      </c>
      <c r="F574" s="26">
        <f>F575</f>
        <v>16659.5</v>
      </c>
      <c r="G574" s="26">
        <f>G575</f>
        <v>13622.3</v>
      </c>
      <c r="H574" s="26">
        <f>H575</f>
        <v>17021.5</v>
      </c>
    </row>
    <row r="575" spans="1:8" x14ac:dyDescent="0.3">
      <c r="A575" s="36"/>
      <c r="B575" s="22"/>
      <c r="C575" s="21" t="s">
        <v>36</v>
      </c>
      <c r="D575" s="22"/>
      <c r="E575" s="27" t="s">
        <v>35</v>
      </c>
      <c r="F575" s="26">
        <f>F576+F582</f>
        <v>16659.5</v>
      </c>
      <c r="G575" s="26">
        <f>G576+G582</f>
        <v>13622.3</v>
      </c>
      <c r="H575" s="26">
        <f>H576+H582</f>
        <v>17021.5</v>
      </c>
    </row>
    <row r="576" spans="1:8" ht="26.4" x14ac:dyDescent="0.3">
      <c r="A576" s="53"/>
      <c r="B576" s="33"/>
      <c r="C576" s="34" t="s">
        <v>34</v>
      </c>
      <c r="D576" s="33"/>
      <c r="E576" s="32" t="s">
        <v>33</v>
      </c>
      <c r="F576" s="31">
        <f t="shared" ref="F576:H578" si="98">F577</f>
        <v>8664.2999999999993</v>
      </c>
      <c r="G576" s="31">
        <f t="shared" si="98"/>
        <v>9014.1999999999989</v>
      </c>
      <c r="H576" s="31">
        <f t="shared" si="98"/>
        <v>9026.2999999999993</v>
      </c>
    </row>
    <row r="577" spans="1:8" ht="27" x14ac:dyDescent="0.3">
      <c r="A577" s="30"/>
      <c r="B577" s="30"/>
      <c r="C577" s="30" t="s">
        <v>32</v>
      </c>
      <c r="D577" s="30"/>
      <c r="E577" s="29" t="s">
        <v>31</v>
      </c>
      <c r="F577" s="28">
        <f t="shared" si="98"/>
        <v>8664.2999999999993</v>
      </c>
      <c r="G577" s="28">
        <f t="shared" si="98"/>
        <v>9014.1999999999989</v>
      </c>
      <c r="H577" s="28">
        <f t="shared" si="98"/>
        <v>9026.2999999999993</v>
      </c>
    </row>
    <row r="578" spans="1:8" ht="40.200000000000003" x14ac:dyDescent="0.3">
      <c r="A578" s="200"/>
      <c r="B578" s="200"/>
      <c r="C578" s="200" t="s">
        <v>30</v>
      </c>
      <c r="D578" s="200"/>
      <c r="E578" s="201" t="s">
        <v>29</v>
      </c>
      <c r="F578" s="202">
        <f t="shared" si="98"/>
        <v>8664.2999999999993</v>
      </c>
      <c r="G578" s="202">
        <f t="shared" si="98"/>
        <v>9014.1999999999989</v>
      </c>
      <c r="H578" s="202">
        <f t="shared" si="98"/>
        <v>9026.2999999999993</v>
      </c>
    </row>
    <row r="579" spans="1:8" ht="26.4" x14ac:dyDescent="0.3">
      <c r="A579" s="8"/>
      <c r="B579" s="8"/>
      <c r="C579" s="7" t="s">
        <v>28</v>
      </c>
      <c r="D579" s="7"/>
      <c r="E579" s="10" t="s">
        <v>27</v>
      </c>
      <c r="F579" s="9">
        <f>F580+F581</f>
        <v>8664.2999999999993</v>
      </c>
      <c r="G579" s="9">
        <f>G580+G581</f>
        <v>9014.1999999999989</v>
      </c>
      <c r="H579" s="9">
        <f>H580+H581</f>
        <v>9026.2999999999993</v>
      </c>
    </row>
    <row r="580" spans="1:8" ht="40.200000000000003" x14ac:dyDescent="0.3">
      <c r="A580" s="8"/>
      <c r="B580" s="8"/>
      <c r="C580" s="7"/>
      <c r="D580" s="7" t="s">
        <v>2</v>
      </c>
      <c r="E580" s="6" t="s">
        <v>1</v>
      </c>
      <c r="F580" s="9">
        <v>8441.7999999999993</v>
      </c>
      <c r="G580" s="9">
        <v>8803.7999999999993</v>
      </c>
      <c r="H580" s="9">
        <v>8803.7999999999993</v>
      </c>
    </row>
    <row r="581" spans="1:8" x14ac:dyDescent="0.3">
      <c r="A581" s="8"/>
      <c r="B581" s="8"/>
      <c r="C581" s="7"/>
      <c r="D581" s="7" t="s">
        <v>12</v>
      </c>
      <c r="E581" s="6" t="s">
        <v>11</v>
      </c>
      <c r="F581" s="9">
        <v>222.5</v>
      </c>
      <c r="G581" s="9">
        <v>210.4</v>
      </c>
      <c r="H581" s="9">
        <v>222.5</v>
      </c>
    </row>
    <row r="582" spans="1:8" ht="26.4" x14ac:dyDescent="0.3">
      <c r="A582" s="53"/>
      <c r="B582" s="33"/>
      <c r="C582" s="34" t="s">
        <v>80</v>
      </c>
      <c r="D582" s="33"/>
      <c r="E582" s="32" t="s">
        <v>79</v>
      </c>
      <c r="F582" s="31">
        <f>F583+F603+F609+F593</f>
        <v>7995.2000000000007</v>
      </c>
      <c r="G582" s="31">
        <f>G583+G603+G609+G593</f>
        <v>4608.1000000000004</v>
      </c>
      <c r="H582" s="31">
        <f>H583+H603+H609+H593</f>
        <v>7995.2000000000007</v>
      </c>
    </row>
    <row r="583" spans="1:8" x14ac:dyDescent="0.3">
      <c r="A583" s="30"/>
      <c r="B583" s="30"/>
      <c r="C583" s="30" t="s">
        <v>203</v>
      </c>
      <c r="D583" s="30"/>
      <c r="E583" s="29" t="s">
        <v>202</v>
      </c>
      <c r="F583" s="28">
        <f>F584</f>
        <v>955.7</v>
      </c>
      <c r="G583" s="28">
        <f>G584</f>
        <v>0</v>
      </c>
      <c r="H583" s="28">
        <f>H584</f>
        <v>955.7</v>
      </c>
    </row>
    <row r="584" spans="1:8" ht="27" x14ac:dyDescent="0.3">
      <c r="A584" s="200"/>
      <c r="B584" s="200"/>
      <c r="C584" s="200" t="s">
        <v>201</v>
      </c>
      <c r="D584" s="200"/>
      <c r="E584" s="201" t="s">
        <v>200</v>
      </c>
      <c r="F584" s="202">
        <f>F585+F587+F589+F591</f>
        <v>955.7</v>
      </c>
      <c r="G584" s="202">
        <f t="shared" ref="G584:H584" si="99">G585+G587+G589+G591</f>
        <v>0</v>
      </c>
      <c r="H584" s="202">
        <f t="shared" si="99"/>
        <v>955.7</v>
      </c>
    </row>
    <row r="585" spans="1:8" x14ac:dyDescent="0.3">
      <c r="A585" s="8"/>
      <c r="B585" s="8"/>
      <c r="C585" s="7" t="s">
        <v>199</v>
      </c>
      <c r="D585" s="7"/>
      <c r="E585" s="131" t="s">
        <v>747</v>
      </c>
      <c r="F585" s="9">
        <f>F586</f>
        <v>463.3</v>
      </c>
      <c r="G585" s="9">
        <f>G586</f>
        <v>0</v>
      </c>
      <c r="H585" s="9">
        <f>H586</f>
        <v>463.3</v>
      </c>
    </row>
    <row r="586" spans="1:8" ht="27" x14ac:dyDescent="0.3">
      <c r="A586" s="8"/>
      <c r="B586" s="8"/>
      <c r="C586" s="7"/>
      <c r="D586" s="7" t="s">
        <v>57</v>
      </c>
      <c r="E586" s="6" t="s">
        <v>56</v>
      </c>
      <c r="F586" s="237">
        <v>463.3</v>
      </c>
      <c r="G586" s="237">
        <v>0</v>
      </c>
      <c r="H586" s="237">
        <v>463.3</v>
      </c>
    </row>
    <row r="587" spans="1:8" x14ac:dyDescent="0.3">
      <c r="A587" s="8"/>
      <c r="B587" s="8"/>
      <c r="C587" s="7" t="s">
        <v>198</v>
      </c>
      <c r="D587" s="7"/>
      <c r="E587" s="6" t="s">
        <v>197</v>
      </c>
      <c r="F587" s="9">
        <f>F588</f>
        <v>96.8</v>
      </c>
      <c r="G587" s="9">
        <f>G588</f>
        <v>0</v>
      </c>
      <c r="H587" s="9">
        <f>H588</f>
        <v>96.8</v>
      </c>
    </row>
    <row r="588" spans="1:8" ht="27" x14ac:dyDescent="0.3">
      <c r="A588" s="8"/>
      <c r="B588" s="8"/>
      <c r="C588" s="7"/>
      <c r="D588" s="7" t="s">
        <v>57</v>
      </c>
      <c r="E588" s="6" t="s">
        <v>56</v>
      </c>
      <c r="F588" s="237">
        <v>96.8</v>
      </c>
      <c r="G588" s="237">
        <v>0</v>
      </c>
      <c r="H588" s="237">
        <v>96.8</v>
      </c>
    </row>
    <row r="589" spans="1:8" ht="27" customHeight="1" x14ac:dyDescent="0.3">
      <c r="A589" s="8"/>
      <c r="B589" s="8"/>
      <c r="C589" s="7" t="s">
        <v>196</v>
      </c>
      <c r="D589" s="7"/>
      <c r="E589" s="6" t="s">
        <v>195</v>
      </c>
      <c r="F589" s="9">
        <f>F590</f>
        <v>134.4</v>
      </c>
      <c r="G589" s="9">
        <f>G590</f>
        <v>0</v>
      </c>
      <c r="H589" s="9">
        <f>H590</f>
        <v>134.4</v>
      </c>
    </row>
    <row r="590" spans="1:8" ht="27" x14ac:dyDescent="0.3">
      <c r="A590" s="8"/>
      <c r="B590" s="8"/>
      <c r="C590" s="7"/>
      <c r="D590" s="7" t="s">
        <v>57</v>
      </c>
      <c r="E590" s="6" t="s">
        <v>56</v>
      </c>
      <c r="F590" s="237">
        <v>134.4</v>
      </c>
      <c r="G590" s="237">
        <v>0</v>
      </c>
      <c r="H590" s="237">
        <v>134.4</v>
      </c>
    </row>
    <row r="591" spans="1:8" ht="14.25" customHeight="1" x14ac:dyDescent="0.3">
      <c r="A591" s="8"/>
      <c r="B591" s="8"/>
      <c r="C591" s="7" t="s">
        <v>194</v>
      </c>
      <c r="D591" s="7"/>
      <c r="E591" s="131" t="s">
        <v>748</v>
      </c>
      <c r="F591" s="9">
        <f>F592</f>
        <v>261.2</v>
      </c>
      <c r="G591" s="9">
        <f>G592</f>
        <v>0</v>
      </c>
      <c r="H591" s="9">
        <f>H592</f>
        <v>261.2</v>
      </c>
    </row>
    <row r="592" spans="1:8" ht="27" x14ac:dyDescent="0.3">
      <c r="A592" s="8"/>
      <c r="B592" s="8"/>
      <c r="C592" s="7"/>
      <c r="D592" s="7" t="s">
        <v>57</v>
      </c>
      <c r="E592" s="6" t="s">
        <v>56</v>
      </c>
      <c r="F592" s="237">
        <v>261.2</v>
      </c>
      <c r="G592" s="237">
        <v>0</v>
      </c>
      <c r="H592" s="237">
        <v>261.2</v>
      </c>
    </row>
    <row r="593" spans="1:8" x14ac:dyDescent="0.3">
      <c r="A593" s="30"/>
      <c r="B593" s="30"/>
      <c r="C593" s="30" t="s">
        <v>128</v>
      </c>
      <c r="D593" s="30"/>
      <c r="E593" s="29" t="s">
        <v>127</v>
      </c>
      <c r="F593" s="28">
        <f>F594</f>
        <v>6447.9000000000005</v>
      </c>
      <c r="G593" s="28">
        <f>G594</f>
        <v>4608.1000000000004</v>
      </c>
      <c r="H593" s="28">
        <f>H594</f>
        <v>6447.9000000000005</v>
      </c>
    </row>
    <row r="594" spans="1:8" ht="26.25" customHeight="1" x14ac:dyDescent="0.3">
      <c r="A594" s="200"/>
      <c r="B594" s="200"/>
      <c r="C594" s="200" t="s">
        <v>126</v>
      </c>
      <c r="D594" s="200"/>
      <c r="E594" s="201" t="s">
        <v>125</v>
      </c>
      <c r="F594" s="202">
        <f>F599+F595+F597</f>
        <v>6447.9000000000005</v>
      </c>
      <c r="G594" s="202">
        <f>G599+G595+G597</f>
        <v>4608.1000000000004</v>
      </c>
      <c r="H594" s="202">
        <f>H599+H595+H597</f>
        <v>6447.9000000000005</v>
      </c>
    </row>
    <row r="595" spans="1:8" ht="25.5" customHeight="1" x14ac:dyDescent="0.3">
      <c r="A595" s="8"/>
      <c r="B595" s="8"/>
      <c r="C595" s="7" t="s">
        <v>193</v>
      </c>
      <c r="D595" s="7"/>
      <c r="E595" s="131" t="s">
        <v>674</v>
      </c>
      <c r="F595" s="9">
        <f>F596</f>
        <v>46.5</v>
      </c>
      <c r="G595" s="9">
        <f>G596</f>
        <v>0</v>
      </c>
      <c r="H595" s="9">
        <f>H596</f>
        <v>46.5</v>
      </c>
    </row>
    <row r="596" spans="1:8" ht="27" x14ac:dyDescent="0.3">
      <c r="A596" s="8"/>
      <c r="B596" s="8"/>
      <c r="C596" s="7"/>
      <c r="D596" s="7" t="s">
        <v>57</v>
      </c>
      <c r="E596" s="6" t="s">
        <v>56</v>
      </c>
      <c r="F596" s="237">
        <v>46.5</v>
      </c>
      <c r="G596" s="237">
        <v>0</v>
      </c>
      <c r="H596" s="237">
        <v>46.5</v>
      </c>
    </row>
    <row r="597" spans="1:8" ht="27" x14ac:dyDescent="0.3">
      <c r="A597" s="8"/>
      <c r="B597" s="8"/>
      <c r="C597" s="7" t="s">
        <v>124</v>
      </c>
      <c r="D597" s="7"/>
      <c r="E597" s="6" t="s">
        <v>1030</v>
      </c>
      <c r="F597" s="9">
        <f>F598</f>
        <v>1793.3000000000002</v>
      </c>
      <c r="G597" s="9">
        <f>G598</f>
        <v>0</v>
      </c>
      <c r="H597" s="9">
        <f>H598</f>
        <v>1793.3000000000002</v>
      </c>
    </row>
    <row r="598" spans="1:8" ht="27" x14ac:dyDescent="0.3">
      <c r="A598" s="8"/>
      <c r="B598" s="8"/>
      <c r="C598" s="7"/>
      <c r="D598" s="7" t="s">
        <v>57</v>
      </c>
      <c r="E598" s="6" t="s">
        <v>56</v>
      </c>
      <c r="F598" s="237">
        <f>2093.3-300</f>
        <v>1793.3000000000002</v>
      </c>
      <c r="G598" s="237">
        <v>0</v>
      </c>
      <c r="H598" s="237">
        <f>2093.3-300</f>
        <v>1793.3000000000002</v>
      </c>
    </row>
    <row r="599" spans="1:8" ht="27.75" customHeight="1" x14ac:dyDescent="0.3">
      <c r="A599" s="8"/>
      <c r="B599" s="8"/>
      <c r="C599" s="7" t="s">
        <v>192</v>
      </c>
      <c r="D599" s="7"/>
      <c r="E599" s="6" t="s">
        <v>191</v>
      </c>
      <c r="F599" s="9">
        <f>F601</f>
        <v>4608.1000000000004</v>
      </c>
      <c r="G599" s="9">
        <f>G601</f>
        <v>4608.1000000000004</v>
      </c>
      <c r="H599" s="9">
        <f>H601</f>
        <v>4608.1000000000004</v>
      </c>
    </row>
    <row r="600" spans="1:8" x14ac:dyDescent="0.3">
      <c r="A600" s="8"/>
      <c r="B600" s="8"/>
      <c r="C600" s="7"/>
      <c r="D600" s="7" t="s">
        <v>72</v>
      </c>
      <c r="E600" s="6" t="s">
        <v>71</v>
      </c>
      <c r="F600" s="9">
        <v>0</v>
      </c>
      <c r="G600" s="9">
        <v>0</v>
      </c>
      <c r="H600" s="9">
        <v>0</v>
      </c>
    </row>
    <row r="601" spans="1:8" ht="27" x14ac:dyDescent="0.3">
      <c r="A601" s="8"/>
      <c r="B601" s="8"/>
      <c r="C601" s="7"/>
      <c r="D601" s="7" t="s">
        <v>57</v>
      </c>
      <c r="E601" s="6" t="s">
        <v>56</v>
      </c>
      <c r="F601" s="237">
        <v>4608.1000000000004</v>
      </c>
      <c r="G601" s="237">
        <v>4608.1000000000004</v>
      </c>
      <c r="H601" s="237">
        <v>4608.1000000000004</v>
      </c>
    </row>
    <row r="602" spans="1:8" x14ac:dyDescent="0.3">
      <c r="A602" s="8"/>
      <c r="B602" s="8"/>
      <c r="C602" s="7"/>
      <c r="D602" s="7" t="s">
        <v>22</v>
      </c>
      <c r="E602" s="6" t="s">
        <v>21</v>
      </c>
      <c r="F602" s="9">
        <v>0</v>
      </c>
      <c r="G602" s="9">
        <v>0</v>
      </c>
      <c r="H602" s="9">
        <v>0</v>
      </c>
    </row>
    <row r="603" spans="1:8" x14ac:dyDescent="0.3">
      <c r="A603" s="30"/>
      <c r="B603" s="30"/>
      <c r="C603" s="30" t="s">
        <v>78</v>
      </c>
      <c r="D603" s="30"/>
      <c r="E603" s="51" t="s">
        <v>77</v>
      </c>
      <c r="F603" s="28">
        <f>F604</f>
        <v>496.7</v>
      </c>
      <c r="G603" s="28">
        <f>G604</f>
        <v>0</v>
      </c>
      <c r="H603" s="28">
        <f>H604</f>
        <v>496.7</v>
      </c>
    </row>
    <row r="604" spans="1:8" ht="27" x14ac:dyDescent="0.3">
      <c r="A604" s="200"/>
      <c r="B604" s="200"/>
      <c r="C604" s="200" t="s">
        <v>190</v>
      </c>
      <c r="D604" s="200"/>
      <c r="E604" s="201" t="s">
        <v>189</v>
      </c>
      <c r="F604" s="202">
        <f>F607+F605</f>
        <v>496.7</v>
      </c>
      <c r="G604" s="202">
        <f>G607+G605</f>
        <v>0</v>
      </c>
      <c r="H604" s="202">
        <f>H607+H605</f>
        <v>496.7</v>
      </c>
    </row>
    <row r="605" spans="1:8" x14ac:dyDescent="0.3">
      <c r="A605" s="72"/>
      <c r="B605" s="72"/>
      <c r="C605" s="72" t="s">
        <v>188</v>
      </c>
      <c r="D605" s="72"/>
      <c r="E605" s="71" t="s">
        <v>750</v>
      </c>
      <c r="F605" s="9">
        <f>F606</f>
        <v>341.9</v>
      </c>
      <c r="G605" s="9">
        <f>G606</f>
        <v>0</v>
      </c>
      <c r="H605" s="9">
        <f>H606</f>
        <v>341.9</v>
      </c>
    </row>
    <row r="606" spans="1:8" ht="27" x14ac:dyDescent="0.3">
      <c r="A606" s="72"/>
      <c r="B606" s="72"/>
      <c r="C606" s="72"/>
      <c r="D606" s="72" t="s">
        <v>57</v>
      </c>
      <c r="E606" s="71" t="s">
        <v>56</v>
      </c>
      <c r="F606" s="237">
        <v>341.9</v>
      </c>
      <c r="G606" s="237">
        <v>0</v>
      </c>
      <c r="H606" s="237">
        <v>341.9</v>
      </c>
    </row>
    <row r="607" spans="1:8" ht="27" x14ac:dyDescent="0.3">
      <c r="A607" s="7"/>
      <c r="B607" s="7"/>
      <c r="C607" s="7" t="s">
        <v>187</v>
      </c>
      <c r="D607" s="7"/>
      <c r="E607" s="6" t="s">
        <v>186</v>
      </c>
      <c r="F607" s="9">
        <f>F608</f>
        <v>154.80000000000001</v>
      </c>
      <c r="G607" s="9">
        <f>G608</f>
        <v>0</v>
      </c>
      <c r="H607" s="9">
        <f>H608</f>
        <v>154.80000000000001</v>
      </c>
    </row>
    <row r="608" spans="1:8" ht="27" x14ac:dyDescent="0.3">
      <c r="A608" s="7"/>
      <c r="B608" s="7"/>
      <c r="C608" s="7"/>
      <c r="D608" s="72" t="s">
        <v>57</v>
      </c>
      <c r="E608" s="71" t="s">
        <v>56</v>
      </c>
      <c r="F608" s="237">
        <v>154.80000000000001</v>
      </c>
      <c r="G608" s="237">
        <v>0</v>
      </c>
      <c r="H608" s="237">
        <v>154.80000000000001</v>
      </c>
    </row>
    <row r="609" spans="1:8" x14ac:dyDescent="0.3">
      <c r="A609" s="30"/>
      <c r="B609" s="30"/>
      <c r="C609" s="30" t="s">
        <v>185</v>
      </c>
      <c r="D609" s="30"/>
      <c r="E609" s="51" t="s">
        <v>184</v>
      </c>
      <c r="F609" s="28">
        <f t="shared" ref="F609:H611" si="100">F610</f>
        <v>94.9</v>
      </c>
      <c r="G609" s="28">
        <f t="shared" si="100"/>
        <v>0</v>
      </c>
      <c r="H609" s="28">
        <f t="shared" si="100"/>
        <v>94.9</v>
      </c>
    </row>
    <row r="610" spans="1:8" x14ac:dyDescent="0.3">
      <c r="A610" s="200"/>
      <c r="B610" s="200"/>
      <c r="C610" s="200" t="s">
        <v>183</v>
      </c>
      <c r="D610" s="200"/>
      <c r="E610" s="201" t="s">
        <v>182</v>
      </c>
      <c r="F610" s="202">
        <f t="shared" si="100"/>
        <v>94.9</v>
      </c>
      <c r="G610" s="202">
        <f t="shared" si="100"/>
        <v>0</v>
      </c>
      <c r="H610" s="202">
        <f t="shared" si="100"/>
        <v>94.9</v>
      </c>
    </row>
    <row r="611" spans="1:8" ht="27" x14ac:dyDescent="0.3">
      <c r="A611" s="8"/>
      <c r="B611" s="8"/>
      <c r="C611" s="7" t="s">
        <v>181</v>
      </c>
      <c r="D611" s="7"/>
      <c r="E611" s="6" t="s">
        <v>180</v>
      </c>
      <c r="F611" s="9">
        <f t="shared" si="100"/>
        <v>94.9</v>
      </c>
      <c r="G611" s="9">
        <f t="shared" si="100"/>
        <v>0</v>
      </c>
      <c r="H611" s="9">
        <f t="shared" si="100"/>
        <v>94.9</v>
      </c>
    </row>
    <row r="612" spans="1:8" ht="27" x14ac:dyDescent="0.3">
      <c r="A612" s="8"/>
      <c r="B612" s="8"/>
      <c r="C612" s="7"/>
      <c r="D612" s="7" t="s">
        <v>57</v>
      </c>
      <c r="E612" s="6" t="s">
        <v>56</v>
      </c>
      <c r="F612" s="237">
        <v>94.9</v>
      </c>
      <c r="G612" s="237">
        <v>0</v>
      </c>
      <c r="H612" s="237">
        <v>94.9</v>
      </c>
    </row>
    <row r="613" spans="1:8" x14ac:dyDescent="0.3">
      <c r="A613" s="8"/>
      <c r="B613" s="22">
        <v>1000</v>
      </c>
      <c r="C613" s="21"/>
      <c r="D613" s="20"/>
      <c r="E613" s="19" t="s">
        <v>82</v>
      </c>
      <c r="F613" s="26">
        <f>F614+F636</f>
        <v>31313.355000000003</v>
      </c>
      <c r="G613" s="26">
        <f>G614+G636</f>
        <v>29872.030000000002</v>
      </c>
      <c r="H613" s="26">
        <f>H614+H636</f>
        <v>29983.730000000003</v>
      </c>
    </row>
    <row r="614" spans="1:8" x14ac:dyDescent="0.3">
      <c r="A614" s="8"/>
      <c r="B614" s="22">
        <v>1003</v>
      </c>
      <c r="C614" s="21"/>
      <c r="D614" s="20"/>
      <c r="E614" s="19" t="s">
        <v>81</v>
      </c>
      <c r="F614" s="26">
        <f t="shared" ref="F614:H615" si="101">F615</f>
        <v>27217.455000000002</v>
      </c>
      <c r="G614" s="26">
        <f t="shared" si="101"/>
        <v>26086.83</v>
      </c>
      <c r="H614" s="26">
        <f t="shared" si="101"/>
        <v>26086.83</v>
      </c>
    </row>
    <row r="615" spans="1:8" x14ac:dyDescent="0.3">
      <c r="A615" s="8"/>
      <c r="B615" s="22"/>
      <c r="C615" s="21" t="s">
        <v>36</v>
      </c>
      <c r="D615" s="20"/>
      <c r="E615" s="27" t="s">
        <v>35</v>
      </c>
      <c r="F615" s="26">
        <f t="shared" si="101"/>
        <v>27217.455000000002</v>
      </c>
      <c r="G615" s="26">
        <f t="shared" si="101"/>
        <v>26086.83</v>
      </c>
      <c r="H615" s="26">
        <f t="shared" si="101"/>
        <v>26086.83</v>
      </c>
    </row>
    <row r="616" spans="1:8" ht="26.4" x14ac:dyDescent="0.3">
      <c r="A616" s="34"/>
      <c r="B616" s="34"/>
      <c r="C616" s="34" t="s">
        <v>80</v>
      </c>
      <c r="D616" s="33"/>
      <c r="E616" s="32" t="s">
        <v>79</v>
      </c>
      <c r="F616" s="31">
        <f>F617+F621+F629</f>
        <v>27217.455000000002</v>
      </c>
      <c r="G616" s="31">
        <f>G617+G621+G629</f>
        <v>26086.83</v>
      </c>
      <c r="H616" s="31">
        <f>H617+H621+H629</f>
        <v>26086.83</v>
      </c>
    </row>
    <row r="617" spans="1:8" x14ac:dyDescent="0.3">
      <c r="A617" s="30"/>
      <c r="B617" s="30"/>
      <c r="C617" s="30" t="s">
        <v>163</v>
      </c>
      <c r="D617" s="30"/>
      <c r="E617" s="51" t="s">
        <v>162</v>
      </c>
      <c r="F617" s="28">
        <f t="shared" ref="F617:H619" si="102">F618</f>
        <v>168.1</v>
      </c>
      <c r="G617" s="28">
        <f t="shared" si="102"/>
        <v>168.1</v>
      </c>
      <c r="H617" s="28">
        <f t="shared" si="102"/>
        <v>168.1</v>
      </c>
    </row>
    <row r="618" spans="1:8" ht="27" x14ac:dyDescent="0.3">
      <c r="A618" s="200"/>
      <c r="B618" s="200"/>
      <c r="C618" s="200" t="s">
        <v>161</v>
      </c>
      <c r="D618" s="200"/>
      <c r="E618" s="201" t="s">
        <v>179</v>
      </c>
      <c r="F618" s="202">
        <f t="shared" si="102"/>
        <v>168.1</v>
      </c>
      <c r="G618" s="202">
        <f t="shared" si="102"/>
        <v>168.1</v>
      </c>
      <c r="H618" s="202">
        <f t="shared" si="102"/>
        <v>168.1</v>
      </c>
    </row>
    <row r="619" spans="1:8" ht="27" x14ac:dyDescent="0.3">
      <c r="A619" s="8"/>
      <c r="B619" s="8"/>
      <c r="C619" s="54" t="s">
        <v>178</v>
      </c>
      <c r="D619" s="7"/>
      <c r="E619" s="131" t="s">
        <v>745</v>
      </c>
      <c r="F619" s="9">
        <f t="shared" si="102"/>
        <v>168.1</v>
      </c>
      <c r="G619" s="9">
        <f t="shared" si="102"/>
        <v>168.1</v>
      </c>
      <c r="H619" s="9">
        <f t="shared" si="102"/>
        <v>168.1</v>
      </c>
    </row>
    <row r="620" spans="1:8" ht="27" x14ac:dyDescent="0.3">
      <c r="A620" s="8"/>
      <c r="B620" s="8"/>
      <c r="C620" s="54"/>
      <c r="D620" s="7" t="s">
        <v>57</v>
      </c>
      <c r="E620" s="6" t="s">
        <v>56</v>
      </c>
      <c r="F620" s="237">
        <v>168.1</v>
      </c>
      <c r="G620" s="237">
        <v>168.1</v>
      </c>
      <c r="H620" s="237">
        <v>168.1</v>
      </c>
    </row>
    <row r="621" spans="1:8" x14ac:dyDescent="0.3">
      <c r="A621" s="30"/>
      <c r="B621" s="30"/>
      <c r="C621" s="30" t="s">
        <v>177</v>
      </c>
      <c r="D621" s="30"/>
      <c r="E621" s="51" t="s">
        <v>176</v>
      </c>
      <c r="F621" s="28">
        <f>F622</f>
        <v>8596</v>
      </c>
      <c r="G621" s="28">
        <f>G622</f>
        <v>7846</v>
      </c>
      <c r="H621" s="28">
        <f>H622</f>
        <v>7846</v>
      </c>
    </row>
    <row r="622" spans="1:8" ht="40.200000000000003" x14ac:dyDescent="0.3">
      <c r="A622" s="200"/>
      <c r="B622" s="200"/>
      <c r="C622" s="200" t="s">
        <v>175</v>
      </c>
      <c r="D622" s="200"/>
      <c r="E622" s="201" t="s">
        <v>174</v>
      </c>
      <c r="F622" s="202">
        <f>F623+F625+F627</f>
        <v>8596</v>
      </c>
      <c r="G622" s="202">
        <f>G623+G625+G627</f>
        <v>7846</v>
      </c>
      <c r="H622" s="202">
        <f>H623+H625+H627</f>
        <v>7846</v>
      </c>
    </row>
    <row r="623" spans="1:8" ht="26.4" x14ac:dyDescent="0.3">
      <c r="A623" s="8"/>
      <c r="B623" s="8"/>
      <c r="C623" s="70" t="s">
        <v>173</v>
      </c>
      <c r="D623" s="7"/>
      <c r="E623" s="10" t="s">
        <v>172</v>
      </c>
      <c r="F623" s="9">
        <f>F624</f>
        <v>4249.5</v>
      </c>
      <c r="G623" s="9">
        <f>G624</f>
        <v>3853.7</v>
      </c>
      <c r="H623" s="9">
        <f>H624</f>
        <v>3853.7</v>
      </c>
    </row>
    <row r="624" spans="1:8" ht="27" x14ac:dyDescent="0.3">
      <c r="A624" s="8"/>
      <c r="B624" s="8"/>
      <c r="C624" s="70"/>
      <c r="D624" s="7" t="s">
        <v>57</v>
      </c>
      <c r="E624" s="6" t="s">
        <v>56</v>
      </c>
      <c r="F624" s="475">
        <v>4249.5</v>
      </c>
      <c r="G624" s="475">
        <v>3853.7</v>
      </c>
      <c r="H624" s="475">
        <v>3853.7</v>
      </c>
    </row>
    <row r="625" spans="1:8" ht="16.5" customHeight="1" x14ac:dyDescent="0.3">
      <c r="A625" s="8"/>
      <c r="B625" s="8"/>
      <c r="C625" s="70" t="s">
        <v>171</v>
      </c>
      <c r="D625" s="7"/>
      <c r="E625" s="6" t="s">
        <v>170</v>
      </c>
      <c r="F625" s="9">
        <f>F626</f>
        <v>2895.5</v>
      </c>
      <c r="G625" s="9">
        <f>G626</f>
        <v>2541.3000000000002</v>
      </c>
      <c r="H625" s="9">
        <f>H626</f>
        <v>2541.3000000000002</v>
      </c>
    </row>
    <row r="626" spans="1:8" ht="27" x14ac:dyDescent="0.3">
      <c r="A626" s="8"/>
      <c r="B626" s="8"/>
      <c r="C626" s="70"/>
      <c r="D626" s="7" t="s">
        <v>57</v>
      </c>
      <c r="E626" s="6" t="s">
        <v>56</v>
      </c>
      <c r="F626" s="475">
        <v>2895.5</v>
      </c>
      <c r="G626" s="475">
        <v>2541.3000000000002</v>
      </c>
      <c r="H626" s="475">
        <v>2541.3000000000002</v>
      </c>
    </row>
    <row r="627" spans="1:8" ht="27" x14ac:dyDescent="0.3">
      <c r="A627" s="8"/>
      <c r="B627" s="8"/>
      <c r="C627" s="7" t="s">
        <v>169</v>
      </c>
      <c r="D627" s="7"/>
      <c r="E627" s="131" t="s">
        <v>745</v>
      </c>
      <c r="F627" s="9">
        <f>F628</f>
        <v>1451</v>
      </c>
      <c r="G627" s="9">
        <f>G628</f>
        <v>1451</v>
      </c>
      <c r="H627" s="9">
        <f>H628</f>
        <v>1451</v>
      </c>
    </row>
    <row r="628" spans="1:8" ht="27" x14ac:dyDescent="0.3">
      <c r="A628" s="8"/>
      <c r="B628" s="8"/>
      <c r="C628" s="7"/>
      <c r="D628" s="7" t="s">
        <v>57</v>
      </c>
      <c r="E628" s="6" t="s">
        <v>56</v>
      </c>
      <c r="F628" s="237">
        <v>1451</v>
      </c>
      <c r="G628" s="237">
        <v>1451</v>
      </c>
      <c r="H628" s="237">
        <v>1451</v>
      </c>
    </row>
    <row r="629" spans="1:8" x14ac:dyDescent="0.3">
      <c r="A629" s="30"/>
      <c r="B629" s="30"/>
      <c r="C629" s="30" t="s">
        <v>78</v>
      </c>
      <c r="D629" s="30"/>
      <c r="E629" s="51" t="s">
        <v>77</v>
      </c>
      <c r="F629" s="28">
        <f>F630</f>
        <v>18453.355</v>
      </c>
      <c r="G629" s="28">
        <f>G630</f>
        <v>18072.73</v>
      </c>
      <c r="H629" s="28">
        <f>H630</f>
        <v>18072.73</v>
      </c>
    </row>
    <row r="630" spans="1:8" ht="27" x14ac:dyDescent="0.3">
      <c r="A630" s="200"/>
      <c r="B630" s="200"/>
      <c r="C630" s="200" t="s">
        <v>76</v>
      </c>
      <c r="D630" s="200"/>
      <c r="E630" s="201" t="s">
        <v>75</v>
      </c>
      <c r="F630" s="202">
        <f>F631+F633</f>
        <v>18453.355</v>
      </c>
      <c r="G630" s="202">
        <f>G631+G633</f>
        <v>18072.73</v>
      </c>
      <c r="H630" s="202">
        <f>H631+H633</f>
        <v>18072.73</v>
      </c>
    </row>
    <row r="631" spans="1:8" ht="27" x14ac:dyDescent="0.3">
      <c r="A631" s="8"/>
      <c r="B631" s="8"/>
      <c r="C631" s="7" t="s">
        <v>168</v>
      </c>
      <c r="D631" s="7"/>
      <c r="E631" s="6" t="s">
        <v>167</v>
      </c>
      <c r="F631" s="9">
        <f>SUM(F632)</f>
        <v>1167.25</v>
      </c>
      <c r="G631" s="9">
        <f>SUM(G632)</f>
        <v>786.625</v>
      </c>
      <c r="H631" s="9">
        <f>SUM(H632)</f>
        <v>786.625</v>
      </c>
    </row>
    <row r="632" spans="1:8" x14ac:dyDescent="0.3">
      <c r="A632" s="8"/>
      <c r="B632" s="8"/>
      <c r="C632" s="7"/>
      <c r="D632" s="7" t="s">
        <v>72</v>
      </c>
      <c r="E632" s="6" t="s">
        <v>71</v>
      </c>
      <c r="F632" s="9">
        <v>1167.25</v>
      </c>
      <c r="G632" s="9">
        <v>786.625</v>
      </c>
      <c r="H632" s="9">
        <v>786.625</v>
      </c>
    </row>
    <row r="633" spans="1:8" ht="36.75" customHeight="1" x14ac:dyDescent="0.3">
      <c r="A633" s="8"/>
      <c r="B633" s="8"/>
      <c r="C633" s="7" t="s">
        <v>74</v>
      </c>
      <c r="D633" s="7"/>
      <c r="E633" s="6" t="s">
        <v>166</v>
      </c>
      <c r="F633" s="238">
        <f>SUM(F634:F635)</f>
        <v>17286.105</v>
      </c>
      <c r="G633" s="238">
        <f t="shared" ref="G633:H633" si="103">SUM(G634:G635)</f>
        <v>17286.105</v>
      </c>
      <c r="H633" s="238">
        <f t="shared" si="103"/>
        <v>17286.105</v>
      </c>
    </row>
    <row r="634" spans="1:8" x14ac:dyDescent="0.3">
      <c r="A634" s="8"/>
      <c r="B634" s="8"/>
      <c r="C634" s="7"/>
      <c r="D634" s="7" t="s">
        <v>72</v>
      </c>
      <c r="E634" s="6" t="s">
        <v>71</v>
      </c>
      <c r="F634" s="9">
        <v>8319.7099999999991</v>
      </c>
      <c r="G634" s="9">
        <v>8319.7099999999991</v>
      </c>
      <c r="H634" s="9">
        <v>8319.7099999999991</v>
      </c>
    </row>
    <row r="635" spans="1:8" ht="27" x14ac:dyDescent="0.3">
      <c r="A635" s="8"/>
      <c r="B635" s="8"/>
      <c r="C635" s="7"/>
      <c r="D635" s="7" t="s">
        <v>57</v>
      </c>
      <c r="E635" s="6" t="s">
        <v>56</v>
      </c>
      <c r="F635" s="9">
        <v>8966.3950000000004</v>
      </c>
      <c r="G635" s="9">
        <v>8966.3950000000004</v>
      </c>
      <c r="H635" s="9">
        <v>8966.3950000000004</v>
      </c>
    </row>
    <row r="636" spans="1:8" x14ac:dyDescent="0.3">
      <c r="A636" s="20"/>
      <c r="B636" s="22">
        <v>1004</v>
      </c>
      <c r="C636" s="21"/>
      <c r="D636" s="20"/>
      <c r="E636" s="19" t="s">
        <v>165</v>
      </c>
      <c r="F636" s="26">
        <f t="shared" ref="F636:H641" si="104">F637</f>
        <v>4095.9</v>
      </c>
      <c r="G636" s="26">
        <f t="shared" si="104"/>
        <v>3785.2</v>
      </c>
      <c r="H636" s="26">
        <f t="shared" si="104"/>
        <v>3896.9</v>
      </c>
    </row>
    <row r="637" spans="1:8" x14ac:dyDescent="0.3">
      <c r="A637" s="20"/>
      <c r="B637" s="22"/>
      <c r="C637" s="21" t="s">
        <v>36</v>
      </c>
      <c r="D637" s="22"/>
      <c r="E637" s="55" t="s">
        <v>164</v>
      </c>
      <c r="F637" s="26">
        <f t="shared" si="104"/>
        <v>4095.9</v>
      </c>
      <c r="G637" s="26">
        <f t="shared" si="104"/>
        <v>3785.2</v>
      </c>
      <c r="H637" s="26">
        <f t="shared" si="104"/>
        <v>3896.9</v>
      </c>
    </row>
    <row r="638" spans="1:8" ht="26.4" x14ac:dyDescent="0.3">
      <c r="A638" s="53"/>
      <c r="B638" s="33"/>
      <c r="C638" s="34" t="s">
        <v>80</v>
      </c>
      <c r="D638" s="33"/>
      <c r="E638" s="32" t="s">
        <v>79</v>
      </c>
      <c r="F638" s="31">
        <f t="shared" si="104"/>
        <v>4095.9</v>
      </c>
      <c r="G638" s="31">
        <f t="shared" si="104"/>
        <v>3785.2</v>
      </c>
      <c r="H638" s="31">
        <f t="shared" si="104"/>
        <v>3896.9</v>
      </c>
    </row>
    <row r="639" spans="1:8" x14ac:dyDescent="0.3">
      <c r="A639" s="69"/>
      <c r="B639" s="67"/>
      <c r="C639" s="68" t="s">
        <v>163</v>
      </c>
      <c r="D639" s="67"/>
      <c r="E639" s="66" t="s">
        <v>162</v>
      </c>
      <c r="F639" s="65">
        <f t="shared" si="104"/>
        <v>4095.9</v>
      </c>
      <c r="G639" s="65">
        <f t="shared" si="104"/>
        <v>3785.2</v>
      </c>
      <c r="H639" s="65">
        <f t="shared" si="104"/>
        <v>3896.9</v>
      </c>
    </row>
    <row r="640" spans="1:8" ht="27" x14ac:dyDescent="0.3">
      <c r="A640" s="200"/>
      <c r="B640" s="200"/>
      <c r="C640" s="200" t="s">
        <v>161</v>
      </c>
      <c r="D640" s="200"/>
      <c r="E640" s="201" t="s">
        <v>160</v>
      </c>
      <c r="F640" s="202">
        <f t="shared" si="104"/>
        <v>4095.9</v>
      </c>
      <c r="G640" s="202">
        <f t="shared" si="104"/>
        <v>3785.2</v>
      </c>
      <c r="H640" s="202">
        <f t="shared" si="104"/>
        <v>3896.9</v>
      </c>
    </row>
    <row r="641" spans="1:8" ht="40.200000000000003" x14ac:dyDescent="0.3">
      <c r="A641" s="8"/>
      <c r="B641" s="8"/>
      <c r="C641" s="7" t="s">
        <v>159</v>
      </c>
      <c r="D641" s="7"/>
      <c r="E641" s="6" t="s">
        <v>9</v>
      </c>
      <c r="F641" s="9">
        <f t="shared" si="104"/>
        <v>4095.9</v>
      </c>
      <c r="G641" s="9">
        <f t="shared" si="104"/>
        <v>3785.2</v>
      </c>
      <c r="H641" s="9">
        <f t="shared" si="104"/>
        <v>3896.9</v>
      </c>
    </row>
    <row r="642" spans="1:8" ht="27" x14ac:dyDescent="0.3">
      <c r="A642" s="8"/>
      <c r="B642" s="8"/>
      <c r="C642" s="7"/>
      <c r="D642" s="7" t="s">
        <v>57</v>
      </c>
      <c r="E642" s="6" t="s">
        <v>56</v>
      </c>
      <c r="F642" s="475">
        <v>4095.9</v>
      </c>
      <c r="G642" s="475">
        <v>3785.2</v>
      </c>
      <c r="H642" s="475">
        <v>3896.9</v>
      </c>
    </row>
    <row r="643" spans="1:8" x14ac:dyDescent="0.3">
      <c r="A643" s="36"/>
      <c r="B643" s="22">
        <v>1100</v>
      </c>
      <c r="C643" s="21"/>
      <c r="D643" s="20"/>
      <c r="E643" s="19" t="s">
        <v>69</v>
      </c>
      <c r="F643" s="26">
        <f t="shared" ref="F643:H645" si="105">F644</f>
        <v>3014</v>
      </c>
      <c r="G643" s="26">
        <f t="shared" si="105"/>
        <v>13196.342860000001</v>
      </c>
      <c r="H643" s="26">
        <f t="shared" si="105"/>
        <v>2164</v>
      </c>
    </row>
    <row r="644" spans="1:8" x14ac:dyDescent="0.3">
      <c r="A644" s="36"/>
      <c r="B644" s="22" t="s">
        <v>68</v>
      </c>
      <c r="C644" s="21"/>
      <c r="D644" s="22"/>
      <c r="E644" s="27" t="s">
        <v>67</v>
      </c>
      <c r="F644" s="26">
        <f t="shared" si="105"/>
        <v>3014</v>
      </c>
      <c r="G644" s="26">
        <f t="shared" si="105"/>
        <v>13196.342860000001</v>
      </c>
      <c r="H644" s="26">
        <f t="shared" si="105"/>
        <v>2164</v>
      </c>
    </row>
    <row r="645" spans="1:8" x14ac:dyDescent="0.3">
      <c r="A645" s="36"/>
      <c r="B645" s="22"/>
      <c r="C645" s="21" t="s">
        <v>36</v>
      </c>
      <c r="D645" s="22"/>
      <c r="E645" s="27" t="s">
        <v>35</v>
      </c>
      <c r="F645" s="26">
        <f t="shared" si="105"/>
        <v>3014</v>
      </c>
      <c r="G645" s="26">
        <f t="shared" si="105"/>
        <v>13196.342860000001</v>
      </c>
      <c r="H645" s="26">
        <f t="shared" si="105"/>
        <v>2164</v>
      </c>
    </row>
    <row r="646" spans="1:8" ht="26.4" x14ac:dyDescent="0.3">
      <c r="A646" s="53"/>
      <c r="B646" s="33"/>
      <c r="C646" s="34" t="s">
        <v>66</v>
      </c>
      <c r="D646" s="33"/>
      <c r="E646" s="32" t="s">
        <v>65</v>
      </c>
      <c r="F646" s="31">
        <f>F647+F653</f>
        <v>3014</v>
      </c>
      <c r="G646" s="31">
        <f>G647+G653</f>
        <v>13196.342860000001</v>
      </c>
      <c r="H646" s="31">
        <f>H647+H653</f>
        <v>2164</v>
      </c>
    </row>
    <row r="647" spans="1:8" ht="27" x14ac:dyDescent="0.3">
      <c r="A647" s="200"/>
      <c r="B647" s="200"/>
      <c r="C647" s="200" t="s">
        <v>64</v>
      </c>
      <c r="D647" s="200"/>
      <c r="E647" s="201" t="s">
        <v>158</v>
      </c>
      <c r="F647" s="202">
        <f>F648+F650</f>
        <v>2164</v>
      </c>
      <c r="G647" s="202">
        <f>G648+G650</f>
        <v>339.2</v>
      </c>
      <c r="H647" s="202">
        <f>H648+H650</f>
        <v>2164</v>
      </c>
    </row>
    <row r="648" spans="1:8" ht="40.200000000000003" x14ac:dyDescent="0.3">
      <c r="A648" s="8"/>
      <c r="B648" s="8"/>
      <c r="C648" s="7" t="s">
        <v>62</v>
      </c>
      <c r="D648" s="7"/>
      <c r="E648" s="6" t="s">
        <v>61</v>
      </c>
      <c r="F648" s="9">
        <f>F649</f>
        <v>1824.8</v>
      </c>
      <c r="G648" s="9">
        <f>G649</f>
        <v>0</v>
      </c>
      <c r="H648" s="9">
        <f>H649</f>
        <v>1824.8</v>
      </c>
    </row>
    <row r="649" spans="1:8" ht="27" x14ac:dyDescent="0.3">
      <c r="A649" s="8"/>
      <c r="B649" s="8"/>
      <c r="C649" s="7"/>
      <c r="D649" s="7" t="s">
        <v>57</v>
      </c>
      <c r="E649" s="6" t="s">
        <v>56</v>
      </c>
      <c r="F649" s="9">
        <v>1824.8</v>
      </c>
      <c r="G649" s="9">
        <v>0</v>
      </c>
      <c r="H649" s="9">
        <v>1824.8</v>
      </c>
    </row>
    <row r="650" spans="1:8" x14ac:dyDescent="0.3">
      <c r="A650" s="8"/>
      <c r="B650" s="8"/>
      <c r="C650" s="7" t="s">
        <v>157</v>
      </c>
      <c r="D650" s="7"/>
      <c r="E650" s="6" t="s">
        <v>156</v>
      </c>
      <c r="F650" s="9">
        <f t="shared" ref="F650:H651" si="106">F651</f>
        <v>339.2</v>
      </c>
      <c r="G650" s="9">
        <f t="shared" si="106"/>
        <v>339.2</v>
      </c>
      <c r="H650" s="9">
        <f t="shared" si="106"/>
        <v>339.2</v>
      </c>
    </row>
    <row r="651" spans="1:8" ht="27" x14ac:dyDescent="0.3">
      <c r="A651" s="8"/>
      <c r="B651" s="8"/>
      <c r="C651" s="7"/>
      <c r="D651" s="7" t="s">
        <v>57</v>
      </c>
      <c r="E651" s="6" t="s">
        <v>56</v>
      </c>
      <c r="F651" s="9">
        <f t="shared" si="106"/>
        <v>339.2</v>
      </c>
      <c r="G651" s="9">
        <f t="shared" si="106"/>
        <v>339.2</v>
      </c>
      <c r="H651" s="9">
        <f t="shared" si="106"/>
        <v>339.2</v>
      </c>
    </row>
    <row r="652" spans="1:8" x14ac:dyDescent="0.3">
      <c r="A652" s="8"/>
      <c r="B652" s="8"/>
      <c r="C652" s="7"/>
      <c r="D652" s="7"/>
      <c r="E652" s="10" t="s">
        <v>98</v>
      </c>
      <c r="F652" s="9">
        <v>339.2</v>
      </c>
      <c r="G652" s="9">
        <v>339.2</v>
      </c>
      <c r="H652" s="9">
        <v>339.2</v>
      </c>
    </row>
    <row r="653" spans="1:8" ht="27" x14ac:dyDescent="0.3">
      <c r="A653" s="200"/>
      <c r="B653" s="200"/>
      <c r="C653" s="200" t="s">
        <v>155</v>
      </c>
      <c r="D653" s="200"/>
      <c r="E653" s="201" t="s">
        <v>154</v>
      </c>
      <c r="F653" s="202">
        <f>F654</f>
        <v>850</v>
      </c>
      <c r="G653" s="202">
        <f>G656</f>
        <v>12857.14286</v>
      </c>
      <c r="H653" s="202">
        <f>H656</f>
        <v>0</v>
      </c>
    </row>
    <row r="654" spans="1:8" ht="30.75" customHeight="1" x14ac:dyDescent="0.3">
      <c r="A654" s="8"/>
      <c r="B654" s="8"/>
      <c r="C654" s="7" t="s">
        <v>553</v>
      </c>
      <c r="D654" s="7"/>
      <c r="E654" s="6" t="s">
        <v>554</v>
      </c>
      <c r="F654" s="9">
        <f>F655</f>
        <v>850</v>
      </c>
      <c r="G654" s="9">
        <f>G655</f>
        <v>0</v>
      </c>
      <c r="H654" s="9">
        <f>H655</f>
        <v>0</v>
      </c>
    </row>
    <row r="655" spans="1:8" ht="27" x14ac:dyDescent="0.3">
      <c r="A655" s="8"/>
      <c r="B655" s="8"/>
      <c r="C655" s="7"/>
      <c r="D655" s="7" t="s">
        <v>57</v>
      </c>
      <c r="E655" s="6" t="s">
        <v>56</v>
      </c>
      <c r="F655" s="9">
        <v>850</v>
      </c>
      <c r="G655" s="9">
        <v>0</v>
      </c>
      <c r="H655" s="9">
        <v>0</v>
      </c>
    </row>
    <row r="656" spans="1:8" x14ac:dyDescent="0.3">
      <c r="A656" s="8"/>
      <c r="B656" s="8"/>
      <c r="C656" s="7" t="s">
        <v>153</v>
      </c>
      <c r="D656" s="7"/>
      <c r="E656" s="6" t="s">
        <v>152</v>
      </c>
      <c r="F656" s="9">
        <v>0</v>
      </c>
      <c r="G656" s="9">
        <f>G657</f>
        <v>12857.14286</v>
      </c>
      <c r="H656" s="9">
        <v>0</v>
      </c>
    </row>
    <row r="657" spans="1:8" ht="27" x14ac:dyDescent="0.3">
      <c r="A657" s="8"/>
      <c r="B657" s="8"/>
      <c r="C657" s="7"/>
      <c r="D657" s="7" t="s">
        <v>57</v>
      </c>
      <c r="E657" s="6" t="s">
        <v>56</v>
      </c>
      <c r="F657" s="9">
        <v>0</v>
      </c>
      <c r="G657" s="9">
        <f>G658+G659</f>
        <v>12857.14286</v>
      </c>
      <c r="H657" s="9">
        <v>0</v>
      </c>
    </row>
    <row r="658" spans="1:8" x14ac:dyDescent="0.3">
      <c r="A658" s="8"/>
      <c r="B658" s="8"/>
      <c r="C658" s="7"/>
      <c r="D658" s="7"/>
      <c r="E658" s="6" t="s">
        <v>151</v>
      </c>
      <c r="F658" s="5">
        <v>0</v>
      </c>
      <c r="G658" s="5">
        <v>0</v>
      </c>
      <c r="H658" s="5">
        <v>0</v>
      </c>
    </row>
    <row r="659" spans="1:8" x14ac:dyDescent="0.3">
      <c r="A659" s="8"/>
      <c r="B659" s="8"/>
      <c r="C659" s="7"/>
      <c r="D659" s="7"/>
      <c r="E659" s="6" t="s">
        <v>150</v>
      </c>
      <c r="F659" s="9">
        <v>0</v>
      </c>
      <c r="G659" s="9">
        <v>12857.14286</v>
      </c>
      <c r="H659" s="9">
        <v>0</v>
      </c>
    </row>
    <row r="660" spans="1:8" ht="26.4" x14ac:dyDescent="0.3">
      <c r="A660" s="39">
        <v>621</v>
      </c>
      <c r="B660" s="41"/>
      <c r="C660" s="40"/>
      <c r="D660" s="39"/>
      <c r="E660" s="38" t="s">
        <v>149</v>
      </c>
      <c r="F660" s="37">
        <f>F661+F691+F751+F760</f>
        <v>117065.08409</v>
      </c>
      <c r="G660" s="37">
        <f>G661+G691+G751+G760</f>
        <v>110010.30000000002</v>
      </c>
      <c r="H660" s="37">
        <f>H661+H691+H751+H760</f>
        <v>112875.8</v>
      </c>
    </row>
    <row r="661" spans="1:8" x14ac:dyDescent="0.3">
      <c r="A661" s="64"/>
      <c r="B661" s="22" t="s">
        <v>148</v>
      </c>
      <c r="C661" s="21"/>
      <c r="D661" s="20"/>
      <c r="E661" s="19" t="s">
        <v>147</v>
      </c>
      <c r="F661" s="26">
        <f>F662+F673+F684</f>
        <v>24786.899999999998</v>
      </c>
      <c r="G661" s="26">
        <f>G662+G673+G684</f>
        <v>24122.799999999999</v>
      </c>
      <c r="H661" s="26">
        <f>H662+H673+H684</f>
        <v>24786.899999999998</v>
      </c>
    </row>
    <row r="662" spans="1:8" x14ac:dyDescent="0.3">
      <c r="A662" s="64"/>
      <c r="B662" s="22" t="s">
        <v>146</v>
      </c>
      <c r="C662" s="21"/>
      <c r="D662" s="20"/>
      <c r="E662" s="19" t="s">
        <v>145</v>
      </c>
      <c r="F662" s="26">
        <f t="shared" ref="F662:H667" si="107">F663</f>
        <v>24122.799999999999</v>
      </c>
      <c r="G662" s="26">
        <f t="shared" si="107"/>
        <v>24122.799999999999</v>
      </c>
      <c r="H662" s="26">
        <f t="shared" si="107"/>
        <v>24122.799999999999</v>
      </c>
    </row>
    <row r="663" spans="1:8" x14ac:dyDescent="0.3">
      <c r="A663" s="64"/>
      <c r="B663" s="22"/>
      <c r="C663" s="21" t="s">
        <v>36</v>
      </c>
      <c r="D663" s="22"/>
      <c r="E663" s="27" t="s">
        <v>35</v>
      </c>
      <c r="F663" s="26">
        <f t="shared" si="107"/>
        <v>24122.799999999999</v>
      </c>
      <c r="G663" s="26">
        <f t="shared" si="107"/>
        <v>24122.799999999999</v>
      </c>
      <c r="H663" s="26">
        <f t="shared" si="107"/>
        <v>24122.799999999999</v>
      </c>
    </row>
    <row r="664" spans="1:8" ht="26.4" x14ac:dyDescent="0.3">
      <c r="A664" s="53"/>
      <c r="B664" s="33"/>
      <c r="C664" s="34" t="s">
        <v>59</v>
      </c>
      <c r="D664" s="33"/>
      <c r="E664" s="32" t="s">
        <v>58</v>
      </c>
      <c r="F664" s="31">
        <f t="shared" si="107"/>
        <v>24122.799999999999</v>
      </c>
      <c r="G664" s="31">
        <f t="shared" si="107"/>
        <v>24122.799999999999</v>
      </c>
      <c r="H664" s="31">
        <f t="shared" si="107"/>
        <v>24122.799999999999</v>
      </c>
    </row>
    <row r="665" spans="1:8" ht="27" x14ac:dyDescent="0.3">
      <c r="A665" s="30"/>
      <c r="B665" s="30"/>
      <c r="C665" s="30" t="s">
        <v>94</v>
      </c>
      <c r="D665" s="30"/>
      <c r="E665" s="51" t="s">
        <v>93</v>
      </c>
      <c r="F665" s="28">
        <f t="shared" si="107"/>
        <v>24122.799999999999</v>
      </c>
      <c r="G665" s="28">
        <f t="shared" si="107"/>
        <v>24122.799999999999</v>
      </c>
      <c r="H665" s="28">
        <f t="shared" si="107"/>
        <v>24122.799999999999</v>
      </c>
    </row>
    <row r="666" spans="1:8" ht="27" x14ac:dyDescent="0.3">
      <c r="A666" s="200"/>
      <c r="B666" s="200"/>
      <c r="C666" s="200" t="s">
        <v>144</v>
      </c>
      <c r="D666" s="200"/>
      <c r="E666" s="201" t="s">
        <v>143</v>
      </c>
      <c r="F666" s="202">
        <f t="shared" si="107"/>
        <v>24122.799999999999</v>
      </c>
      <c r="G666" s="202">
        <f t="shared" si="107"/>
        <v>24122.799999999999</v>
      </c>
      <c r="H666" s="202">
        <f t="shared" si="107"/>
        <v>24122.799999999999</v>
      </c>
    </row>
    <row r="667" spans="1:8" x14ac:dyDescent="0.3">
      <c r="A667" s="8"/>
      <c r="B667" s="8"/>
      <c r="C667" s="7" t="s">
        <v>142</v>
      </c>
      <c r="D667" s="7"/>
      <c r="E667" s="63" t="s">
        <v>141</v>
      </c>
      <c r="F667" s="9">
        <f t="shared" si="107"/>
        <v>24122.799999999999</v>
      </c>
      <c r="G667" s="9">
        <f t="shared" si="107"/>
        <v>24122.799999999999</v>
      </c>
      <c r="H667" s="9">
        <f t="shared" si="107"/>
        <v>24122.799999999999</v>
      </c>
    </row>
    <row r="668" spans="1:8" ht="27" x14ac:dyDescent="0.3">
      <c r="A668" s="8"/>
      <c r="B668" s="8"/>
      <c r="C668" s="7"/>
      <c r="D668" s="7" t="s">
        <v>57</v>
      </c>
      <c r="E668" s="6" t="s">
        <v>56</v>
      </c>
      <c r="F668" s="237">
        <v>24122.799999999999</v>
      </c>
      <c r="G668" s="237">
        <v>24122.799999999999</v>
      </c>
      <c r="H668" s="237">
        <v>24122.799999999999</v>
      </c>
    </row>
    <row r="669" spans="1:8" x14ac:dyDescent="0.3">
      <c r="A669" s="17"/>
      <c r="B669" s="17"/>
      <c r="C669" s="17" t="s">
        <v>18</v>
      </c>
      <c r="D669" s="17"/>
      <c r="E669" s="16" t="s">
        <v>17</v>
      </c>
      <c r="F669" s="15">
        <f t="shared" ref="F669:H670" si="108">F670</f>
        <v>0</v>
      </c>
      <c r="G669" s="15">
        <f t="shared" si="108"/>
        <v>0</v>
      </c>
      <c r="H669" s="15">
        <f t="shared" si="108"/>
        <v>0</v>
      </c>
    </row>
    <row r="670" spans="1:8" ht="27" x14ac:dyDescent="0.3">
      <c r="A670" s="14"/>
      <c r="B670" s="14"/>
      <c r="C670" s="14" t="s">
        <v>16</v>
      </c>
      <c r="D670" s="14"/>
      <c r="E670" s="13" t="s">
        <v>15</v>
      </c>
      <c r="F670" s="12">
        <f t="shared" si="108"/>
        <v>0</v>
      </c>
      <c r="G670" s="12">
        <f t="shared" si="108"/>
        <v>0</v>
      </c>
      <c r="H670" s="12">
        <f t="shared" si="108"/>
        <v>0</v>
      </c>
    </row>
    <row r="671" spans="1:8" x14ac:dyDescent="0.3">
      <c r="A671" s="8"/>
      <c r="B671" s="8"/>
      <c r="C671" s="54" t="s">
        <v>481</v>
      </c>
      <c r="D671" s="54"/>
      <c r="E671" s="10" t="s">
        <v>480</v>
      </c>
      <c r="F671" s="9">
        <v>0</v>
      </c>
      <c r="G671" s="9">
        <v>0</v>
      </c>
      <c r="H671" s="9">
        <v>0</v>
      </c>
    </row>
    <row r="672" spans="1:8" ht="27" x14ac:dyDescent="0.3">
      <c r="A672" s="8"/>
      <c r="B672" s="8"/>
      <c r="C672" s="54"/>
      <c r="D672" s="7" t="s">
        <v>57</v>
      </c>
      <c r="E672" s="6" t="s">
        <v>56</v>
      </c>
      <c r="F672" s="9">
        <f>1243.6-1243.6</f>
        <v>0</v>
      </c>
      <c r="G672" s="9">
        <f>1243.6-1243.6</f>
        <v>0</v>
      </c>
      <c r="H672" s="9">
        <f>1243.6-1243.6</f>
        <v>0</v>
      </c>
    </row>
    <row r="673" spans="1:8" x14ac:dyDescent="0.3">
      <c r="A673" s="52"/>
      <c r="B673" s="22" t="s">
        <v>140</v>
      </c>
      <c r="C673" s="21"/>
      <c r="D673" s="22"/>
      <c r="E673" s="19" t="s">
        <v>139</v>
      </c>
      <c r="F673" s="26">
        <f t="shared" ref="F673:H676" si="109">F674</f>
        <v>364.1</v>
      </c>
      <c r="G673" s="26">
        <f t="shared" si="109"/>
        <v>0</v>
      </c>
      <c r="H673" s="26">
        <f t="shared" si="109"/>
        <v>364.1</v>
      </c>
    </row>
    <row r="674" spans="1:8" x14ac:dyDescent="0.3">
      <c r="A674" s="52"/>
      <c r="B674" s="22"/>
      <c r="C674" s="21" t="s">
        <v>36</v>
      </c>
      <c r="D674" s="22"/>
      <c r="E674" s="27" t="s">
        <v>35</v>
      </c>
      <c r="F674" s="26">
        <f t="shared" si="109"/>
        <v>364.1</v>
      </c>
      <c r="G674" s="26">
        <f t="shared" si="109"/>
        <v>0</v>
      </c>
      <c r="H674" s="26">
        <f t="shared" si="109"/>
        <v>364.1</v>
      </c>
    </row>
    <row r="675" spans="1:8" ht="26.4" x14ac:dyDescent="0.3">
      <c r="A675" s="53"/>
      <c r="B675" s="33"/>
      <c r="C675" s="34" t="s">
        <v>59</v>
      </c>
      <c r="D675" s="33"/>
      <c r="E675" s="32" t="s">
        <v>58</v>
      </c>
      <c r="F675" s="31">
        <f t="shared" si="109"/>
        <v>364.1</v>
      </c>
      <c r="G675" s="31">
        <f t="shared" si="109"/>
        <v>0</v>
      </c>
      <c r="H675" s="31">
        <f t="shared" si="109"/>
        <v>364.1</v>
      </c>
    </row>
    <row r="676" spans="1:8" x14ac:dyDescent="0.3">
      <c r="A676" s="30"/>
      <c r="B676" s="30"/>
      <c r="C676" s="30" t="s">
        <v>138</v>
      </c>
      <c r="D676" s="30"/>
      <c r="E676" s="51" t="s">
        <v>137</v>
      </c>
      <c r="F676" s="28">
        <f t="shared" si="109"/>
        <v>364.1</v>
      </c>
      <c r="G676" s="28">
        <f t="shared" si="109"/>
        <v>0</v>
      </c>
      <c r="H676" s="28">
        <f t="shared" si="109"/>
        <v>364.1</v>
      </c>
    </row>
    <row r="677" spans="1:8" x14ac:dyDescent="0.3">
      <c r="A677" s="200"/>
      <c r="B677" s="200"/>
      <c r="C677" s="200" t="s">
        <v>136</v>
      </c>
      <c r="D677" s="200"/>
      <c r="E677" s="201" t="s">
        <v>135</v>
      </c>
      <c r="F677" s="202">
        <f>F678+F680</f>
        <v>364.1</v>
      </c>
      <c r="G677" s="202">
        <f>G678+G680</f>
        <v>0</v>
      </c>
      <c r="H677" s="202">
        <f>H678+H680</f>
        <v>364.1</v>
      </c>
    </row>
    <row r="678" spans="1:8" ht="66.599999999999994" x14ac:dyDescent="0.3">
      <c r="A678" s="8"/>
      <c r="B678" s="8"/>
      <c r="C678" s="7" t="s">
        <v>134</v>
      </c>
      <c r="D678" s="7"/>
      <c r="E678" s="6" t="s">
        <v>133</v>
      </c>
      <c r="F678" s="9">
        <f>F679</f>
        <v>297.10000000000002</v>
      </c>
      <c r="G678" s="9">
        <f>G679</f>
        <v>0</v>
      </c>
      <c r="H678" s="9">
        <f>H679</f>
        <v>297.10000000000002</v>
      </c>
    </row>
    <row r="679" spans="1:8" ht="27" x14ac:dyDescent="0.3">
      <c r="A679" s="8"/>
      <c r="B679" s="8"/>
      <c r="C679" s="7"/>
      <c r="D679" s="7" t="s">
        <v>57</v>
      </c>
      <c r="E679" s="6" t="s">
        <v>56</v>
      </c>
      <c r="F679" s="237">
        <v>297.10000000000002</v>
      </c>
      <c r="G679" s="237">
        <v>0</v>
      </c>
      <c r="H679" s="237">
        <v>297.10000000000002</v>
      </c>
    </row>
    <row r="680" spans="1:8" x14ac:dyDescent="0.3">
      <c r="A680" s="8"/>
      <c r="B680" s="8"/>
      <c r="C680" s="54" t="s">
        <v>132</v>
      </c>
      <c r="D680" s="54"/>
      <c r="E680" s="10" t="s">
        <v>131</v>
      </c>
      <c r="F680" s="9">
        <f>F681</f>
        <v>67</v>
      </c>
      <c r="G680" s="9">
        <f>G681</f>
        <v>0</v>
      </c>
      <c r="H680" s="9">
        <f>H681</f>
        <v>67</v>
      </c>
    </row>
    <row r="681" spans="1:8" ht="27" x14ac:dyDescent="0.3">
      <c r="A681" s="8"/>
      <c r="B681" s="8"/>
      <c r="C681" s="54"/>
      <c r="D681" s="7" t="s">
        <v>57</v>
      </c>
      <c r="E681" s="6" t="s">
        <v>56</v>
      </c>
      <c r="F681" s="9">
        <f>F683</f>
        <v>67</v>
      </c>
      <c r="G681" s="9">
        <f>G683</f>
        <v>0</v>
      </c>
      <c r="H681" s="9">
        <f>H683</f>
        <v>67</v>
      </c>
    </row>
    <row r="682" spans="1:8" x14ac:dyDescent="0.3">
      <c r="A682" s="8"/>
      <c r="B682" s="8"/>
      <c r="C682" s="7"/>
      <c r="D682" s="7"/>
      <c r="E682" s="10" t="s">
        <v>101</v>
      </c>
      <c r="F682" s="9">
        <v>0</v>
      </c>
      <c r="G682" s="9">
        <v>0</v>
      </c>
      <c r="H682" s="9">
        <v>0</v>
      </c>
    </row>
    <row r="683" spans="1:8" x14ac:dyDescent="0.3">
      <c r="A683" s="8"/>
      <c r="B683" s="8"/>
      <c r="C683" s="7"/>
      <c r="D683" s="7"/>
      <c r="E683" s="10" t="s">
        <v>98</v>
      </c>
      <c r="F683" s="9">
        <v>67</v>
      </c>
      <c r="G683" s="9">
        <v>0</v>
      </c>
      <c r="H683" s="9">
        <v>67</v>
      </c>
    </row>
    <row r="684" spans="1:8" x14ac:dyDescent="0.3">
      <c r="A684" s="52"/>
      <c r="B684" s="22" t="s">
        <v>130</v>
      </c>
      <c r="C684" s="21"/>
      <c r="D684" s="22"/>
      <c r="E684" s="27" t="s">
        <v>129</v>
      </c>
      <c r="F684" s="26">
        <f t="shared" ref="F684:H689" si="110">F685</f>
        <v>300</v>
      </c>
      <c r="G684" s="26">
        <f t="shared" si="110"/>
        <v>0</v>
      </c>
      <c r="H684" s="26">
        <f t="shared" si="110"/>
        <v>300</v>
      </c>
    </row>
    <row r="685" spans="1:8" x14ac:dyDescent="0.3">
      <c r="A685" s="52"/>
      <c r="B685" s="22"/>
      <c r="C685" s="21" t="s">
        <v>36</v>
      </c>
      <c r="D685" s="22"/>
      <c r="E685" s="27" t="s">
        <v>35</v>
      </c>
      <c r="F685" s="26">
        <f t="shared" si="110"/>
        <v>300</v>
      </c>
      <c r="G685" s="26">
        <f t="shared" si="110"/>
        <v>0</v>
      </c>
      <c r="H685" s="26">
        <f t="shared" si="110"/>
        <v>300</v>
      </c>
    </row>
    <row r="686" spans="1:8" ht="26.4" x14ac:dyDescent="0.3">
      <c r="A686" s="53"/>
      <c r="B686" s="33"/>
      <c r="C686" s="34" t="s">
        <v>80</v>
      </c>
      <c r="D686" s="33"/>
      <c r="E686" s="32" t="s">
        <v>79</v>
      </c>
      <c r="F686" s="31">
        <f t="shared" si="110"/>
        <v>300</v>
      </c>
      <c r="G686" s="31">
        <f t="shared" si="110"/>
        <v>0</v>
      </c>
      <c r="H686" s="31">
        <f t="shared" si="110"/>
        <v>300</v>
      </c>
    </row>
    <row r="687" spans="1:8" x14ac:dyDescent="0.3">
      <c r="A687" s="30"/>
      <c r="B687" s="30"/>
      <c r="C687" s="30" t="s">
        <v>128</v>
      </c>
      <c r="D687" s="30"/>
      <c r="E687" s="29" t="s">
        <v>127</v>
      </c>
      <c r="F687" s="28">
        <f t="shared" si="110"/>
        <v>300</v>
      </c>
      <c r="G687" s="28">
        <f t="shared" si="110"/>
        <v>0</v>
      </c>
      <c r="H687" s="28">
        <f t="shared" si="110"/>
        <v>300</v>
      </c>
    </row>
    <row r="688" spans="1:8" ht="27" customHeight="1" x14ac:dyDescent="0.3">
      <c r="A688" s="200"/>
      <c r="B688" s="200"/>
      <c r="C688" s="200" t="s">
        <v>126</v>
      </c>
      <c r="D688" s="200"/>
      <c r="E688" s="201" t="s">
        <v>125</v>
      </c>
      <c r="F688" s="202">
        <f t="shared" si="110"/>
        <v>300</v>
      </c>
      <c r="G688" s="202">
        <f t="shared" si="110"/>
        <v>0</v>
      </c>
      <c r="H688" s="202">
        <f t="shared" si="110"/>
        <v>300</v>
      </c>
    </row>
    <row r="689" spans="1:8" ht="27" x14ac:dyDescent="0.3">
      <c r="A689" s="8"/>
      <c r="B689" s="8"/>
      <c r="C689" s="7" t="s">
        <v>124</v>
      </c>
      <c r="D689" s="7"/>
      <c r="E689" s="6" t="s">
        <v>1030</v>
      </c>
      <c r="F689" s="9">
        <f t="shared" si="110"/>
        <v>300</v>
      </c>
      <c r="G689" s="9">
        <f t="shared" si="110"/>
        <v>0</v>
      </c>
      <c r="H689" s="9">
        <f t="shared" si="110"/>
        <v>300</v>
      </c>
    </row>
    <row r="690" spans="1:8" ht="27" x14ac:dyDescent="0.3">
      <c r="A690" s="8"/>
      <c r="B690" s="8"/>
      <c r="C690" s="7"/>
      <c r="D690" s="7" t="s">
        <v>57</v>
      </c>
      <c r="E690" s="6" t="s">
        <v>56</v>
      </c>
      <c r="F690" s="9">
        <v>300</v>
      </c>
      <c r="G690" s="9">
        <v>0</v>
      </c>
      <c r="H690" s="9">
        <v>300</v>
      </c>
    </row>
    <row r="691" spans="1:8" x14ac:dyDescent="0.3">
      <c r="A691" s="20"/>
      <c r="B691" s="22" t="s">
        <v>123</v>
      </c>
      <c r="C691" s="21"/>
      <c r="D691" s="20"/>
      <c r="E691" s="19" t="s">
        <v>122</v>
      </c>
      <c r="F691" s="26">
        <f>F692+F727</f>
        <v>91721.584090000004</v>
      </c>
      <c r="G691" s="26">
        <f>G692+G727</f>
        <v>85430.900000000009</v>
      </c>
      <c r="H691" s="26">
        <f>H692+H727</f>
        <v>87532.3</v>
      </c>
    </row>
    <row r="692" spans="1:8" x14ac:dyDescent="0.3">
      <c r="A692" s="36"/>
      <c r="B692" s="22" t="s">
        <v>121</v>
      </c>
      <c r="C692" s="21"/>
      <c r="D692" s="20"/>
      <c r="E692" s="19" t="s">
        <v>120</v>
      </c>
      <c r="F692" s="26">
        <f t="shared" ref="F692:H694" si="111">F693</f>
        <v>85889.426200000002</v>
      </c>
      <c r="G692" s="26">
        <f t="shared" si="111"/>
        <v>80701.8</v>
      </c>
      <c r="H692" s="26">
        <f t="shared" si="111"/>
        <v>81201.8</v>
      </c>
    </row>
    <row r="693" spans="1:8" x14ac:dyDescent="0.3">
      <c r="A693" s="36"/>
      <c r="B693" s="22"/>
      <c r="C693" s="21" t="s">
        <v>36</v>
      </c>
      <c r="D693" s="22"/>
      <c r="E693" s="27" t="s">
        <v>35</v>
      </c>
      <c r="F693" s="26">
        <f t="shared" si="111"/>
        <v>85889.426200000002</v>
      </c>
      <c r="G693" s="26">
        <f t="shared" si="111"/>
        <v>80701.8</v>
      </c>
      <c r="H693" s="26">
        <f t="shared" si="111"/>
        <v>81201.8</v>
      </c>
    </row>
    <row r="694" spans="1:8" ht="26.4" x14ac:dyDescent="0.3">
      <c r="A694" s="53"/>
      <c r="B694" s="33"/>
      <c r="C694" s="34" t="s">
        <v>59</v>
      </c>
      <c r="D694" s="33"/>
      <c r="E694" s="32" t="s">
        <v>58</v>
      </c>
      <c r="F694" s="31">
        <f t="shared" si="111"/>
        <v>85889.426200000002</v>
      </c>
      <c r="G694" s="31">
        <f t="shared" si="111"/>
        <v>80701.8</v>
      </c>
      <c r="H694" s="31">
        <f t="shared" si="111"/>
        <v>81201.8</v>
      </c>
    </row>
    <row r="695" spans="1:8" ht="27" x14ac:dyDescent="0.3">
      <c r="A695" s="30"/>
      <c r="B695" s="30"/>
      <c r="C695" s="30" t="s">
        <v>94</v>
      </c>
      <c r="D695" s="30"/>
      <c r="E695" s="51" t="s">
        <v>93</v>
      </c>
      <c r="F695" s="28">
        <f>F696+F699+F704+F707</f>
        <v>85889.426200000002</v>
      </c>
      <c r="G695" s="28">
        <f t="shared" ref="G695:H695" si="112">G696+G699+G704+G707</f>
        <v>80701.8</v>
      </c>
      <c r="H695" s="28">
        <f t="shared" si="112"/>
        <v>81201.8</v>
      </c>
    </row>
    <row r="696" spans="1:8" ht="40.200000000000003" x14ac:dyDescent="0.3">
      <c r="A696" s="200"/>
      <c r="B696" s="200"/>
      <c r="C696" s="200" t="s">
        <v>119</v>
      </c>
      <c r="D696" s="200"/>
      <c r="E696" s="201" t="s">
        <v>118</v>
      </c>
      <c r="F696" s="202">
        <f t="shared" ref="F696:H697" si="113">F697</f>
        <v>49233.599999999999</v>
      </c>
      <c r="G696" s="202">
        <f t="shared" si="113"/>
        <v>49233.599999999999</v>
      </c>
      <c r="H696" s="202">
        <f t="shared" si="113"/>
        <v>49233.599999999999</v>
      </c>
    </row>
    <row r="697" spans="1:8" x14ac:dyDescent="0.3">
      <c r="A697" s="7"/>
      <c r="B697" s="7"/>
      <c r="C697" s="7" t="s">
        <v>117</v>
      </c>
      <c r="D697" s="7"/>
      <c r="E697" s="63" t="s">
        <v>116</v>
      </c>
      <c r="F697" s="9">
        <f t="shared" si="113"/>
        <v>49233.599999999999</v>
      </c>
      <c r="G697" s="9">
        <f t="shared" si="113"/>
        <v>49233.599999999999</v>
      </c>
      <c r="H697" s="9">
        <f t="shared" si="113"/>
        <v>49233.599999999999</v>
      </c>
    </row>
    <row r="698" spans="1:8" ht="27" x14ac:dyDescent="0.3">
      <c r="A698" s="7"/>
      <c r="B698" s="7"/>
      <c r="C698" s="7"/>
      <c r="D698" s="7" t="s">
        <v>57</v>
      </c>
      <c r="E698" s="6" t="s">
        <v>56</v>
      </c>
      <c r="F698" s="237">
        <f>52385.1-3151.5</f>
        <v>49233.599999999999</v>
      </c>
      <c r="G698" s="237">
        <f>52385.1-3151.5</f>
        <v>49233.599999999999</v>
      </c>
      <c r="H698" s="237">
        <f>52385.1-3151.5</f>
        <v>49233.599999999999</v>
      </c>
    </row>
    <row r="699" spans="1:8" x14ac:dyDescent="0.3">
      <c r="A699" s="200"/>
      <c r="B699" s="200"/>
      <c r="C699" s="200" t="s">
        <v>115</v>
      </c>
      <c r="D699" s="200"/>
      <c r="E699" s="201" t="s">
        <v>114</v>
      </c>
      <c r="F699" s="202">
        <f>F700+F702</f>
        <v>30114.1</v>
      </c>
      <c r="G699" s="202">
        <f>G700+G702</f>
        <v>29614.1</v>
      </c>
      <c r="H699" s="202">
        <f>H700+H702</f>
        <v>30114.1</v>
      </c>
    </row>
    <row r="700" spans="1:8" ht="27" x14ac:dyDescent="0.3">
      <c r="A700" s="7"/>
      <c r="B700" s="7"/>
      <c r="C700" s="7" t="s">
        <v>113</v>
      </c>
      <c r="D700" s="7"/>
      <c r="E700" s="63" t="s">
        <v>112</v>
      </c>
      <c r="F700" s="9">
        <f>F701</f>
        <v>29614.1</v>
      </c>
      <c r="G700" s="9">
        <f>G701</f>
        <v>29614.1</v>
      </c>
      <c r="H700" s="9">
        <f>H701</f>
        <v>29614.1</v>
      </c>
    </row>
    <row r="701" spans="1:8" ht="27" x14ac:dyDescent="0.3">
      <c r="A701" s="7"/>
      <c r="B701" s="7"/>
      <c r="C701" s="7"/>
      <c r="D701" s="7" t="s">
        <v>57</v>
      </c>
      <c r="E701" s="6" t="s">
        <v>56</v>
      </c>
      <c r="F701" s="237">
        <f>31652.3-2038.2</f>
        <v>29614.1</v>
      </c>
      <c r="G701" s="237">
        <f>31652.3-2038.2</f>
        <v>29614.1</v>
      </c>
      <c r="H701" s="237">
        <f>31652.3-2038.2</f>
        <v>29614.1</v>
      </c>
    </row>
    <row r="702" spans="1:8" x14ac:dyDescent="0.3">
      <c r="A702" s="7"/>
      <c r="B702" s="7"/>
      <c r="C702" s="7" t="s">
        <v>111</v>
      </c>
      <c r="D702" s="7"/>
      <c r="E702" s="63" t="s">
        <v>110</v>
      </c>
      <c r="F702" s="9">
        <v>500</v>
      </c>
      <c r="G702" s="9">
        <v>0</v>
      </c>
      <c r="H702" s="9">
        <v>500</v>
      </c>
    </row>
    <row r="703" spans="1:8" ht="27" x14ac:dyDescent="0.3">
      <c r="A703" s="7"/>
      <c r="B703" s="7"/>
      <c r="C703" s="7"/>
      <c r="D703" s="7" t="s">
        <v>57</v>
      </c>
      <c r="E703" s="6" t="s">
        <v>56</v>
      </c>
      <c r="F703" s="9">
        <v>500</v>
      </c>
      <c r="G703" s="9">
        <v>0</v>
      </c>
      <c r="H703" s="9">
        <v>500</v>
      </c>
    </row>
    <row r="704" spans="1:8" ht="27" x14ac:dyDescent="0.3">
      <c r="A704" s="200"/>
      <c r="B704" s="200"/>
      <c r="C704" s="200" t="s">
        <v>109</v>
      </c>
      <c r="D704" s="200"/>
      <c r="E704" s="201" t="s">
        <v>108</v>
      </c>
      <c r="F704" s="202">
        <f t="shared" ref="F704:H705" si="114">F705</f>
        <v>4339.8</v>
      </c>
      <c r="G704" s="202">
        <f t="shared" si="114"/>
        <v>1854.1000000000001</v>
      </c>
      <c r="H704" s="202">
        <f t="shared" si="114"/>
        <v>1854.1000000000001</v>
      </c>
    </row>
    <row r="705" spans="1:8" x14ac:dyDescent="0.3">
      <c r="A705" s="7"/>
      <c r="B705" s="7"/>
      <c r="C705" s="7" t="s">
        <v>107</v>
      </c>
      <c r="D705" s="7"/>
      <c r="E705" s="63" t="s">
        <v>106</v>
      </c>
      <c r="F705" s="9">
        <f t="shared" si="114"/>
        <v>4339.8</v>
      </c>
      <c r="G705" s="9">
        <f t="shared" si="114"/>
        <v>1854.1000000000001</v>
      </c>
      <c r="H705" s="9">
        <f t="shared" si="114"/>
        <v>1854.1000000000001</v>
      </c>
    </row>
    <row r="706" spans="1:8" ht="27" x14ac:dyDescent="0.3">
      <c r="A706" s="7"/>
      <c r="B706" s="7"/>
      <c r="C706" s="7"/>
      <c r="D706" s="7" t="s">
        <v>57</v>
      </c>
      <c r="E706" s="6" t="s">
        <v>56</v>
      </c>
      <c r="F706" s="237">
        <f>4511.1-171.3</f>
        <v>4339.8</v>
      </c>
      <c r="G706" s="237">
        <f>2025.4-171.3</f>
        <v>1854.1000000000001</v>
      </c>
      <c r="H706" s="237">
        <f>2025.4-171.3</f>
        <v>1854.1000000000001</v>
      </c>
    </row>
    <row r="707" spans="1:8" s="57" customFormat="1" ht="40.200000000000003" x14ac:dyDescent="0.3">
      <c r="A707" s="200"/>
      <c r="B707" s="200"/>
      <c r="C707" s="200" t="s">
        <v>105</v>
      </c>
      <c r="D707" s="200"/>
      <c r="E707" s="203" t="s">
        <v>104</v>
      </c>
      <c r="F707" s="202">
        <f>F708+F710+F712+F715+F719+F723</f>
        <v>2201.9261999999999</v>
      </c>
      <c r="G707" s="202">
        <v>0</v>
      </c>
      <c r="H707" s="202">
        <v>0</v>
      </c>
    </row>
    <row r="708" spans="1:8" s="312" customFormat="1" ht="27" x14ac:dyDescent="0.3">
      <c r="A708" s="311"/>
      <c r="B708" s="311"/>
      <c r="C708" s="7" t="s">
        <v>753</v>
      </c>
      <c r="D708" s="7"/>
      <c r="E708" s="6" t="s">
        <v>727</v>
      </c>
      <c r="F708" s="237">
        <f>F709</f>
        <v>0</v>
      </c>
      <c r="G708" s="237">
        <v>0</v>
      </c>
      <c r="H708" s="237">
        <v>0</v>
      </c>
    </row>
    <row r="709" spans="1:8" s="312" customFormat="1" ht="27" x14ac:dyDescent="0.3">
      <c r="A709" s="311"/>
      <c r="B709" s="311"/>
      <c r="C709" s="60"/>
      <c r="D709" s="7" t="s">
        <v>57</v>
      </c>
      <c r="E709" s="6" t="s">
        <v>56</v>
      </c>
      <c r="F709" s="237">
        <v>0</v>
      </c>
      <c r="G709" s="237">
        <v>0</v>
      </c>
      <c r="H709" s="237">
        <v>0</v>
      </c>
    </row>
    <row r="710" spans="1:8" s="312" customFormat="1" ht="27" x14ac:dyDescent="0.3">
      <c r="A710" s="311"/>
      <c r="B710" s="311"/>
      <c r="C710" s="7" t="s">
        <v>754</v>
      </c>
      <c r="D710" s="7"/>
      <c r="E710" s="6" t="s">
        <v>728</v>
      </c>
      <c r="F710" s="237">
        <f>F711</f>
        <v>212</v>
      </c>
      <c r="G710" s="477">
        <v>0</v>
      </c>
      <c r="H710" s="477">
        <v>0</v>
      </c>
    </row>
    <row r="711" spans="1:8" s="312" customFormat="1" ht="27" x14ac:dyDescent="0.3">
      <c r="A711" s="311"/>
      <c r="B711" s="311"/>
      <c r="C711" s="60"/>
      <c r="D711" s="7" t="s">
        <v>57</v>
      </c>
      <c r="E711" s="6" t="s">
        <v>56</v>
      </c>
      <c r="F711" s="237">
        <v>212</v>
      </c>
      <c r="G711" s="477">
        <v>0</v>
      </c>
      <c r="H711" s="477">
        <v>0</v>
      </c>
    </row>
    <row r="712" spans="1:8" ht="27" x14ac:dyDescent="0.3">
      <c r="A712" s="8"/>
      <c r="B712" s="8"/>
      <c r="C712" s="7" t="s">
        <v>649</v>
      </c>
      <c r="D712" s="7"/>
      <c r="E712" s="6" t="s">
        <v>755</v>
      </c>
      <c r="F712" s="5">
        <f>F713</f>
        <v>1650</v>
      </c>
      <c r="G712" s="5">
        <v>0</v>
      </c>
      <c r="H712" s="5">
        <v>0</v>
      </c>
    </row>
    <row r="713" spans="1:8" ht="27" x14ac:dyDescent="0.3">
      <c r="A713" s="8"/>
      <c r="B713" s="8"/>
      <c r="C713" s="60"/>
      <c r="D713" s="7" t="s">
        <v>57</v>
      </c>
      <c r="E713" s="6" t="s">
        <v>56</v>
      </c>
      <c r="F713" s="5">
        <f>F714</f>
        <v>1650</v>
      </c>
      <c r="G713" s="5">
        <v>0</v>
      </c>
      <c r="H713" s="5">
        <v>0</v>
      </c>
    </row>
    <row r="714" spans="1:8" x14ac:dyDescent="0.3">
      <c r="A714" s="8"/>
      <c r="B714" s="8"/>
      <c r="C714" s="60"/>
      <c r="D714" s="7"/>
      <c r="E714" s="6" t="s">
        <v>98</v>
      </c>
      <c r="F714" s="5">
        <v>1650</v>
      </c>
      <c r="G714" s="5">
        <v>0</v>
      </c>
      <c r="H714" s="5">
        <v>0</v>
      </c>
    </row>
    <row r="715" spans="1:8" s="23" customFormat="1" ht="27" x14ac:dyDescent="0.3">
      <c r="A715" s="60"/>
      <c r="B715" s="60"/>
      <c r="C715" s="73" t="s">
        <v>1018</v>
      </c>
      <c r="D715" s="7"/>
      <c r="E715" s="97" t="s">
        <v>993</v>
      </c>
      <c r="F715" s="237">
        <f>F716</f>
        <v>55.6</v>
      </c>
      <c r="G715" s="9">
        <v>0</v>
      </c>
      <c r="H715" s="9">
        <v>0</v>
      </c>
    </row>
    <row r="716" spans="1:8" s="23" customFormat="1" ht="27" x14ac:dyDescent="0.3">
      <c r="A716" s="60"/>
      <c r="B716" s="60"/>
      <c r="C716" s="7"/>
      <c r="D716" s="7" t="s">
        <v>57</v>
      </c>
      <c r="E716" s="6" t="s">
        <v>56</v>
      </c>
      <c r="F716" s="237">
        <f>F717+F718</f>
        <v>55.6</v>
      </c>
      <c r="G716" s="9">
        <v>0</v>
      </c>
      <c r="H716" s="9">
        <v>0</v>
      </c>
    </row>
    <row r="717" spans="1:8" s="23" customFormat="1" x14ac:dyDescent="0.3">
      <c r="A717" s="60"/>
      <c r="B717" s="60"/>
      <c r="C717" s="7"/>
      <c r="D717" s="7"/>
      <c r="E717" s="96" t="s">
        <v>298</v>
      </c>
      <c r="F717" s="237">
        <v>27.8</v>
      </c>
      <c r="G717" s="9">
        <v>0</v>
      </c>
      <c r="H717" s="9">
        <v>0</v>
      </c>
    </row>
    <row r="718" spans="1:8" s="23" customFormat="1" x14ac:dyDescent="0.3">
      <c r="A718" s="60"/>
      <c r="B718" s="60"/>
      <c r="C718" s="7"/>
      <c r="D718" s="7"/>
      <c r="E718" s="96" t="s">
        <v>304</v>
      </c>
      <c r="F718" s="237">
        <v>27.8</v>
      </c>
      <c r="G718" s="9">
        <v>0</v>
      </c>
      <c r="H718" s="9">
        <v>0</v>
      </c>
    </row>
    <row r="719" spans="1:8" s="23" customFormat="1" ht="27" customHeight="1" x14ac:dyDescent="0.3">
      <c r="A719" s="60"/>
      <c r="B719" s="60"/>
      <c r="C719" s="73" t="s">
        <v>1020</v>
      </c>
      <c r="D719" s="7"/>
      <c r="E719" s="97" t="s">
        <v>998</v>
      </c>
      <c r="F719" s="237">
        <f>F720</f>
        <v>85.188150000000007</v>
      </c>
      <c r="G719" s="9">
        <v>0</v>
      </c>
      <c r="H719" s="9">
        <v>0</v>
      </c>
    </row>
    <row r="720" spans="1:8" s="23" customFormat="1" ht="27" x14ac:dyDescent="0.3">
      <c r="A720" s="60"/>
      <c r="B720" s="60"/>
      <c r="C720" s="7"/>
      <c r="D720" s="7" t="s">
        <v>57</v>
      </c>
      <c r="E720" s="6" t="s">
        <v>56</v>
      </c>
      <c r="F720" s="237">
        <f>F721+F722</f>
        <v>85.188150000000007</v>
      </c>
      <c r="G720" s="9">
        <v>0</v>
      </c>
      <c r="H720" s="9">
        <v>0</v>
      </c>
    </row>
    <row r="721" spans="1:8" s="23" customFormat="1" x14ac:dyDescent="0.3">
      <c r="A721" s="60"/>
      <c r="B721" s="60"/>
      <c r="C721" s="7"/>
      <c r="D721" s="7"/>
      <c r="E721" s="96" t="s">
        <v>298</v>
      </c>
      <c r="F721" s="237">
        <v>42.594079999999998</v>
      </c>
      <c r="G721" s="9">
        <v>0</v>
      </c>
      <c r="H721" s="9">
        <v>0</v>
      </c>
    </row>
    <row r="722" spans="1:8" s="23" customFormat="1" x14ac:dyDescent="0.3">
      <c r="A722" s="60"/>
      <c r="B722" s="60"/>
      <c r="C722" s="7"/>
      <c r="D722" s="7"/>
      <c r="E722" s="96" t="s">
        <v>304</v>
      </c>
      <c r="F722" s="237">
        <v>42.594070000000002</v>
      </c>
      <c r="G722" s="9">
        <v>0</v>
      </c>
      <c r="H722" s="9">
        <v>0</v>
      </c>
    </row>
    <row r="723" spans="1:8" s="23" customFormat="1" ht="40.200000000000003" x14ac:dyDescent="0.3">
      <c r="A723" s="60"/>
      <c r="B723" s="60"/>
      <c r="C723" s="73" t="s">
        <v>1021</v>
      </c>
      <c r="D723" s="7"/>
      <c r="E723" s="97" t="s">
        <v>999</v>
      </c>
      <c r="F723" s="237">
        <f>F724</f>
        <v>199.13804999999999</v>
      </c>
      <c r="G723" s="9">
        <v>0</v>
      </c>
      <c r="H723" s="9">
        <v>0</v>
      </c>
    </row>
    <row r="724" spans="1:8" s="23" customFormat="1" ht="27" x14ac:dyDescent="0.3">
      <c r="A724" s="60"/>
      <c r="B724" s="60"/>
      <c r="C724" s="7"/>
      <c r="D724" s="7" t="s">
        <v>57</v>
      </c>
      <c r="E724" s="6" t="s">
        <v>56</v>
      </c>
      <c r="F724" s="237">
        <f>F725+F726</f>
        <v>199.13804999999999</v>
      </c>
      <c r="G724" s="9">
        <v>0</v>
      </c>
      <c r="H724" s="9">
        <v>0</v>
      </c>
    </row>
    <row r="725" spans="1:8" s="23" customFormat="1" x14ac:dyDescent="0.3">
      <c r="A725" s="60"/>
      <c r="B725" s="60"/>
      <c r="C725" s="7"/>
      <c r="D725" s="7"/>
      <c r="E725" s="96" t="s">
        <v>298</v>
      </c>
      <c r="F725" s="237">
        <v>99.569029999999998</v>
      </c>
      <c r="G725" s="9">
        <v>0</v>
      </c>
      <c r="H725" s="9">
        <v>0</v>
      </c>
    </row>
    <row r="726" spans="1:8" s="23" customFormat="1" x14ac:dyDescent="0.3">
      <c r="A726" s="60"/>
      <c r="B726" s="60"/>
      <c r="C726" s="7"/>
      <c r="D726" s="7"/>
      <c r="E726" s="96" t="s">
        <v>304</v>
      </c>
      <c r="F726" s="237">
        <v>99.569019999999995</v>
      </c>
      <c r="G726" s="9">
        <v>0</v>
      </c>
      <c r="H726" s="9">
        <v>0</v>
      </c>
    </row>
    <row r="727" spans="1:8" x14ac:dyDescent="0.3">
      <c r="A727" s="36"/>
      <c r="B727" s="22" t="s">
        <v>97</v>
      </c>
      <c r="C727" s="21"/>
      <c r="D727" s="20"/>
      <c r="E727" s="19" t="s">
        <v>96</v>
      </c>
      <c r="F727" s="59">
        <f>F728</f>
        <v>5832.1578900000004</v>
      </c>
      <c r="G727" s="59">
        <f>G728</f>
        <v>4729.0999999999995</v>
      </c>
      <c r="H727" s="59">
        <f>H728</f>
        <v>6330.5</v>
      </c>
    </row>
    <row r="728" spans="1:8" x14ac:dyDescent="0.3">
      <c r="A728" s="36"/>
      <c r="B728" s="22"/>
      <c r="C728" s="21" t="s">
        <v>36</v>
      </c>
      <c r="D728" s="20"/>
      <c r="E728" s="27" t="s">
        <v>35</v>
      </c>
      <c r="F728" s="59">
        <f>F729+F735</f>
        <v>5832.1578900000004</v>
      </c>
      <c r="G728" s="59">
        <f>G729+G735</f>
        <v>4729.0999999999995</v>
      </c>
      <c r="H728" s="59">
        <f>H729+H735</f>
        <v>6330.5</v>
      </c>
    </row>
    <row r="729" spans="1:8" ht="26.4" x14ac:dyDescent="0.3">
      <c r="A729" s="35"/>
      <c r="B729" s="33"/>
      <c r="C729" s="34" t="s">
        <v>34</v>
      </c>
      <c r="D729" s="33"/>
      <c r="E729" s="32" t="s">
        <v>33</v>
      </c>
      <c r="F729" s="31">
        <f t="shared" ref="F729:H731" si="115">F730</f>
        <v>4546.5</v>
      </c>
      <c r="G729" s="31">
        <f t="shared" si="115"/>
        <v>4729.0999999999995</v>
      </c>
      <c r="H729" s="31">
        <f t="shared" si="115"/>
        <v>4736</v>
      </c>
    </row>
    <row r="730" spans="1:8" ht="40.200000000000003" x14ac:dyDescent="0.3">
      <c r="A730" s="30"/>
      <c r="B730" s="30"/>
      <c r="C730" s="30" t="s">
        <v>32</v>
      </c>
      <c r="D730" s="30"/>
      <c r="E730" s="51" t="s">
        <v>95</v>
      </c>
      <c r="F730" s="28">
        <f t="shared" si="115"/>
        <v>4546.5</v>
      </c>
      <c r="G730" s="28">
        <f t="shared" si="115"/>
        <v>4729.0999999999995</v>
      </c>
      <c r="H730" s="28">
        <f t="shared" si="115"/>
        <v>4736</v>
      </c>
    </row>
    <row r="731" spans="1:8" ht="40.200000000000003" x14ac:dyDescent="0.3">
      <c r="A731" s="200"/>
      <c r="B731" s="200"/>
      <c r="C731" s="200" t="s">
        <v>30</v>
      </c>
      <c r="D731" s="207"/>
      <c r="E731" s="201" t="s">
        <v>29</v>
      </c>
      <c r="F731" s="202">
        <f t="shared" si="115"/>
        <v>4546.5</v>
      </c>
      <c r="G731" s="202">
        <f t="shared" si="115"/>
        <v>4729.0999999999995</v>
      </c>
      <c r="H731" s="202">
        <f t="shared" si="115"/>
        <v>4736</v>
      </c>
    </row>
    <row r="732" spans="1:8" ht="26.4" x14ac:dyDescent="0.3">
      <c r="A732" s="36"/>
      <c r="B732" s="54"/>
      <c r="C732" s="56" t="s">
        <v>28</v>
      </c>
      <c r="D732" s="54"/>
      <c r="E732" s="10" t="s">
        <v>27</v>
      </c>
      <c r="F732" s="58">
        <f>F733+F734</f>
        <v>4546.5</v>
      </c>
      <c r="G732" s="58">
        <f>G733+G734</f>
        <v>4729.0999999999995</v>
      </c>
      <c r="H732" s="58">
        <f>H733+H734</f>
        <v>4736</v>
      </c>
    </row>
    <row r="733" spans="1:8" ht="40.200000000000003" x14ac:dyDescent="0.3">
      <c r="A733" s="36"/>
      <c r="B733" s="54"/>
      <c r="C733" s="56"/>
      <c r="D733" s="54" t="s">
        <v>2</v>
      </c>
      <c r="E733" s="6" t="s">
        <v>1</v>
      </c>
      <c r="F733" s="58">
        <v>4420.8999999999996</v>
      </c>
      <c r="G733" s="58">
        <v>4610.3999999999996</v>
      </c>
      <c r="H733" s="58">
        <v>4610.3999999999996</v>
      </c>
    </row>
    <row r="734" spans="1:8" x14ac:dyDescent="0.3">
      <c r="A734" s="36"/>
      <c r="B734" s="54"/>
      <c r="C734" s="56"/>
      <c r="D734" s="54" t="s">
        <v>12</v>
      </c>
      <c r="E734" s="55" t="s">
        <v>11</v>
      </c>
      <c r="F734" s="9">
        <v>125.6</v>
      </c>
      <c r="G734" s="9">
        <v>118.7</v>
      </c>
      <c r="H734" s="9">
        <v>125.6</v>
      </c>
    </row>
    <row r="735" spans="1:8" ht="26.4" x14ac:dyDescent="0.3">
      <c r="A735" s="53"/>
      <c r="B735" s="33"/>
      <c r="C735" s="34" t="s">
        <v>59</v>
      </c>
      <c r="D735" s="33"/>
      <c r="E735" s="32" t="s">
        <v>58</v>
      </c>
      <c r="F735" s="31">
        <f>F736</f>
        <v>1285.65789</v>
      </c>
      <c r="G735" s="31">
        <f>G736</f>
        <v>0</v>
      </c>
      <c r="H735" s="31">
        <f>H736</f>
        <v>1594.5</v>
      </c>
    </row>
    <row r="736" spans="1:8" ht="27" x14ac:dyDescent="0.3">
      <c r="A736" s="30"/>
      <c r="B736" s="30"/>
      <c r="C736" s="30" t="s">
        <v>94</v>
      </c>
      <c r="D736" s="30"/>
      <c r="E736" s="51" t="s">
        <v>93</v>
      </c>
      <c r="F736" s="28">
        <f>F737+F742</f>
        <v>1285.65789</v>
      </c>
      <c r="G736" s="28">
        <f>G737+G742</f>
        <v>0</v>
      </c>
      <c r="H736" s="28">
        <f>H737+H742</f>
        <v>1594.5</v>
      </c>
    </row>
    <row r="737" spans="1:8" ht="27" x14ac:dyDescent="0.3">
      <c r="A737" s="200"/>
      <c r="B737" s="200"/>
      <c r="C737" s="200" t="s">
        <v>92</v>
      </c>
      <c r="D737" s="207"/>
      <c r="E737" s="201" t="s">
        <v>91</v>
      </c>
      <c r="F737" s="202">
        <f>F738+F740</f>
        <v>1235.5</v>
      </c>
      <c r="G737" s="202">
        <f>G738+G740</f>
        <v>0</v>
      </c>
      <c r="H737" s="202">
        <f>H738+H740</f>
        <v>1544.5</v>
      </c>
    </row>
    <row r="738" spans="1:8" ht="53.4" x14ac:dyDescent="0.3">
      <c r="A738" s="7"/>
      <c r="B738" s="7"/>
      <c r="C738" s="7" t="s">
        <v>90</v>
      </c>
      <c r="D738" s="7"/>
      <c r="E738" s="6" t="s">
        <v>89</v>
      </c>
      <c r="F738" s="9">
        <f>F739</f>
        <v>603.79999999999995</v>
      </c>
      <c r="G738" s="9">
        <f>G739</f>
        <v>0</v>
      </c>
      <c r="H738" s="9">
        <f>H739</f>
        <v>754.9</v>
      </c>
    </row>
    <row r="739" spans="1:8" ht="27" x14ac:dyDescent="0.3">
      <c r="A739" s="7"/>
      <c r="B739" s="7"/>
      <c r="C739" s="7"/>
      <c r="D739" s="7" t="s">
        <v>57</v>
      </c>
      <c r="E739" s="6" t="s">
        <v>56</v>
      </c>
      <c r="F739" s="237">
        <v>603.79999999999995</v>
      </c>
      <c r="G739" s="237">
        <v>0</v>
      </c>
      <c r="H739" s="237">
        <v>754.9</v>
      </c>
    </row>
    <row r="740" spans="1:8" ht="53.4" x14ac:dyDescent="0.3">
      <c r="A740" s="7"/>
      <c r="B740" s="7"/>
      <c r="C740" s="7" t="s">
        <v>88</v>
      </c>
      <c r="D740" s="7"/>
      <c r="E740" s="6" t="s">
        <v>87</v>
      </c>
      <c r="F740" s="9">
        <f>F741</f>
        <v>631.70000000000005</v>
      </c>
      <c r="G740" s="9">
        <f>G741</f>
        <v>0</v>
      </c>
      <c r="H740" s="9">
        <f>H741</f>
        <v>789.6</v>
      </c>
    </row>
    <row r="741" spans="1:8" s="57" customFormat="1" ht="27" x14ac:dyDescent="0.3">
      <c r="A741" s="7"/>
      <c r="B741" s="7"/>
      <c r="C741" s="7"/>
      <c r="D741" s="7" t="s">
        <v>57</v>
      </c>
      <c r="E741" s="6" t="s">
        <v>56</v>
      </c>
      <c r="F741" s="237">
        <v>631.70000000000005</v>
      </c>
      <c r="G741" s="237">
        <v>0</v>
      </c>
      <c r="H741" s="237">
        <v>789.6</v>
      </c>
    </row>
    <row r="742" spans="1:8" x14ac:dyDescent="0.3">
      <c r="A742" s="200"/>
      <c r="B742" s="200"/>
      <c r="C742" s="200" t="s">
        <v>86</v>
      </c>
      <c r="D742" s="207"/>
      <c r="E742" s="201" t="s">
        <v>85</v>
      </c>
      <c r="F742" s="202">
        <f>F743+F745+F748</f>
        <v>50.157890000000002</v>
      </c>
      <c r="G742" s="202">
        <f t="shared" ref="F742:H743" si="116">G743</f>
        <v>0</v>
      </c>
      <c r="H742" s="202">
        <f t="shared" si="116"/>
        <v>50</v>
      </c>
    </row>
    <row r="743" spans="1:8" x14ac:dyDescent="0.3">
      <c r="A743" s="7"/>
      <c r="B743" s="7"/>
      <c r="C743" s="7" t="s">
        <v>84</v>
      </c>
      <c r="D743" s="7"/>
      <c r="E743" s="6" t="s">
        <v>83</v>
      </c>
      <c r="F743" s="9">
        <f t="shared" si="116"/>
        <v>50</v>
      </c>
      <c r="G743" s="9">
        <f t="shared" si="116"/>
        <v>0</v>
      </c>
      <c r="H743" s="9">
        <f t="shared" si="116"/>
        <v>50</v>
      </c>
    </row>
    <row r="744" spans="1:8" ht="27" x14ac:dyDescent="0.3">
      <c r="A744" s="7"/>
      <c r="B744" s="7"/>
      <c r="C744" s="7"/>
      <c r="D744" s="7" t="s">
        <v>57</v>
      </c>
      <c r="E744" s="6" t="s">
        <v>56</v>
      </c>
      <c r="F744" s="9">
        <v>50</v>
      </c>
      <c r="G744" s="9">
        <v>0</v>
      </c>
      <c r="H744" s="9">
        <v>50</v>
      </c>
    </row>
    <row r="745" spans="1:8" ht="27" x14ac:dyDescent="0.3">
      <c r="A745" s="296"/>
      <c r="B745" s="296"/>
      <c r="C745" s="54" t="s">
        <v>1016</v>
      </c>
      <c r="D745" s="54"/>
      <c r="E745" s="97" t="s">
        <v>100</v>
      </c>
      <c r="F745" s="237">
        <f t="shared" ref="F745:H746" si="117">F746</f>
        <v>5.2630000000000003E-2</v>
      </c>
      <c r="G745" s="237">
        <f t="shared" si="117"/>
        <v>0</v>
      </c>
      <c r="H745" s="237">
        <f t="shared" si="117"/>
        <v>0</v>
      </c>
    </row>
    <row r="746" spans="1:8" ht="27" x14ac:dyDescent="0.3">
      <c r="A746" s="296"/>
      <c r="B746" s="296"/>
      <c r="C746" s="22"/>
      <c r="D746" s="54" t="s">
        <v>57</v>
      </c>
      <c r="E746" s="6" t="s">
        <v>56</v>
      </c>
      <c r="F746" s="237">
        <f t="shared" si="117"/>
        <v>5.2630000000000003E-2</v>
      </c>
      <c r="G746" s="237">
        <f t="shared" si="117"/>
        <v>0</v>
      </c>
      <c r="H746" s="237">
        <f t="shared" si="117"/>
        <v>0</v>
      </c>
    </row>
    <row r="747" spans="1:8" x14ac:dyDescent="0.3">
      <c r="A747" s="296"/>
      <c r="B747" s="296"/>
      <c r="C747" s="22"/>
      <c r="D747" s="54"/>
      <c r="E747" s="6" t="s">
        <v>98</v>
      </c>
      <c r="F747" s="237">
        <v>5.2630000000000003E-2</v>
      </c>
      <c r="G747" s="237">
        <v>0</v>
      </c>
      <c r="H747" s="237">
        <v>0</v>
      </c>
    </row>
    <row r="748" spans="1:8" ht="27" x14ac:dyDescent="0.3">
      <c r="A748" s="296"/>
      <c r="B748" s="296"/>
      <c r="C748" s="54" t="s">
        <v>1017</v>
      </c>
      <c r="D748" s="54"/>
      <c r="E748" s="97" t="s">
        <v>99</v>
      </c>
      <c r="F748" s="237">
        <f t="shared" ref="F748:H749" si="118">F749</f>
        <v>0.10526000000000001</v>
      </c>
      <c r="G748" s="237">
        <f t="shared" si="118"/>
        <v>0</v>
      </c>
      <c r="H748" s="237">
        <f t="shared" si="118"/>
        <v>0</v>
      </c>
    </row>
    <row r="749" spans="1:8" ht="27" x14ac:dyDescent="0.3">
      <c r="A749" s="296"/>
      <c r="B749" s="296"/>
      <c r="C749" s="22"/>
      <c r="D749" s="54" t="s">
        <v>57</v>
      </c>
      <c r="E749" s="6" t="s">
        <v>56</v>
      </c>
      <c r="F749" s="237">
        <f t="shared" si="118"/>
        <v>0.10526000000000001</v>
      </c>
      <c r="G749" s="237">
        <f t="shared" si="118"/>
        <v>0</v>
      </c>
      <c r="H749" s="237">
        <f t="shared" si="118"/>
        <v>0</v>
      </c>
    </row>
    <row r="750" spans="1:8" x14ac:dyDescent="0.3">
      <c r="A750" s="296"/>
      <c r="B750" s="296"/>
      <c r="C750" s="22"/>
      <c r="D750" s="54"/>
      <c r="E750" s="6" t="s">
        <v>98</v>
      </c>
      <c r="F750" s="237">
        <v>0.10526000000000001</v>
      </c>
      <c r="G750" s="237">
        <v>0</v>
      </c>
      <c r="H750" s="237">
        <v>0</v>
      </c>
    </row>
    <row r="751" spans="1:8" x14ac:dyDescent="0.3">
      <c r="A751" s="36"/>
      <c r="B751" s="22">
        <v>1000</v>
      </c>
      <c r="C751" s="21"/>
      <c r="D751" s="20"/>
      <c r="E751" s="19" t="s">
        <v>82</v>
      </c>
      <c r="F751" s="26">
        <f t="shared" ref="F751:H756" si="119">F752</f>
        <v>456.6</v>
      </c>
      <c r="G751" s="26">
        <f t="shared" si="119"/>
        <v>456.6</v>
      </c>
      <c r="H751" s="26">
        <f t="shared" si="119"/>
        <v>456.6</v>
      </c>
    </row>
    <row r="752" spans="1:8" x14ac:dyDescent="0.3">
      <c r="A752" s="20"/>
      <c r="B752" s="22">
        <v>1003</v>
      </c>
      <c r="C752" s="21"/>
      <c r="D752" s="20"/>
      <c r="E752" s="19" t="s">
        <v>81</v>
      </c>
      <c r="F752" s="26">
        <f t="shared" si="119"/>
        <v>456.6</v>
      </c>
      <c r="G752" s="26">
        <f t="shared" si="119"/>
        <v>456.6</v>
      </c>
      <c r="H752" s="26">
        <f t="shared" si="119"/>
        <v>456.6</v>
      </c>
    </row>
    <row r="753" spans="1:8" x14ac:dyDescent="0.3">
      <c r="A753" s="52"/>
      <c r="B753" s="22"/>
      <c r="C753" s="21" t="s">
        <v>36</v>
      </c>
      <c r="D753" s="20"/>
      <c r="E753" s="27" t="s">
        <v>35</v>
      </c>
      <c r="F753" s="26">
        <f t="shared" si="119"/>
        <v>456.6</v>
      </c>
      <c r="G753" s="26">
        <f t="shared" si="119"/>
        <v>456.6</v>
      </c>
      <c r="H753" s="26">
        <f t="shared" si="119"/>
        <v>456.6</v>
      </c>
    </row>
    <row r="754" spans="1:8" ht="26.4" x14ac:dyDescent="0.3">
      <c r="A754" s="53"/>
      <c r="B754" s="33"/>
      <c r="C754" s="34" t="s">
        <v>80</v>
      </c>
      <c r="D754" s="33"/>
      <c r="E754" s="32" t="s">
        <v>79</v>
      </c>
      <c r="F754" s="31">
        <f t="shared" si="119"/>
        <v>456.6</v>
      </c>
      <c r="G754" s="31">
        <f t="shared" si="119"/>
        <v>456.6</v>
      </c>
      <c r="H754" s="31">
        <f t="shared" si="119"/>
        <v>456.6</v>
      </c>
    </row>
    <row r="755" spans="1:8" x14ac:dyDescent="0.3">
      <c r="A755" s="30"/>
      <c r="B755" s="30"/>
      <c r="C755" s="30" t="s">
        <v>78</v>
      </c>
      <c r="D755" s="30"/>
      <c r="E755" s="51" t="s">
        <v>77</v>
      </c>
      <c r="F755" s="28">
        <f t="shared" si="119"/>
        <v>456.6</v>
      </c>
      <c r="G755" s="28">
        <f t="shared" si="119"/>
        <v>456.6</v>
      </c>
      <c r="H755" s="28">
        <f t="shared" si="119"/>
        <v>456.6</v>
      </c>
    </row>
    <row r="756" spans="1:8" ht="27" x14ac:dyDescent="0.3">
      <c r="A756" s="200"/>
      <c r="B756" s="200"/>
      <c r="C756" s="200" t="s">
        <v>76</v>
      </c>
      <c r="D756" s="207"/>
      <c r="E756" s="201" t="s">
        <v>75</v>
      </c>
      <c r="F756" s="202">
        <f t="shared" si="119"/>
        <v>456.6</v>
      </c>
      <c r="G756" s="202">
        <f t="shared" si="119"/>
        <v>456.6</v>
      </c>
      <c r="H756" s="202">
        <f t="shared" si="119"/>
        <v>456.6</v>
      </c>
    </row>
    <row r="757" spans="1:8" ht="40.5" customHeight="1" x14ac:dyDescent="0.3">
      <c r="A757" s="52"/>
      <c r="B757" s="54"/>
      <c r="C757" s="56" t="s">
        <v>74</v>
      </c>
      <c r="D757" s="54"/>
      <c r="E757" s="10" t="s">
        <v>73</v>
      </c>
      <c r="F757" s="9">
        <f>F758+F759</f>
        <v>456.6</v>
      </c>
      <c r="G757" s="9">
        <f t="shared" ref="G757:H757" si="120">G758+G759</f>
        <v>456.6</v>
      </c>
      <c r="H757" s="9">
        <f t="shared" si="120"/>
        <v>456.6</v>
      </c>
    </row>
    <row r="758" spans="1:8" x14ac:dyDescent="0.3">
      <c r="A758" s="52"/>
      <c r="B758" s="54"/>
      <c r="C758" s="56"/>
      <c r="D758" s="54" t="s">
        <v>72</v>
      </c>
      <c r="E758" s="6" t="s">
        <v>71</v>
      </c>
      <c r="F758" s="9">
        <v>26.6</v>
      </c>
      <c r="G758" s="9">
        <v>26.6</v>
      </c>
      <c r="H758" s="9">
        <v>26.6</v>
      </c>
    </row>
    <row r="759" spans="1:8" ht="26.4" x14ac:dyDescent="0.3">
      <c r="A759" s="52"/>
      <c r="B759" s="54"/>
      <c r="C759" s="56"/>
      <c r="D759" s="54" t="s">
        <v>57</v>
      </c>
      <c r="E759" s="55" t="s">
        <v>56</v>
      </c>
      <c r="F759" s="9">
        <v>430</v>
      </c>
      <c r="G759" s="9">
        <v>430</v>
      </c>
      <c r="H759" s="9">
        <v>430</v>
      </c>
    </row>
    <row r="760" spans="1:8" x14ac:dyDescent="0.3">
      <c r="A760" s="52"/>
      <c r="B760" s="22">
        <v>1100</v>
      </c>
      <c r="C760" s="21"/>
      <c r="D760" s="20"/>
      <c r="E760" s="19" t="s">
        <v>69</v>
      </c>
      <c r="F760" s="26">
        <f t="shared" ref="F760:H765" si="121">F761</f>
        <v>100</v>
      </c>
      <c r="G760" s="26">
        <f t="shared" si="121"/>
        <v>0</v>
      </c>
      <c r="H760" s="26">
        <f t="shared" si="121"/>
        <v>100</v>
      </c>
    </row>
    <row r="761" spans="1:8" x14ac:dyDescent="0.3">
      <c r="A761" s="52"/>
      <c r="B761" s="22" t="s">
        <v>68</v>
      </c>
      <c r="C761" s="21"/>
      <c r="D761" s="22"/>
      <c r="E761" s="27" t="s">
        <v>67</v>
      </c>
      <c r="F761" s="26">
        <f t="shared" si="121"/>
        <v>100</v>
      </c>
      <c r="G761" s="26">
        <f t="shared" si="121"/>
        <v>0</v>
      </c>
      <c r="H761" s="26">
        <f t="shared" si="121"/>
        <v>100</v>
      </c>
    </row>
    <row r="762" spans="1:8" x14ac:dyDescent="0.3">
      <c r="A762" s="52"/>
      <c r="B762" s="22"/>
      <c r="C762" s="21" t="s">
        <v>36</v>
      </c>
      <c r="D762" s="22"/>
      <c r="E762" s="27" t="s">
        <v>35</v>
      </c>
      <c r="F762" s="26">
        <f t="shared" si="121"/>
        <v>100</v>
      </c>
      <c r="G762" s="26">
        <f t="shared" si="121"/>
        <v>0</v>
      </c>
      <c r="H762" s="26">
        <f t="shared" si="121"/>
        <v>100</v>
      </c>
    </row>
    <row r="763" spans="1:8" ht="26.4" x14ac:dyDescent="0.3">
      <c r="A763" s="53"/>
      <c r="B763" s="33"/>
      <c r="C763" s="34" t="s">
        <v>66</v>
      </c>
      <c r="D763" s="33"/>
      <c r="E763" s="32" t="s">
        <v>65</v>
      </c>
      <c r="F763" s="31">
        <f t="shared" si="121"/>
        <v>100</v>
      </c>
      <c r="G763" s="31">
        <f t="shared" si="121"/>
        <v>0</v>
      </c>
      <c r="H763" s="31">
        <f t="shared" si="121"/>
        <v>100</v>
      </c>
    </row>
    <row r="764" spans="1:8" ht="40.200000000000003" x14ac:dyDescent="0.3">
      <c r="A764" s="200"/>
      <c r="B764" s="200"/>
      <c r="C764" s="200" t="s">
        <v>64</v>
      </c>
      <c r="D764" s="200"/>
      <c r="E764" s="201" t="s">
        <v>63</v>
      </c>
      <c r="F764" s="202">
        <f t="shared" si="121"/>
        <v>100</v>
      </c>
      <c r="G764" s="202">
        <f t="shared" si="121"/>
        <v>0</v>
      </c>
      <c r="H764" s="202">
        <f t="shared" si="121"/>
        <v>100</v>
      </c>
    </row>
    <row r="765" spans="1:8" ht="40.200000000000003" x14ac:dyDescent="0.3">
      <c r="A765" s="8"/>
      <c r="B765" s="8"/>
      <c r="C765" s="7" t="s">
        <v>62</v>
      </c>
      <c r="D765" s="7"/>
      <c r="E765" s="6" t="s">
        <v>61</v>
      </c>
      <c r="F765" s="9">
        <f t="shared" si="121"/>
        <v>100</v>
      </c>
      <c r="G765" s="9">
        <f t="shared" si="121"/>
        <v>0</v>
      </c>
      <c r="H765" s="9">
        <f t="shared" si="121"/>
        <v>100</v>
      </c>
    </row>
    <row r="766" spans="1:8" ht="27" x14ac:dyDescent="0.3">
      <c r="A766" s="8"/>
      <c r="B766" s="8"/>
      <c r="C766" s="7"/>
      <c r="D766" s="7" t="s">
        <v>57</v>
      </c>
      <c r="E766" s="6" t="s">
        <v>56</v>
      </c>
      <c r="F766" s="9">
        <v>100</v>
      </c>
      <c r="G766" s="9">
        <v>0</v>
      </c>
      <c r="H766" s="9">
        <v>100</v>
      </c>
    </row>
    <row r="767" spans="1:8" x14ac:dyDescent="0.3">
      <c r="A767" s="39">
        <v>636</v>
      </c>
      <c r="B767" s="41"/>
      <c r="C767" s="40"/>
      <c r="D767" s="39"/>
      <c r="E767" s="38" t="s">
        <v>55</v>
      </c>
      <c r="F767" s="37">
        <f t="shared" ref="F767:H769" si="122">F768</f>
        <v>3837.2</v>
      </c>
      <c r="G767" s="37">
        <f t="shared" si="122"/>
        <v>3789.9</v>
      </c>
      <c r="H767" s="37">
        <f t="shared" si="122"/>
        <v>3943</v>
      </c>
    </row>
    <row r="768" spans="1:8" x14ac:dyDescent="0.3">
      <c r="A768" s="36"/>
      <c r="B768" s="22" t="s">
        <v>40</v>
      </c>
      <c r="C768" s="21"/>
      <c r="D768" s="20"/>
      <c r="E768" s="19" t="s">
        <v>39</v>
      </c>
      <c r="F768" s="26">
        <f t="shared" si="122"/>
        <v>3837.2</v>
      </c>
      <c r="G768" s="26">
        <f t="shared" si="122"/>
        <v>3789.9</v>
      </c>
      <c r="H768" s="26">
        <f t="shared" si="122"/>
        <v>3943</v>
      </c>
    </row>
    <row r="769" spans="1:8" ht="26.4" x14ac:dyDescent="0.3">
      <c r="A769" s="36"/>
      <c r="B769" s="22" t="s">
        <v>54</v>
      </c>
      <c r="C769" s="21"/>
      <c r="D769" s="22"/>
      <c r="E769" s="27" t="s">
        <v>53</v>
      </c>
      <c r="F769" s="26">
        <f t="shared" si="122"/>
        <v>3837.2</v>
      </c>
      <c r="G769" s="26">
        <f t="shared" si="122"/>
        <v>3789.9</v>
      </c>
      <c r="H769" s="26">
        <f t="shared" si="122"/>
        <v>3943</v>
      </c>
    </row>
    <row r="770" spans="1:8" x14ac:dyDescent="0.3">
      <c r="A770" s="50"/>
      <c r="B770" s="49"/>
      <c r="C770" s="48" t="s">
        <v>52</v>
      </c>
      <c r="D770" s="47"/>
      <c r="E770" s="46" t="s">
        <v>51</v>
      </c>
      <c r="F770" s="15">
        <f>F771+F777</f>
        <v>3837.2</v>
      </c>
      <c r="G770" s="15">
        <f>G771+G777</f>
        <v>3789.9</v>
      </c>
      <c r="H770" s="15">
        <f>H771+H777</f>
        <v>3943</v>
      </c>
    </row>
    <row r="771" spans="1:8" s="23" customFormat="1" ht="27" x14ac:dyDescent="0.3">
      <c r="A771" s="24"/>
      <c r="B771" s="24"/>
      <c r="C771" s="44" t="s">
        <v>50</v>
      </c>
      <c r="D771" s="45"/>
      <c r="E771" s="13" t="s">
        <v>49</v>
      </c>
      <c r="F771" s="12">
        <f>F772+F774</f>
        <v>3687.2</v>
      </c>
      <c r="G771" s="12">
        <f>G772+G774</f>
        <v>3789.9</v>
      </c>
      <c r="H771" s="12">
        <f>H772+H774</f>
        <v>3793</v>
      </c>
    </row>
    <row r="772" spans="1:8" ht="27" x14ac:dyDescent="0.3">
      <c r="A772" s="8"/>
      <c r="B772" s="8"/>
      <c r="C772" s="7" t="s">
        <v>48</v>
      </c>
      <c r="D772" s="7"/>
      <c r="E772" s="6" t="s">
        <v>47</v>
      </c>
      <c r="F772" s="9">
        <f>F773</f>
        <v>1164</v>
      </c>
      <c r="G772" s="9">
        <f>G773</f>
        <v>1164</v>
      </c>
      <c r="H772" s="9">
        <f>H773</f>
        <v>1164</v>
      </c>
    </row>
    <row r="773" spans="1:8" ht="40.200000000000003" x14ac:dyDescent="0.3">
      <c r="A773" s="8"/>
      <c r="B773" s="8"/>
      <c r="C773" s="7"/>
      <c r="D773" s="7" t="s">
        <v>2</v>
      </c>
      <c r="E773" s="6" t="s">
        <v>1</v>
      </c>
      <c r="F773" s="5">
        <v>1164</v>
      </c>
      <c r="G773" s="5">
        <v>1164</v>
      </c>
      <c r="H773" s="5">
        <v>1164</v>
      </c>
    </row>
    <row r="774" spans="1:8" ht="27" x14ac:dyDescent="0.3">
      <c r="A774" s="8"/>
      <c r="B774" s="8"/>
      <c r="C774" s="7" t="s">
        <v>46</v>
      </c>
      <c r="D774" s="7"/>
      <c r="E774" s="11" t="s">
        <v>45</v>
      </c>
      <c r="F774" s="5">
        <f>F775+F776</f>
        <v>2523.1999999999998</v>
      </c>
      <c r="G774" s="5">
        <f>G775+G776</f>
        <v>2625.9</v>
      </c>
      <c r="H774" s="5">
        <f>H775+H776</f>
        <v>2629</v>
      </c>
    </row>
    <row r="775" spans="1:8" ht="40.200000000000003" x14ac:dyDescent="0.3">
      <c r="A775" s="8"/>
      <c r="B775" s="8"/>
      <c r="C775" s="7"/>
      <c r="D775" s="7" t="s">
        <v>2</v>
      </c>
      <c r="E775" s="6" t="s">
        <v>1</v>
      </c>
      <c r="F775" s="237">
        <v>2465.6999999999998</v>
      </c>
      <c r="G775" s="237">
        <v>2571.5</v>
      </c>
      <c r="H775" s="237">
        <v>2571.5</v>
      </c>
    </row>
    <row r="776" spans="1:8" x14ac:dyDescent="0.3">
      <c r="A776" s="8"/>
      <c r="B776" s="8"/>
      <c r="C776" s="7"/>
      <c r="D776" s="7" t="s">
        <v>12</v>
      </c>
      <c r="E776" s="6" t="s">
        <v>11</v>
      </c>
      <c r="F776" s="237">
        <v>57.5</v>
      </c>
      <c r="G776" s="237">
        <v>54.4</v>
      </c>
      <c r="H776" s="237">
        <v>57.5</v>
      </c>
    </row>
    <row r="777" spans="1:8" ht="26.4" x14ac:dyDescent="0.3">
      <c r="A777" s="24"/>
      <c r="B777" s="24"/>
      <c r="C777" s="44" t="s">
        <v>16</v>
      </c>
      <c r="D777" s="43"/>
      <c r="E777" s="42" t="s">
        <v>44</v>
      </c>
      <c r="F777" s="12">
        <f t="shared" ref="F777:H778" si="123">F778</f>
        <v>150</v>
      </c>
      <c r="G777" s="12">
        <f t="shared" si="123"/>
        <v>0</v>
      </c>
      <c r="H777" s="12">
        <f t="shared" si="123"/>
        <v>150</v>
      </c>
    </row>
    <row r="778" spans="1:8" ht="27" x14ac:dyDescent="0.3">
      <c r="A778" s="8"/>
      <c r="B778" s="8"/>
      <c r="C778" s="7" t="s">
        <v>43</v>
      </c>
      <c r="D778" s="7"/>
      <c r="E778" s="6" t="s">
        <v>42</v>
      </c>
      <c r="F778" s="9">
        <f t="shared" si="123"/>
        <v>150</v>
      </c>
      <c r="G778" s="9">
        <f t="shared" si="123"/>
        <v>0</v>
      </c>
      <c r="H778" s="9">
        <f t="shared" si="123"/>
        <v>150</v>
      </c>
    </row>
    <row r="779" spans="1:8" x14ac:dyDescent="0.3">
      <c r="A779" s="8"/>
      <c r="B779" s="8"/>
      <c r="C779" s="7"/>
      <c r="D779" s="7" t="s">
        <v>12</v>
      </c>
      <c r="E779" s="6" t="s">
        <v>11</v>
      </c>
      <c r="F779" s="9">
        <v>150</v>
      </c>
      <c r="G779" s="9">
        <v>0</v>
      </c>
      <c r="H779" s="9">
        <v>150</v>
      </c>
    </row>
    <row r="780" spans="1:8" ht="26.4" x14ac:dyDescent="0.3">
      <c r="A780" s="39">
        <v>651</v>
      </c>
      <c r="B780" s="41"/>
      <c r="C780" s="40"/>
      <c r="D780" s="39"/>
      <c r="E780" s="38" t="s">
        <v>41</v>
      </c>
      <c r="F780" s="37">
        <f>F781</f>
        <v>40925.702239999999</v>
      </c>
      <c r="G780" s="37">
        <f>G781</f>
        <v>39551.07331</v>
      </c>
      <c r="H780" s="37">
        <f>H781</f>
        <v>39463.874609999999</v>
      </c>
    </row>
    <row r="781" spans="1:8" x14ac:dyDescent="0.3">
      <c r="A781" s="36"/>
      <c r="B781" s="22" t="s">
        <v>40</v>
      </c>
      <c r="C781" s="21"/>
      <c r="D781" s="20"/>
      <c r="E781" s="19" t="s">
        <v>39</v>
      </c>
      <c r="F781" s="26">
        <f t="shared" ref="F781" si="124">F782+F790+F795</f>
        <v>40925.702239999999</v>
      </c>
      <c r="G781" s="26">
        <f>G782+G790+G795</f>
        <v>39551.07331</v>
      </c>
      <c r="H781" s="26">
        <f>H782+H790+H795</f>
        <v>39463.874609999999</v>
      </c>
    </row>
    <row r="782" spans="1:8" ht="26.4" x14ac:dyDescent="0.3">
      <c r="A782" s="36"/>
      <c r="B782" s="22" t="s">
        <v>38</v>
      </c>
      <c r="C782" s="21"/>
      <c r="D782" s="20"/>
      <c r="E782" s="19" t="s">
        <v>37</v>
      </c>
      <c r="F782" s="26">
        <f t="shared" ref="F782" si="125">F783</f>
        <v>10290</v>
      </c>
      <c r="G782" s="26">
        <f>G783</f>
        <v>10672</v>
      </c>
      <c r="H782" s="26">
        <f>H783</f>
        <v>10705.7</v>
      </c>
    </row>
    <row r="783" spans="1:8" x14ac:dyDescent="0.3">
      <c r="A783" s="36"/>
      <c r="B783" s="22"/>
      <c r="C783" s="21" t="s">
        <v>36</v>
      </c>
      <c r="D783" s="20"/>
      <c r="E783" s="19" t="s">
        <v>35</v>
      </c>
      <c r="F783" s="26">
        <f t="shared" ref="F783" si="126">F785</f>
        <v>10290</v>
      </c>
      <c r="G783" s="26">
        <f>G785</f>
        <v>10672</v>
      </c>
      <c r="H783" s="26">
        <f>H785</f>
        <v>10705.7</v>
      </c>
    </row>
    <row r="784" spans="1:8" ht="26.4" x14ac:dyDescent="0.3">
      <c r="A784" s="35"/>
      <c r="B784" s="33"/>
      <c r="C784" s="34" t="s">
        <v>34</v>
      </c>
      <c r="D784" s="33"/>
      <c r="E784" s="32" t="s">
        <v>33</v>
      </c>
      <c r="F784" s="31">
        <f t="shared" ref="F784:H786" si="127">F785</f>
        <v>10290</v>
      </c>
      <c r="G784" s="31">
        <f t="shared" si="127"/>
        <v>10672</v>
      </c>
      <c r="H784" s="31">
        <f t="shared" si="127"/>
        <v>10705.7</v>
      </c>
    </row>
    <row r="785" spans="1:8" ht="27" x14ac:dyDescent="0.3">
      <c r="A785" s="30"/>
      <c r="B785" s="30"/>
      <c r="C785" s="30" t="s">
        <v>32</v>
      </c>
      <c r="D785" s="30"/>
      <c r="E785" s="29" t="s">
        <v>31</v>
      </c>
      <c r="F785" s="28">
        <f t="shared" si="127"/>
        <v>10290</v>
      </c>
      <c r="G785" s="28">
        <f t="shared" si="127"/>
        <v>10672</v>
      </c>
      <c r="H785" s="28">
        <f t="shared" si="127"/>
        <v>10705.7</v>
      </c>
    </row>
    <row r="786" spans="1:8" ht="40.200000000000003" x14ac:dyDescent="0.3">
      <c r="A786" s="200"/>
      <c r="B786" s="200"/>
      <c r="C786" s="200" t="s">
        <v>30</v>
      </c>
      <c r="D786" s="200"/>
      <c r="E786" s="201" t="s">
        <v>29</v>
      </c>
      <c r="F786" s="202">
        <f t="shared" si="127"/>
        <v>10290</v>
      </c>
      <c r="G786" s="202">
        <f t="shared" si="127"/>
        <v>10672</v>
      </c>
      <c r="H786" s="202">
        <f t="shared" si="127"/>
        <v>10705.7</v>
      </c>
    </row>
    <row r="787" spans="1:8" ht="26.4" x14ac:dyDescent="0.3">
      <c r="A787" s="8"/>
      <c r="B787" s="8"/>
      <c r="C787" s="7" t="s">
        <v>28</v>
      </c>
      <c r="D787" s="7"/>
      <c r="E787" s="10" t="s">
        <v>27</v>
      </c>
      <c r="F787" s="9">
        <f t="shared" ref="F787" si="128">F788+F789</f>
        <v>10290</v>
      </c>
      <c r="G787" s="9">
        <f>G788+G789</f>
        <v>10672</v>
      </c>
      <c r="H787" s="9">
        <f>H788+H789</f>
        <v>10705.7</v>
      </c>
    </row>
    <row r="788" spans="1:8" ht="40.200000000000003" x14ac:dyDescent="0.3">
      <c r="A788" s="8"/>
      <c r="B788" s="8"/>
      <c r="C788" s="7"/>
      <c r="D788" s="7" t="s">
        <v>2</v>
      </c>
      <c r="E788" s="6" t="s">
        <v>1</v>
      </c>
      <c r="F788" s="9">
        <v>9693.7999999999993</v>
      </c>
      <c r="G788" s="9">
        <v>10109.5</v>
      </c>
      <c r="H788" s="9">
        <v>10109.5</v>
      </c>
    </row>
    <row r="789" spans="1:8" x14ac:dyDescent="0.3">
      <c r="A789" s="8"/>
      <c r="B789" s="8"/>
      <c r="C789" s="7"/>
      <c r="D789" s="7" t="s">
        <v>12</v>
      </c>
      <c r="E789" s="6" t="s">
        <v>11</v>
      </c>
      <c r="F789" s="9">
        <v>596.20000000000005</v>
      </c>
      <c r="G789" s="9">
        <v>562.5</v>
      </c>
      <c r="H789" s="9">
        <v>596.20000000000005</v>
      </c>
    </row>
    <row r="790" spans="1:8" x14ac:dyDescent="0.3">
      <c r="A790" s="8"/>
      <c r="B790" s="22" t="s">
        <v>26</v>
      </c>
      <c r="C790" s="21"/>
      <c r="D790" s="22"/>
      <c r="E790" s="27" t="s">
        <v>25</v>
      </c>
      <c r="F790" s="26">
        <f t="shared" ref="F790:H793" si="129">F791</f>
        <v>2405.6</v>
      </c>
      <c r="G790" s="26">
        <f t="shared" si="129"/>
        <v>836.9</v>
      </c>
      <c r="H790" s="26">
        <f t="shared" si="129"/>
        <v>836.9</v>
      </c>
    </row>
    <row r="791" spans="1:8" s="23" customFormat="1" x14ac:dyDescent="0.3">
      <c r="A791" s="25"/>
      <c r="B791" s="25"/>
      <c r="C791" s="17" t="s">
        <v>18</v>
      </c>
      <c r="D791" s="17"/>
      <c r="E791" s="16" t="s">
        <v>17</v>
      </c>
      <c r="F791" s="15">
        <f t="shared" si="129"/>
        <v>2405.6</v>
      </c>
      <c r="G791" s="15">
        <f t="shared" si="129"/>
        <v>836.9</v>
      </c>
      <c r="H791" s="15">
        <f t="shared" si="129"/>
        <v>836.9</v>
      </c>
    </row>
    <row r="792" spans="1:8" s="23" customFormat="1" ht="27" x14ac:dyDescent="0.3">
      <c r="A792" s="24"/>
      <c r="B792" s="24"/>
      <c r="C792" s="14" t="s">
        <v>16</v>
      </c>
      <c r="D792" s="14"/>
      <c r="E792" s="13" t="s">
        <v>15</v>
      </c>
      <c r="F792" s="12">
        <f t="shared" si="129"/>
        <v>2405.6</v>
      </c>
      <c r="G792" s="12">
        <f t="shared" si="129"/>
        <v>836.9</v>
      </c>
      <c r="H792" s="12">
        <f t="shared" si="129"/>
        <v>836.9</v>
      </c>
    </row>
    <row r="793" spans="1:8" x14ac:dyDescent="0.3">
      <c r="A793" s="8"/>
      <c r="B793" s="8"/>
      <c r="C793" s="7" t="s">
        <v>24</v>
      </c>
      <c r="D793" s="7"/>
      <c r="E793" s="6" t="s">
        <v>23</v>
      </c>
      <c r="F793" s="9">
        <f t="shared" si="129"/>
        <v>2405.6</v>
      </c>
      <c r="G793" s="9">
        <f t="shared" si="129"/>
        <v>836.9</v>
      </c>
      <c r="H793" s="9">
        <f t="shared" si="129"/>
        <v>836.9</v>
      </c>
    </row>
    <row r="794" spans="1:8" x14ac:dyDescent="0.3">
      <c r="A794" s="8"/>
      <c r="B794" s="8"/>
      <c r="C794" s="7"/>
      <c r="D794" s="7" t="s">
        <v>22</v>
      </c>
      <c r="E794" s="6" t="s">
        <v>21</v>
      </c>
      <c r="F794" s="237">
        <f>836.9+1568.7</f>
        <v>2405.6</v>
      </c>
      <c r="G794" s="237">
        <v>836.9</v>
      </c>
      <c r="H794" s="237">
        <v>836.9</v>
      </c>
    </row>
    <row r="795" spans="1:8" x14ac:dyDescent="0.3">
      <c r="A795" s="20"/>
      <c r="B795" s="22" t="s">
        <v>20</v>
      </c>
      <c r="C795" s="21"/>
      <c r="D795" s="20"/>
      <c r="E795" s="19" t="s">
        <v>19</v>
      </c>
      <c r="F795" s="18">
        <f>F796+F826</f>
        <v>28230.10224</v>
      </c>
      <c r="G795" s="18">
        <f>G796+G826</f>
        <v>28042.173309999998</v>
      </c>
      <c r="H795" s="18">
        <f>H796+H826</f>
        <v>27921.27461</v>
      </c>
    </row>
    <row r="796" spans="1:8" x14ac:dyDescent="0.3">
      <c r="A796" s="17"/>
      <c r="B796" s="17"/>
      <c r="C796" s="17" t="s">
        <v>18</v>
      </c>
      <c r="D796" s="17"/>
      <c r="E796" s="16" t="s">
        <v>17</v>
      </c>
      <c r="F796" s="15">
        <f>F797</f>
        <v>28230.10224</v>
      </c>
      <c r="G796" s="15">
        <f>G797</f>
        <v>28042.173309999998</v>
      </c>
      <c r="H796" s="15">
        <f>H797</f>
        <v>27921.27461</v>
      </c>
    </row>
    <row r="797" spans="1:8" ht="27" x14ac:dyDescent="0.3">
      <c r="A797" s="14"/>
      <c r="B797" s="14"/>
      <c r="C797" s="14" t="s">
        <v>16</v>
      </c>
      <c r="D797" s="14"/>
      <c r="E797" s="13" t="s">
        <v>15</v>
      </c>
      <c r="F797" s="12">
        <f>F798+F801+F803+F805+F807</f>
        <v>28230.10224</v>
      </c>
      <c r="G797" s="12">
        <f>G798+G801+G803+G805+G807</f>
        <v>28042.173309999998</v>
      </c>
      <c r="H797" s="12">
        <f>H798+H801+H803+H805+H807</f>
        <v>27921.27461</v>
      </c>
    </row>
    <row r="798" spans="1:8" ht="18.75" customHeight="1" x14ac:dyDescent="0.3">
      <c r="A798" s="8"/>
      <c r="B798" s="8"/>
      <c r="C798" s="7" t="s">
        <v>14</v>
      </c>
      <c r="D798" s="7"/>
      <c r="E798" s="11" t="s">
        <v>13</v>
      </c>
      <c r="F798" s="9">
        <f>F799+F800</f>
        <v>20605.099999999999</v>
      </c>
      <c r="G798" s="9">
        <f>G799+G800</f>
        <v>20612.900000000001</v>
      </c>
      <c r="H798" s="9">
        <f>H799+H800</f>
        <v>20665</v>
      </c>
    </row>
    <row r="799" spans="1:8" ht="40.200000000000003" x14ac:dyDescent="0.3">
      <c r="A799" s="8"/>
      <c r="B799" s="8"/>
      <c r="C799" s="7"/>
      <c r="D799" s="7" t="s">
        <v>2</v>
      </c>
      <c r="E799" s="6" t="s">
        <v>1</v>
      </c>
      <c r="F799" s="237">
        <f>18904.8+715</f>
        <v>19619.8</v>
      </c>
      <c r="G799" s="477">
        <f>19715.4</f>
        <v>19715.400000000001</v>
      </c>
      <c r="H799" s="477">
        <f>19715.4</f>
        <v>19715.400000000001</v>
      </c>
    </row>
    <row r="800" spans="1:8" x14ac:dyDescent="0.3">
      <c r="A800" s="8"/>
      <c r="B800" s="8"/>
      <c r="C800" s="7"/>
      <c r="D800" s="7" t="s">
        <v>12</v>
      </c>
      <c r="E800" s="6" t="s">
        <v>11</v>
      </c>
      <c r="F800" s="237">
        <v>985.3</v>
      </c>
      <c r="G800" s="237">
        <v>897.5</v>
      </c>
      <c r="H800" s="237">
        <v>949.6</v>
      </c>
    </row>
    <row r="801" spans="1:8" ht="40.200000000000003" x14ac:dyDescent="0.3">
      <c r="A801" s="8"/>
      <c r="B801" s="8"/>
      <c r="C801" s="7" t="s">
        <v>10</v>
      </c>
      <c r="D801" s="7"/>
      <c r="E801" s="6" t="s">
        <v>9</v>
      </c>
      <c r="F801" s="9">
        <f>F802</f>
        <v>122.9</v>
      </c>
      <c r="G801" s="9">
        <f>G802</f>
        <v>113.6</v>
      </c>
      <c r="H801" s="9">
        <f>H802</f>
        <v>116.9</v>
      </c>
    </row>
    <row r="802" spans="1:8" ht="40.200000000000003" x14ac:dyDescent="0.3">
      <c r="A802" s="8"/>
      <c r="B802" s="8"/>
      <c r="C802" s="7"/>
      <c r="D802" s="7" t="s">
        <v>2</v>
      </c>
      <c r="E802" s="6" t="s">
        <v>1</v>
      </c>
      <c r="F802" s="9">
        <v>122.9</v>
      </c>
      <c r="G802" s="9">
        <v>113.6</v>
      </c>
      <c r="H802" s="9">
        <v>116.9</v>
      </c>
    </row>
    <row r="803" spans="1:8" ht="26.4" x14ac:dyDescent="0.3">
      <c r="A803" s="8"/>
      <c r="B803" s="8"/>
      <c r="C803" s="7" t="s">
        <v>8</v>
      </c>
      <c r="D803" s="7"/>
      <c r="E803" s="10" t="s">
        <v>7</v>
      </c>
      <c r="F803" s="5">
        <f>F804</f>
        <v>101.11799999999999</v>
      </c>
      <c r="G803" s="5">
        <f>G804</f>
        <v>107.849</v>
      </c>
      <c r="H803" s="5">
        <f>H804</f>
        <v>110.438</v>
      </c>
    </row>
    <row r="804" spans="1:8" ht="40.200000000000003" x14ac:dyDescent="0.3">
      <c r="A804" s="8"/>
      <c r="B804" s="8"/>
      <c r="C804" s="7"/>
      <c r="D804" s="7" t="s">
        <v>2</v>
      </c>
      <c r="E804" s="6" t="s">
        <v>1</v>
      </c>
      <c r="F804" s="237">
        <v>101.11799999999999</v>
      </c>
      <c r="G804" s="237">
        <v>107.849</v>
      </c>
      <c r="H804" s="237">
        <v>110.438</v>
      </c>
    </row>
    <row r="805" spans="1:8" ht="40.200000000000003" x14ac:dyDescent="0.3">
      <c r="A805" s="8"/>
      <c r="B805" s="8"/>
      <c r="C805" s="7" t="s">
        <v>6</v>
      </c>
      <c r="D805" s="7"/>
      <c r="E805" s="6" t="s">
        <v>5</v>
      </c>
      <c r="F805" s="9">
        <f>F806</f>
        <v>7134.8892400000004</v>
      </c>
      <c r="G805" s="9">
        <f>G806</f>
        <v>6941.7293100000006</v>
      </c>
      <c r="H805" s="9">
        <f>H806</f>
        <v>6762.8416099999995</v>
      </c>
    </row>
    <row r="806" spans="1:8" ht="40.200000000000003" x14ac:dyDescent="0.3">
      <c r="A806" s="8"/>
      <c r="B806" s="8"/>
      <c r="C806" s="7"/>
      <c r="D806" s="7" t="s">
        <v>2</v>
      </c>
      <c r="E806" s="6" t="s">
        <v>1</v>
      </c>
      <c r="F806" s="237">
        <f>2483.9144+4650.97484</f>
        <v>7134.8892400000004</v>
      </c>
      <c r="G806" s="237">
        <f>2372.5592+4569.17011</f>
        <v>6941.7293100000006</v>
      </c>
      <c r="H806" s="237">
        <f>2342.9274+4419.91421</f>
        <v>6762.8416099999995</v>
      </c>
    </row>
    <row r="807" spans="1:8" ht="53.4" x14ac:dyDescent="0.3">
      <c r="A807" s="8"/>
      <c r="B807" s="86"/>
      <c r="C807" s="7" t="s">
        <v>4</v>
      </c>
      <c r="D807" s="7"/>
      <c r="E807" s="6" t="s">
        <v>3</v>
      </c>
      <c r="F807" s="9">
        <f>F808</f>
        <v>266.09500000000003</v>
      </c>
      <c r="G807" s="9">
        <f>G808</f>
        <v>266.09500000000003</v>
      </c>
      <c r="H807" s="9">
        <f>H808</f>
        <v>266.09500000000003</v>
      </c>
    </row>
    <row r="808" spans="1:8" ht="40.200000000000003" x14ac:dyDescent="0.3">
      <c r="A808" s="8"/>
      <c r="B808" s="86"/>
      <c r="C808" s="7"/>
      <c r="D808" s="7" t="s">
        <v>2</v>
      </c>
      <c r="E808" s="6" t="s">
        <v>1</v>
      </c>
      <c r="F808" s="238">
        <v>266.09500000000003</v>
      </c>
      <c r="G808" s="238">
        <v>266.09500000000003</v>
      </c>
      <c r="H808" s="238">
        <v>266.09500000000003</v>
      </c>
    </row>
    <row r="809" spans="1:8" x14ac:dyDescent="0.3">
      <c r="A809" s="4"/>
      <c r="B809" s="4"/>
      <c r="C809" s="4"/>
      <c r="D809" s="4"/>
      <c r="E809" s="3" t="s">
        <v>0</v>
      </c>
      <c r="F809" s="2">
        <f>SUM(F780+F767+F660+F492+F11)</f>
        <v>1439270.3673400001</v>
      </c>
      <c r="G809" s="2">
        <f>SUM(G780+G767+G660+G492+G11)</f>
        <v>1055805.5775900001</v>
      </c>
      <c r="H809" s="2">
        <f>SUM(H780+H767+H660+H492+H11)</f>
        <v>1029750.78004</v>
      </c>
    </row>
    <row r="810" spans="1:8" x14ac:dyDescent="0.3">
      <c r="F810" s="480">
        <f>F809-'приложение 1'!D552</f>
        <v>0</v>
      </c>
      <c r="G810" s="480">
        <f>G809-'приложение 1'!E552</f>
        <v>0</v>
      </c>
      <c r="H810" s="480">
        <f>H809-'приложение 1'!F552</f>
        <v>0</v>
      </c>
    </row>
  </sheetData>
  <autoFilter ref="A9:G809"/>
  <mergeCells count="6">
    <mergeCell ref="A7:H7"/>
    <mergeCell ref="G1:H1"/>
    <mergeCell ref="G2:H2"/>
    <mergeCell ref="G3:H3"/>
    <mergeCell ref="G4:H4"/>
    <mergeCell ref="G5:H5"/>
  </mergeCells>
  <pageMargins left="1.1023622047244095" right="0.31496062992125984" top="0.74803149606299213" bottom="0.74803149606299213" header="0.31496062992125984" footer="0.31496062992125984"/>
  <pageSetup paperSize="9" scale="52" orientation="portrait" r:id="rId1"/>
  <rowBreaks count="1" manualBreakCount="1">
    <brk id="67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60" zoomScaleNormal="70" workbookViewId="0">
      <selection activeCell="H24" sqref="H24"/>
    </sheetView>
  </sheetViews>
  <sheetFormatPr defaultRowHeight="14.4" x14ac:dyDescent="0.3"/>
  <cols>
    <col min="2" max="2" width="67.109375" customWidth="1"/>
    <col min="3" max="3" width="16" customWidth="1"/>
    <col min="4" max="4" width="16.88671875" customWidth="1"/>
    <col min="5" max="5" width="17" customWidth="1"/>
    <col min="6" max="6" width="14.88671875" customWidth="1"/>
    <col min="7" max="7" width="15" customWidth="1"/>
    <col min="8" max="8" width="13.44140625" customWidth="1"/>
    <col min="9" max="9" width="14.5546875" customWidth="1"/>
    <col min="10" max="10" width="14" customWidth="1"/>
    <col min="11" max="11" width="15.33203125" customWidth="1"/>
    <col min="258" max="258" width="26.88671875" customWidth="1"/>
    <col min="259" max="259" width="12.44140625" customWidth="1"/>
    <col min="260" max="260" width="11.88671875" customWidth="1"/>
    <col min="261" max="261" width="11.6640625" customWidth="1"/>
    <col min="262" max="262" width="12.6640625" customWidth="1"/>
    <col min="263" max="263" width="11.109375" customWidth="1"/>
    <col min="264" max="264" width="11.5546875" customWidth="1"/>
    <col min="265" max="265" width="11" customWidth="1"/>
    <col min="266" max="266" width="11.109375" customWidth="1"/>
    <col min="267" max="267" width="12.44140625" customWidth="1"/>
    <col min="514" max="514" width="26.88671875" customWidth="1"/>
    <col min="515" max="515" width="12.44140625" customWidth="1"/>
    <col min="516" max="516" width="11.88671875" customWidth="1"/>
    <col min="517" max="517" width="11.6640625" customWidth="1"/>
    <col min="518" max="518" width="12.6640625" customWidth="1"/>
    <col min="519" max="519" width="11.109375" customWidth="1"/>
    <col min="520" max="520" width="11.5546875" customWidth="1"/>
    <col min="521" max="521" width="11" customWidth="1"/>
    <col min="522" max="522" width="11.109375" customWidth="1"/>
    <col min="523" max="523" width="12.44140625" customWidth="1"/>
    <col min="770" max="770" width="26.88671875" customWidth="1"/>
    <col min="771" max="771" width="12.44140625" customWidth="1"/>
    <col min="772" max="772" width="11.88671875" customWidth="1"/>
    <col min="773" max="773" width="11.6640625" customWidth="1"/>
    <col min="774" max="774" width="12.6640625" customWidth="1"/>
    <col min="775" max="775" width="11.109375" customWidth="1"/>
    <col min="776" max="776" width="11.5546875" customWidth="1"/>
    <col min="777" max="777" width="11" customWidth="1"/>
    <col min="778" max="778" width="11.109375" customWidth="1"/>
    <col min="779" max="779" width="12.44140625" customWidth="1"/>
    <col min="1026" max="1026" width="26.88671875" customWidth="1"/>
    <col min="1027" max="1027" width="12.44140625" customWidth="1"/>
    <col min="1028" max="1028" width="11.88671875" customWidth="1"/>
    <col min="1029" max="1029" width="11.6640625" customWidth="1"/>
    <col min="1030" max="1030" width="12.6640625" customWidth="1"/>
    <col min="1031" max="1031" width="11.109375" customWidth="1"/>
    <col min="1032" max="1032" width="11.5546875" customWidth="1"/>
    <col min="1033" max="1033" width="11" customWidth="1"/>
    <col min="1034" max="1034" width="11.109375" customWidth="1"/>
    <col min="1035" max="1035" width="12.44140625" customWidth="1"/>
    <col min="1282" max="1282" width="26.88671875" customWidth="1"/>
    <col min="1283" max="1283" width="12.44140625" customWidth="1"/>
    <col min="1284" max="1284" width="11.88671875" customWidth="1"/>
    <col min="1285" max="1285" width="11.6640625" customWidth="1"/>
    <col min="1286" max="1286" width="12.6640625" customWidth="1"/>
    <col min="1287" max="1287" width="11.109375" customWidth="1"/>
    <col min="1288" max="1288" width="11.5546875" customWidth="1"/>
    <col min="1289" max="1289" width="11" customWidth="1"/>
    <col min="1290" max="1290" width="11.109375" customWidth="1"/>
    <col min="1291" max="1291" width="12.44140625" customWidth="1"/>
    <col min="1538" max="1538" width="26.88671875" customWidth="1"/>
    <col min="1539" max="1539" width="12.44140625" customWidth="1"/>
    <col min="1540" max="1540" width="11.88671875" customWidth="1"/>
    <col min="1541" max="1541" width="11.6640625" customWidth="1"/>
    <col min="1542" max="1542" width="12.6640625" customWidth="1"/>
    <col min="1543" max="1543" width="11.109375" customWidth="1"/>
    <col min="1544" max="1544" width="11.5546875" customWidth="1"/>
    <col min="1545" max="1545" width="11" customWidth="1"/>
    <col min="1546" max="1546" width="11.109375" customWidth="1"/>
    <col min="1547" max="1547" width="12.44140625" customWidth="1"/>
    <col min="1794" max="1794" width="26.88671875" customWidth="1"/>
    <col min="1795" max="1795" width="12.44140625" customWidth="1"/>
    <col min="1796" max="1796" width="11.88671875" customWidth="1"/>
    <col min="1797" max="1797" width="11.6640625" customWidth="1"/>
    <col min="1798" max="1798" width="12.6640625" customWidth="1"/>
    <col min="1799" max="1799" width="11.109375" customWidth="1"/>
    <col min="1800" max="1800" width="11.5546875" customWidth="1"/>
    <col min="1801" max="1801" width="11" customWidth="1"/>
    <col min="1802" max="1802" width="11.109375" customWidth="1"/>
    <col min="1803" max="1803" width="12.44140625" customWidth="1"/>
    <col min="2050" max="2050" width="26.88671875" customWidth="1"/>
    <col min="2051" max="2051" width="12.44140625" customWidth="1"/>
    <col min="2052" max="2052" width="11.88671875" customWidth="1"/>
    <col min="2053" max="2053" width="11.6640625" customWidth="1"/>
    <col min="2054" max="2054" width="12.6640625" customWidth="1"/>
    <col min="2055" max="2055" width="11.109375" customWidth="1"/>
    <col min="2056" max="2056" width="11.5546875" customWidth="1"/>
    <col min="2057" max="2057" width="11" customWidth="1"/>
    <col min="2058" max="2058" width="11.109375" customWidth="1"/>
    <col min="2059" max="2059" width="12.44140625" customWidth="1"/>
    <col min="2306" max="2306" width="26.88671875" customWidth="1"/>
    <col min="2307" max="2307" width="12.44140625" customWidth="1"/>
    <col min="2308" max="2308" width="11.88671875" customWidth="1"/>
    <col min="2309" max="2309" width="11.6640625" customWidth="1"/>
    <col min="2310" max="2310" width="12.6640625" customWidth="1"/>
    <col min="2311" max="2311" width="11.109375" customWidth="1"/>
    <col min="2312" max="2312" width="11.5546875" customWidth="1"/>
    <col min="2313" max="2313" width="11" customWidth="1"/>
    <col min="2314" max="2314" width="11.109375" customWidth="1"/>
    <col min="2315" max="2315" width="12.44140625" customWidth="1"/>
    <col min="2562" max="2562" width="26.88671875" customWidth="1"/>
    <col min="2563" max="2563" width="12.44140625" customWidth="1"/>
    <col min="2564" max="2564" width="11.88671875" customWidth="1"/>
    <col min="2565" max="2565" width="11.6640625" customWidth="1"/>
    <col min="2566" max="2566" width="12.6640625" customWidth="1"/>
    <col min="2567" max="2567" width="11.109375" customWidth="1"/>
    <col min="2568" max="2568" width="11.5546875" customWidth="1"/>
    <col min="2569" max="2569" width="11" customWidth="1"/>
    <col min="2570" max="2570" width="11.109375" customWidth="1"/>
    <col min="2571" max="2571" width="12.44140625" customWidth="1"/>
    <col min="2818" max="2818" width="26.88671875" customWidth="1"/>
    <col min="2819" max="2819" width="12.44140625" customWidth="1"/>
    <col min="2820" max="2820" width="11.88671875" customWidth="1"/>
    <col min="2821" max="2821" width="11.6640625" customWidth="1"/>
    <col min="2822" max="2822" width="12.6640625" customWidth="1"/>
    <col min="2823" max="2823" width="11.109375" customWidth="1"/>
    <col min="2824" max="2824" width="11.5546875" customWidth="1"/>
    <col min="2825" max="2825" width="11" customWidth="1"/>
    <col min="2826" max="2826" width="11.109375" customWidth="1"/>
    <col min="2827" max="2827" width="12.44140625" customWidth="1"/>
    <col min="3074" max="3074" width="26.88671875" customWidth="1"/>
    <col min="3075" max="3075" width="12.44140625" customWidth="1"/>
    <col min="3076" max="3076" width="11.88671875" customWidth="1"/>
    <col min="3077" max="3077" width="11.6640625" customWidth="1"/>
    <col min="3078" max="3078" width="12.6640625" customWidth="1"/>
    <col min="3079" max="3079" width="11.109375" customWidth="1"/>
    <col min="3080" max="3080" width="11.5546875" customWidth="1"/>
    <col min="3081" max="3081" width="11" customWidth="1"/>
    <col min="3082" max="3082" width="11.109375" customWidth="1"/>
    <col min="3083" max="3083" width="12.44140625" customWidth="1"/>
    <col min="3330" max="3330" width="26.88671875" customWidth="1"/>
    <col min="3331" max="3331" width="12.44140625" customWidth="1"/>
    <col min="3332" max="3332" width="11.88671875" customWidth="1"/>
    <col min="3333" max="3333" width="11.6640625" customWidth="1"/>
    <col min="3334" max="3334" width="12.6640625" customWidth="1"/>
    <col min="3335" max="3335" width="11.109375" customWidth="1"/>
    <col min="3336" max="3336" width="11.5546875" customWidth="1"/>
    <col min="3337" max="3337" width="11" customWidth="1"/>
    <col min="3338" max="3338" width="11.109375" customWidth="1"/>
    <col min="3339" max="3339" width="12.44140625" customWidth="1"/>
    <col min="3586" max="3586" width="26.88671875" customWidth="1"/>
    <col min="3587" max="3587" width="12.44140625" customWidth="1"/>
    <col min="3588" max="3588" width="11.88671875" customWidth="1"/>
    <col min="3589" max="3589" width="11.6640625" customWidth="1"/>
    <col min="3590" max="3590" width="12.6640625" customWidth="1"/>
    <col min="3591" max="3591" width="11.109375" customWidth="1"/>
    <col min="3592" max="3592" width="11.5546875" customWidth="1"/>
    <col min="3593" max="3593" width="11" customWidth="1"/>
    <col min="3594" max="3594" width="11.109375" customWidth="1"/>
    <col min="3595" max="3595" width="12.44140625" customWidth="1"/>
    <col min="3842" max="3842" width="26.88671875" customWidth="1"/>
    <col min="3843" max="3843" width="12.44140625" customWidth="1"/>
    <col min="3844" max="3844" width="11.88671875" customWidth="1"/>
    <col min="3845" max="3845" width="11.6640625" customWidth="1"/>
    <col min="3846" max="3846" width="12.6640625" customWidth="1"/>
    <col min="3847" max="3847" width="11.109375" customWidth="1"/>
    <col min="3848" max="3848" width="11.5546875" customWidth="1"/>
    <col min="3849" max="3849" width="11" customWidth="1"/>
    <col min="3850" max="3850" width="11.109375" customWidth="1"/>
    <col min="3851" max="3851" width="12.44140625" customWidth="1"/>
    <col min="4098" max="4098" width="26.88671875" customWidth="1"/>
    <col min="4099" max="4099" width="12.44140625" customWidth="1"/>
    <col min="4100" max="4100" width="11.88671875" customWidth="1"/>
    <col min="4101" max="4101" width="11.6640625" customWidth="1"/>
    <col min="4102" max="4102" width="12.6640625" customWidth="1"/>
    <col min="4103" max="4103" width="11.109375" customWidth="1"/>
    <col min="4104" max="4104" width="11.5546875" customWidth="1"/>
    <col min="4105" max="4105" width="11" customWidth="1"/>
    <col min="4106" max="4106" width="11.109375" customWidth="1"/>
    <col min="4107" max="4107" width="12.44140625" customWidth="1"/>
    <col min="4354" max="4354" width="26.88671875" customWidth="1"/>
    <col min="4355" max="4355" width="12.44140625" customWidth="1"/>
    <col min="4356" max="4356" width="11.88671875" customWidth="1"/>
    <col min="4357" max="4357" width="11.6640625" customWidth="1"/>
    <col min="4358" max="4358" width="12.6640625" customWidth="1"/>
    <col min="4359" max="4359" width="11.109375" customWidth="1"/>
    <col min="4360" max="4360" width="11.5546875" customWidth="1"/>
    <col min="4361" max="4361" width="11" customWidth="1"/>
    <col min="4362" max="4362" width="11.109375" customWidth="1"/>
    <col min="4363" max="4363" width="12.44140625" customWidth="1"/>
    <col min="4610" max="4610" width="26.88671875" customWidth="1"/>
    <col min="4611" max="4611" width="12.44140625" customWidth="1"/>
    <col min="4612" max="4612" width="11.88671875" customWidth="1"/>
    <col min="4613" max="4613" width="11.6640625" customWidth="1"/>
    <col min="4614" max="4614" width="12.6640625" customWidth="1"/>
    <col min="4615" max="4615" width="11.109375" customWidth="1"/>
    <col min="4616" max="4616" width="11.5546875" customWidth="1"/>
    <col min="4617" max="4617" width="11" customWidth="1"/>
    <col min="4618" max="4618" width="11.109375" customWidth="1"/>
    <col min="4619" max="4619" width="12.44140625" customWidth="1"/>
    <col min="4866" max="4866" width="26.88671875" customWidth="1"/>
    <col min="4867" max="4867" width="12.44140625" customWidth="1"/>
    <col min="4868" max="4868" width="11.88671875" customWidth="1"/>
    <col min="4869" max="4869" width="11.6640625" customWidth="1"/>
    <col min="4870" max="4870" width="12.6640625" customWidth="1"/>
    <col min="4871" max="4871" width="11.109375" customWidth="1"/>
    <col min="4872" max="4872" width="11.5546875" customWidth="1"/>
    <col min="4873" max="4873" width="11" customWidth="1"/>
    <col min="4874" max="4874" width="11.109375" customWidth="1"/>
    <col min="4875" max="4875" width="12.44140625" customWidth="1"/>
    <col min="5122" max="5122" width="26.88671875" customWidth="1"/>
    <col min="5123" max="5123" width="12.44140625" customWidth="1"/>
    <col min="5124" max="5124" width="11.88671875" customWidth="1"/>
    <col min="5125" max="5125" width="11.6640625" customWidth="1"/>
    <col min="5126" max="5126" width="12.6640625" customWidth="1"/>
    <col min="5127" max="5127" width="11.109375" customWidth="1"/>
    <col min="5128" max="5128" width="11.5546875" customWidth="1"/>
    <col min="5129" max="5129" width="11" customWidth="1"/>
    <col min="5130" max="5130" width="11.109375" customWidth="1"/>
    <col min="5131" max="5131" width="12.44140625" customWidth="1"/>
    <col min="5378" max="5378" width="26.88671875" customWidth="1"/>
    <col min="5379" max="5379" width="12.44140625" customWidth="1"/>
    <col min="5380" max="5380" width="11.88671875" customWidth="1"/>
    <col min="5381" max="5381" width="11.6640625" customWidth="1"/>
    <col min="5382" max="5382" width="12.6640625" customWidth="1"/>
    <col min="5383" max="5383" width="11.109375" customWidth="1"/>
    <col min="5384" max="5384" width="11.5546875" customWidth="1"/>
    <col min="5385" max="5385" width="11" customWidth="1"/>
    <col min="5386" max="5386" width="11.109375" customWidth="1"/>
    <col min="5387" max="5387" width="12.44140625" customWidth="1"/>
    <col min="5634" max="5634" width="26.88671875" customWidth="1"/>
    <col min="5635" max="5635" width="12.44140625" customWidth="1"/>
    <col min="5636" max="5636" width="11.88671875" customWidth="1"/>
    <col min="5637" max="5637" width="11.6640625" customWidth="1"/>
    <col min="5638" max="5638" width="12.6640625" customWidth="1"/>
    <col min="5639" max="5639" width="11.109375" customWidth="1"/>
    <col min="5640" max="5640" width="11.5546875" customWidth="1"/>
    <col min="5641" max="5641" width="11" customWidth="1"/>
    <col min="5642" max="5642" width="11.109375" customWidth="1"/>
    <col min="5643" max="5643" width="12.44140625" customWidth="1"/>
    <col min="5890" max="5890" width="26.88671875" customWidth="1"/>
    <col min="5891" max="5891" width="12.44140625" customWidth="1"/>
    <col min="5892" max="5892" width="11.88671875" customWidth="1"/>
    <col min="5893" max="5893" width="11.6640625" customWidth="1"/>
    <col min="5894" max="5894" width="12.6640625" customWidth="1"/>
    <col min="5895" max="5895" width="11.109375" customWidth="1"/>
    <col min="5896" max="5896" width="11.5546875" customWidth="1"/>
    <col min="5897" max="5897" width="11" customWidth="1"/>
    <col min="5898" max="5898" width="11.109375" customWidth="1"/>
    <col min="5899" max="5899" width="12.44140625" customWidth="1"/>
    <col min="6146" max="6146" width="26.88671875" customWidth="1"/>
    <col min="6147" max="6147" width="12.44140625" customWidth="1"/>
    <col min="6148" max="6148" width="11.88671875" customWidth="1"/>
    <col min="6149" max="6149" width="11.6640625" customWidth="1"/>
    <col min="6150" max="6150" width="12.6640625" customWidth="1"/>
    <col min="6151" max="6151" width="11.109375" customWidth="1"/>
    <col min="6152" max="6152" width="11.5546875" customWidth="1"/>
    <col min="6153" max="6153" width="11" customWidth="1"/>
    <col min="6154" max="6154" width="11.109375" customWidth="1"/>
    <col min="6155" max="6155" width="12.44140625" customWidth="1"/>
    <col min="6402" max="6402" width="26.88671875" customWidth="1"/>
    <col min="6403" max="6403" width="12.44140625" customWidth="1"/>
    <col min="6404" max="6404" width="11.88671875" customWidth="1"/>
    <col min="6405" max="6405" width="11.6640625" customWidth="1"/>
    <col min="6406" max="6406" width="12.6640625" customWidth="1"/>
    <col min="6407" max="6407" width="11.109375" customWidth="1"/>
    <col min="6408" max="6408" width="11.5546875" customWidth="1"/>
    <col min="6409" max="6409" width="11" customWidth="1"/>
    <col min="6410" max="6410" width="11.109375" customWidth="1"/>
    <col min="6411" max="6411" width="12.44140625" customWidth="1"/>
    <col min="6658" max="6658" width="26.88671875" customWidth="1"/>
    <col min="6659" max="6659" width="12.44140625" customWidth="1"/>
    <col min="6660" max="6660" width="11.88671875" customWidth="1"/>
    <col min="6661" max="6661" width="11.6640625" customWidth="1"/>
    <col min="6662" max="6662" width="12.6640625" customWidth="1"/>
    <col min="6663" max="6663" width="11.109375" customWidth="1"/>
    <col min="6664" max="6664" width="11.5546875" customWidth="1"/>
    <col min="6665" max="6665" width="11" customWidth="1"/>
    <col min="6666" max="6666" width="11.109375" customWidth="1"/>
    <col min="6667" max="6667" width="12.44140625" customWidth="1"/>
    <col min="6914" max="6914" width="26.88671875" customWidth="1"/>
    <col min="6915" max="6915" width="12.44140625" customWidth="1"/>
    <col min="6916" max="6916" width="11.88671875" customWidth="1"/>
    <col min="6917" max="6917" width="11.6640625" customWidth="1"/>
    <col min="6918" max="6918" width="12.6640625" customWidth="1"/>
    <col min="6919" max="6919" width="11.109375" customWidth="1"/>
    <col min="6920" max="6920" width="11.5546875" customWidth="1"/>
    <col min="6921" max="6921" width="11" customWidth="1"/>
    <col min="6922" max="6922" width="11.109375" customWidth="1"/>
    <col min="6923" max="6923" width="12.44140625" customWidth="1"/>
    <col min="7170" max="7170" width="26.88671875" customWidth="1"/>
    <col min="7171" max="7171" width="12.44140625" customWidth="1"/>
    <col min="7172" max="7172" width="11.88671875" customWidth="1"/>
    <col min="7173" max="7173" width="11.6640625" customWidth="1"/>
    <col min="7174" max="7174" width="12.6640625" customWidth="1"/>
    <col min="7175" max="7175" width="11.109375" customWidth="1"/>
    <col min="7176" max="7176" width="11.5546875" customWidth="1"/>
    <col min="7177" max="7177" width="11" customWidth="1"/>
    <col min="7178" max="7178" width="11.109375" customWidth="1"/>
    <col min="7179" max="7179" width="12.44140625" customWidth="1"/>
    <col min="7426" max="7426" width="26.88671875" customWidth="1"/>
    <col min="7427" max="7427" width="12.44140625" customWidth="1"/>
    <col min="7428" max="7428" width="11.88671875" customWidth="1"/>
    <col min="7429" max="7429" width="11.6640625" customWidth="1"/>
    <col min="7430" max="7430" width="12.6640625" customWidth="1"/>
    <col min="7431" max="7431" width="11.109375" customWidth="1"/>
    <col min="7432" max="7432" width="11.5546875" customWidth="1"/>
    <col min="7433" max="7433" width="11" customWidth="1"/>
    <col min="7434" max="7434" width="11.109375" customWidth="1"/>
    <col min="7435" max="7435" width="12.44140625" customWidth="1"/>
    <col min="7682" max="7682" width="26.88671875" customWidth="1"/>
    <col min="7683" max="7683" width="12.44140625" customWidth="1"/>
    <col min="7684" max="7684" width="11.88671875" customWidth="1"/>
    <col min="7685" max="7685" width="11.6640625" customWidth="1"/>
    <col min="7686" max="7686" width="12.6640625" customWidth="1"/>
    <col min="7687" max="7687" width="11.109375" customWidth="1"/>
    <col min="7688" max="7688" width="11.5546875" customWidth="1"/>
    <col min="7689" max="7689" width="11" customWidth="1"/>
    <col min="7690" max="7690" width="11.109375" customWidth="1"/>
    <col min="7691" max="7691" width="12.44140625" customWidth="1"/>
    <col min="7938" max="7938" width="26.88671875" customWidth="1"/>
    <col min="7939" max="7939" width="12.44140625" customWidth="1"/>
    <col min="7940" max="7940" width="11.88671875" customWidth="1"/>
    <col min="7941" max="7941" width="11.6640625" customWidth="1"/>
    <col min="7942" max="7942" width="12.6640625" customWidth="1"/>
    <col min="7943" max="7943" width="11.109375" customWidth="1"/>
    <col min="7944" max="7944" width="11.5546875" customWidth="1"/>
    <col min="7945" max="7945" width="11" customWidth="1"/>
    <col min="7946" max="7946" width="11.109375" customWidth="1"/>
    <col min="7947" max="7947" width="12.44140625" customWidth="1"/>
    <col min="8194" max="8194" width="26.88671875" customWidth="1"/>
    <col min="8195" max="8195" width="12.44140625" customWidth="1"/>
    <col min="8196" max="8196" width="11.88671875" customWidth="1"/>
    <col min="8197" max="8197" width="11.6640625" customWidth="1"/>
    <col min="8198" max="8198" width="12.6640625" customWidth="1"/>
    <col min="8199" max="8199" width="11.109375" customWidth="1"/>
    <col min="8200" max="8200" width="11.5546875" customWidth="1"/>
    <col min="8201" max="8201" width="11" customWidth="1"/>
    <col min="8202" max="8202" width="11.109375" customWidth="1"/>
    <col min="8203" max="8203" width="12.44140625" customWidth="1"/>
    <col min="8450" max="8450" width="26.88671875" customWidth="1"/>
    <col min="8451" max="8451" width="12.44140625" customWidth="1"/>
    <col min="8452" max="8452" width="11.88671875" customWidth="1"/>
    <col min="8453" max="8453" width="11.6640625" customWidth="1"/>
    <col min="8454" max="8454" width="12.6640625" customWidth="1"/>
    <col min="8455" max="8455" width="11.109375" customWidth="1"/>
    <col min="8456" max="8456" width="11.5546875" customWidth="1"/>
    <col min="8457" max="8457" width="11" customWidth="1"/>
    <col min="8458" max="8458" width="11.109375" customWidth="1"/>
    <col min="8459" max="8459" width="12.44140625" customWidth="1"/>
    <col min="8706" max="8706" width="26.88671875" customWidth="1"/>
    <col min="8707" max="8707" width="12.44140625" customWidth="1"/>
    <col min="8708" max="8708" width="11.88671875" customWidth="1"/>
    <col min="8709" max="8709" width="11.6640625" customWidth="1"/>
    <col min="8710" max="8710" width="12.6640625" customWidth="1"/>
    <col min="8711" max="8711" width="11.109375" customWidth="1"/>
    <col min="8712" max="8712" width="11.5546875" customWidth="1"/>
    <col min="8713" max="8713" width="11" customWidth="1"/>
    <col min="8714" max="8714" width="11.109375" customWidth="1"/>
    <col min="8715" max="8715" width="12.44140625" customWidth="1"/>
    <col min="8962" max="8962" width="26.88671875" customWidth="1"/>
    <col min="8963" max="8963" width="12.44140625" customWidth="1"/>
    <col min="8964" max="8964" width="11.88671875" customWidth="1"/>
    <col min="8965" max="8965" width="11.6640625" customWidth="1"/>
    <col min="8966" max="8966" width="12.6640625" customWidth="1"/>
    <col min="8967" max="8967" width="11.109375" customWidth="1"/>
    <col min="8968" max="8968" width="11.5546875" customWidth="1"/>
    <col min="8969" max="8969" width="11" customWidth="1"/>
    <col min="8970" max="8970" width="11.109375" customWidth="1"/>
    <col min="8971" max="8971" width="12.44140625" customWidth="1"/>
    <col min="9218" max="9218" width="26.88671875" customWidth="1"/>
    <col min="9219" max="9219" width="12.44140625" customWidth="1"/>
    <col min="9220" max="9220" width="11.88671875" customWidth="1"/>
    <col min="9221" max="9221" width="11.6640625" customWidth="1"/>
    <col min="9222" max="9222" width="12.6640625" customWidth="1"/>
    <col min="9223" max="9223" width="11.109375" customWidth="1"/>
    <col min="9224" max="9224" width="11.5546875" customWidth="1"/>
    <col min="9225" max="9225" width="11" customWidth="1"/>
    <col min="9226" max="9226" width="11.109375" customWidth="1"/>
    <col min="9227" max="9227" width="12.44140625" customWidth="1"/>
    <col min="9474" max="9474" width="26.88671875" customWidth="1"/>
    <col min="9475" max="9475" width="12.44140625" customWidth="1"/>
    <col min="9476" max="9476" width="11.88671875" customWidth="1"/>
    <col min="9477" max="9477" width="11.6640625" customWidth="1"/>
    <col min="9478" max="9478" width="12.6640625" customWidth="1"/>
    <col min="9479" max="9479" width="11.109375" customWidth="1"/>
    <col min="9480" max="9480" width="11.5546875" customWidth="1"/>
    <col min="9481" max="9481" width="11" customWidth="1"/>
    <col min="9482" max="9482" width="11.109375" customWidth="1"/>
    <col min="9483" max="9483" width="12.44140625" customWidth="1"/>
    <col min="9730" max="9730" width="26.88671875" customWidth="1"/>
    <col min="9731" max="9731" width="12.44140625" customWidth="1"/>
    <col min="9732" max="9732" width="11.88671875" customWidth="1"/>
    <col min="9733" max="9733" width="11.6640625" customWidth="1"/>
    <col min="9734" max="9734" width="12.6640625" customWidth="1"/>
    <col min="9735" max="9735" width="11.109375" customWidth="1"/>
    <col min="9736" max="9736" width="11.5546875" customWidth="1"/>
    <col min="9737" max="9737" width="11" customWidth="1"/>
    <col min="9738" max="9738" width="11.109375" customWidth="1"/>
    <col min="9739" max="9739" width="12.44140625" customWidth="1"/>
    <col min="9986" max="9986" width="26.88671875" customWidth="1"/>
    <col min="9987" max="9987" width="12.44140625" customWidth="1"/>
    <col min="9988" max="9988" width="11.88671875" customWidth="1"/>
    <col min="9989" max="9989" width="11.6640625" customWidth="1"/>
    <col min="9990" max="9990" width="12.6640625" customWidth="1"/>
    <col min="9991" max="9991" width="11.109375" customWidth="1"/>
    <col min="9992" max="9992" width="11.5546875" customWidth="1"/>
    <col min="9993" max="9993" width="11" customWidth="1"/>
    <col min="9994" max="9994" width="11.109375" customWidth="1"/>
    <col min="9995" max="9995" width="12.44140625" customWidth="1"/>
    <col min="10242" max="10242" width="26.88671875" customWidth="1"/>
    <col min="10243" max="10243" width="12.44140625" customWidth="1"/>
    <col min="10244" max="10244" width="11.88671875" customWidth="1"/>
    <col min="10245" max="10245" width="11.6640625" customWidth="1"/>
    <col min="10246" max="10246" width="12.6640625" customWidth="1"/>
    <col min="10247" max="10247" width="11.109375" customWidth="1"/>
    <col min="10248" max="10248" width="11.5546875" customWidth="1"/>
    <col min="10249" max="10249" width="11" customWidth="1"/>
    <col min="10250" max="10250" width="11.109375" customWidth="1"/>
    <col min="10251" max="10251" width="12.44140625" customWidth="1"/>
    <col min="10498" max="10498" width="26.88671875" customWidth="1"/>
    <col min="10499" max="10499" width="12.44140625" customWidth="1"/>
    <col min="10500" max="10500" width="11.88671875" customWidth="1"/>
    <col min="10501" max="10501" width="11.6640625" customWidth="1"/>
    <col min="10502" max="10502" width="12.6640625" customWidth="1"/>
    <col min="10503" max="10503" width="11.109375" customWidth="1"/>
    <col min="10504" max="10504" width="11.5546875" customWidth="1"/>
    <col min="10505" max="10505" width="11" customWidth="1"/>
    <col min="10506" max="10506" width="11.109375" customWidth="1"/>
    <col min="10507" max="10507" width="12.44140625" customWidth="1"/>
    <col min="10754" max="10754" width="26.88671875" customWidth="1"/>
    <col min="10755" max="10755" width="12.44140625" customWidth="1"/>
    <col min="10756" max="10756" width="11.88671875" customWidth="1"/>
    <col min="10757" max="10757" width="11.6640625" customWidth="1"/>
    <col min="10758" max="10758" width="12.6640625" customWidth="1"/>
    <col min="10759" max="10759" width="11.109375" customWidth="1"/>
    <col min="10760" max="10760" width="11.5546875" customWidth="1"/>
    <col min="10761" max="10761" width="11" customWidth="1"/>
    <col min="10762" max="10762" width="11.109375" customWidth="1"/>
    <col min="10763" max="10763" width="12.44140625" customWidth="1"/>
    <col min="11010" max="11010" width="26.88671875" customWidth="1"/>
    <col min="11011" max="11011" width="12.44140625" customWidth="1"/>
    <col min="11012" max="11012" width="11.88671875" customWidth="1"/>
    <col min="11013" max="11013" width="11.6640625" customWidth="1"/>
    <col min="11014" max="11014" width="12.6640625" customWidth="1"/>
    <col min="11015" max="11015" width="11.109375" customWidth="1"/>
    <col min="11016" max="11016" width="11.5546875" customWidth="1"/>
    <col min="11017" max="11017" width="11" customWidth="1"/>
    <col min="11018" max="11018" width="11.109375" customWidth="1"/>
    <col min="11019" max="11019" width="12.44140625" customWidth="1"/>
    <col min="11266" max="11266" width="26.88671875" customWidth="1"/>
    <col min="11267" max="11267" width="12.44140625" customWidth="1"/>
    <col min="11268" max="11268" width="11.88671875" customWidth="1"/>
    <col min="11269" max="11269" width="11.6640625" customWidth="1"/>
    <col min="11270" max="11270" width="12.6640625" customWidth="1"/>
    <col min="11271" max="11271" width="11.109375" customWidth="1"/>
    <col min="11272" max="11272" width="11.5546875" customWidth="1"/>
    <col min="11273" max="11273" width="11" customWidth="1"/>
    <col min="11274" max="11274" width="11.109375" customWidth="1"/>
    <col min="11275" max="11275" width="12.44140625" customWidth="1"/>
    <col min="11522" max="11522" width="26.88671875" customWidth="1"/>
    <col min="11523" max="11523" width="12.44140625" customWidth="1"/>
    <col min="11524" max="11524" width="11.88671875" customWidth="1"/>
    <col min="11525" max="11525" width="11.6640625" customWidth="1"/>
    <col min="11526" max="11526" width="12.6640625" customWidth="1"/>
    <col min="11527" max="11527" width="11.109375" customWidth="1"/>
    <col min="11528" max="11528" width="11.5546875" customWidth="1"/>
    <col min="11529" max="11529" width="11" customWidth="1"/>
    <col min="11530" max="11530" width="11.109375" customWidth="1"/>
    <col min="11531" max="11531" width="12.44140625" customWidth="1"/>
    <col min="11778" max="11778" width="26.88671875" customWidth="1"/>
    <col min="11779" max="11779" width="12.44140625" customWidth="1"/>
    <col min="11780" max="11780" width="11.88671875" customWidth="1"/>
    <col min="11781" max="11781" width="11.6640625" customWidth="1"/>
    <col min="11782" max="11782" width="12.6640625" customWidth="1"/>
    <col min="11783" max="11783" width="11.109375" customWidth="1"/>
    <col min="11784" max="11784" width="11.5546875" customWidth="1"/>
    <col min="11785" max="11785" width="11" customWidth="1"/>
    <col min="11786" max="11786" width="11.109375" customWidth="1"/>
    <col min="11787" max="11787" width="12.44140625" customWidth="1"/>
    <col min="12034" max="12034" width="26.88671875" customWidth="1"/>
    <col min="12035" max="12035" width="12.44140625" customWidth="1"/>
    <col min="12036" max="12036" width="11.88671875" customWidth="1"/>
    <col min="12037" max="12037" width="11.6640625" customWidth="1"/>
    <col min="12038" max="12038" width="12.6640625" customWidth="1"/>
    <col min="12039" max="12039" width="11.109375" customWidth="1"/>
    <col min="12040" max="12040" width="11.5546875" customWidth="1"/>
    <col min="12041" max="12041" width="11" customWidth="1"/>
    <col min="12042" max="12042" width="11.109375" customWidth="1"/>
    <col min="12043" max="12043" width="12.44140625" customWidth="1"/>
    <col min="12290" max="12290" width="26.88671875" customWidth="1"/>
    <col min="12291" max="12291" width="12.44140625" customWidth="1"/>
    <col min="12292" max="12292" width="11.88671875" customWidth="1"/>
    <col min="12293" max="12293" width="11.6640625" customWidth="1"/>
    <col min="12294" max="12294" width="12.6640625" customWidth="1"/>
    <col min="12295" max="12295" width="11.109375" customWidth="1"/>
    <col min="12296" max="12296" width="11.5546875" customWidth="1"/>
    <col min="12297" max="12297" width="11" customWidth="1"/>
    <col min="12298" max="12298" width="11.109375" customWidth="1"/>
    <col min="12299" max="12299" width="12.44140625" customWidth="1"/>
    <col min="12546" max="12546" width="26.88671875" customWidth="1"/>
    <col min="12547" max="12547" width="12.44140625" customWidth="1"/>
    <col min="12548" max="12548" width="11.88671875" customWidth="1"/>
    <col min="12549" max="12549" width="11.6640625" customWidth="1"/>
    <col min="12550" max="12550" width="12.6640625" customWidth="1"/>
    <col min="12551" max="12551" width="11.109375" customWidth="1"/>
    <col min="12552" max="12552" width="11.5546875" customWidth="1"/>
    <col min="12553" max="12553" width="11" customWidth="1"/>
    <col min="12554" max="12554" width="11.109375" customWidth="1"/>
    <col min="12555" max="12555" width="12.44140625" customWidth="1"/>
    <col min="12802" max="12802" width="26.88671875" customWidth="1"/>
    <col min="12803" max="12803" width="12.44140625" customWidth="1"/>
    <col min="12804" max="12804" width="11.88671875" customWidth="1"/>
    <col min="12805" max="12805" width="11.6640625" customWidth="1"/>
    <col min="12806" max="12806" width="12.6640625" customWidth="1"/>
    <col min="12807" max="12807" width="11.109375" customWidth="1"/>
    <col min="12808" max="12808" width="11.5546875" customWidth="1"/>
    <col min="12809" max="12809" width="11" customWidth="1"/>
    <col min="12810" max="12810" width="11.109375" customWidth="1"/>
    <col min="12811" max="12811" width="12.44140625" customWidth="1"/>
    <col min="13058" max="13058" width="26.88671875" customWidth="1"/>
    <col min="13059" max="13059" width="12.44140625" customWidth="1"/>
    <col min="13060" max="13060" width="11.88671875" customWidth="1"/>
    <col min="13061" max="13061" width="11.6640625" customWidth="1"/>
    <col min="13062" max="13062" width="12.6640625" customWidth="1"/>
    <col min="13063" max="13063" width="11.109375" customWidth="1"/>
    <col min="13064" max="13064" width="11.5546875" customWidth="1"/>
    <col min="13065" max="13065" width="11" customWidth="1"/>
    <col min="13066" max="13066" width="11.109375" customWidth="1"/>
    <col min="13067" max="13067" width="12.44140625" customWidth="1"/>
    <col min="13314" max="13314" width="26.88671875" customWidth="1"/>
    <col min="13315" max="13315" width="12.44140625" customWidth="1"/>
    <col min="13316" max="13316" width="11.88671875" customWidth="1"/>
    <col min="13317" max="13317" width="11.6640625" customWidth="1"/>
    <col min="13318" max="13318" width="12.6640625" customWidth="1"/>
    <col min="13319" max="13319" width="11.109375" customWidth="1"/>
    <col min="13320" max="13320" width="11.5546875" customWidth="1"/>
    <col min="13321" max="13321" width="11" customWidth="1"/>
    <col min="13322" max="13322" width="11.109375" customWidth="1"/>
    <col min="13323" max="13323" width="12.44140625" customWidth="1"/>
    <col min="13570" max="13570" width="26.88671875" customWidth="1"/>
    <col min="13571" max="13571" width="12.44140625" customWidth="1"/>
    <col min="13572" max="13572" width="11.88671875" customWidth="1"/>
    <col min="13573" max="13573" width="11.6640625" customWidth="1"/>
    <col min="13574" max="13574" width="12.6640625" customWidth="1"/>
    <col min="13575" max="13575" width="11.109375" customWidth="1"/>
    <col min="13576" max="13576" width="11.5546875" customWidth="1"/>
    <col min="13577" max="13577" width="11" customWidth="1"/>
    <col min="13578" max="13578" width="11.109375" customWidth="1"/>
    <col min="13579" max="13579" width="12.44140625" customWidth="1"/>
    <col min="13826" max="13826" width="26.88671875" customWidth="1"/>
    <col min="13827" max="13827" width="12.44140625" customWidth="1"/>
    <col min="13828" max="13828" width="11.88671875" customWidth="1"/>
    <col min="13829" max="13829" width="11.6640625" customWidth="1"/>
    <col min="13830" max="13830" width="12.6640625" customWidth="1"/>
    <col min="13831" max="13831" width="11.109375" customWidth="1"/>
    <col min="13832" max="13832" width="11.5546875" customWidth="1"/>
    <col min="13833" max="13833" width="11" customWidth="1"/>
    <col min="13834" max="13834" width="11.109375" customWidth="1"/>
    <col min="13835" max="13835" width="12.44140625" customWidth="1"/>
    <col min="14082" max="14082" width="26.88671875" customWidth="1"/>
    <col min="14083" max="14083" width="12.44140625" customWidth="1"/>
    <col min="14084" max="14084" width="11.88671875" customWidth="1"/>
    <col min="14085" max="14085" width="11.6640625" customWidth="1"/>
    <col min="14086" max="14086" width="12.6640625" customWidth="1"/>
    <col min="14087" max="14087" width="11.109375" customWidth="1"/>
    <col min="14088" max="14088" width="11.5546875" customWidth="1"/>
    <col min="14089" max="14089" width="11" customWidth="1"/>
    <col min="14090" max="14090" width="11.109375" customWidth="1"/>
    <col min="14091" max="14091" width="12.44140625" customWidth="1"/>
    <col min="14338" max="14338" width="26.88671875" customWidth="1"/>
    <col min="14339" max="14339" width="12.44140625" customWidth="1"/>
    <col min="14340" max="14340" width="11.88671875" customWidth="1"/>
    <col min="14341" max="14341" width="11.6640625" customWidth="1"/>
    <col min="14342" max="14342" width="12.6640625" customWidth="1"/>
    <col min="14343" max="14343" width="11.109375" customWidth="1"/>
    <col min="14344" max="14344" width="11.5546875" customWidth="1"/>
    <col min="14345" max="14345" width="11" customWidth="1"/>
    <col min="14346" max="14346" width="11.109375" customWidth="1"/>
    <col min="14347" max="14347" width="12.44140625" customWidth="1"/>
    <col min="14594" max="14594" width="26.88671875" customWidth="1"/>
    <col min="14595" max="14595" width="12.44140625" customWidth="1"/>
    <col min="14596" max="14596" width="11.88671875" customWidth="1"/>
    <col min="14597" max="14597" width="11.6640625" customWidth="1"/>
    <col min="14598" max="14598" width="12.6640625" customWidth="1"/>
    <col min="14599" max="14599" width="11.109375" customWidth="1"/>
    <col min="14600" max="14600" width="11.5546875" customWidth="1"/>
    <col min="14601" max="14601" width="11" customWidth="1"/>
    <col min="14602" max="14602" width="11.109375" customWidth="1"/>
    <col min="14603" max="14603" width="12.44140625" customWidth="1"/>
    <col min="14850" max="14850" width="26.88671875" customWidth="1"/>
    <col min="14851" max="14851" width="12.44140625" customWidth="1"/>
    <col min="14852" max="14852" width="11.88671875" customWidth="1"/>
    <col min="14853" max="14853" width="11.6640625" customWidth="1"/>
    <col min="14854" max="14854" width="12.6640625" customWidth="1"/>
    <col min="14855" max="14855" width="11.109375" customWidth="1"/>
    <col min="14856" max="14856" width="11.5546875" customWidth="1"/>
    <col min="14857" max="14857" width="11" customWidth="1"/>
    <col min="14858" max="14858" width="11.109375" customWidth="1"/>
    <col min="14859" max="14859" width="12.44140625" customWidth="1"/>
    <col min="15106" max="15106" width="26.88671875" customWidth="1"/>
    <col min="15107" max="15107" width="12.44140625" customWidth="1"/>
    <col min="15108" max="15108" width="11.88671875" customWidth="1"/>
    <col min="15109" max="15109" width="11.6640625" customWidth="1"/>
    <col min="15110" max="15110" width="12.6640625" customWidth="1"/>
    <col min="15111" max="15111" width="11.109375" customWidth="1"/>
    <col min="15112" max="15112" width="11.5546875" customWidth="1"/>
    <col min="15113" max="15113" width="11" customWidth="1"/>
    <col min="15114" max="15114" width="11.109375" customWidth="1"/>
    <col min="15115" max="15115" width="12.44140625" customWidth="1"/>
    <col min="15362" max="15362" width="26.88671875" customWidth="1"/>
    <col min="15363" max="15363" width="12.44140625" customWidth="1"/>
    <col min="15364" max="15364" width="11.88671875" customWidth="1"/>
    <col min="15365" max="15365" width="11.6640625" customWidth="1"/>
    <col min="15366" max="15366" width="12.6640625" customWidth="1"/>
    <col min="15367" max="15367" width="11.109375" customWidth="1"/>
    <col min="15368" max="15368" width="11.5546875" customWidth="1"/>
    <col min="15369" max="15369" width="11" customWidth="1"/>
    <col min="15370" max="15370" width="11.109375" customWidth="1"/>
    <col min="15371" max="15371" width="12.44140625" customWidth="1"/>
    <col min="15618" max="15618" width="26.88671875" customWidth="1"/>
    <col min="15619" max="15619" width="12.44140625" customWidth="1"/>
    <col min="15620" max="15620" width="11.88671875" customWidth="1"/>
    <col min="15621" max="15621" width="11.6640625" customWidth="1"/>
    <col min="15622" max="15622" width="12.6640625" customWidth="1"/>
    <col min="15623" max="15623" width="11.109375" customWidth="1"/>
    <col min="15624" max="15624" width="11.5546875" customWidth="1"/>
    <col min="15625" max="15625" width="11" customWidth="1"/>
    <col min="15626" max="15626" width="11.109375" customWidth="1"/>
    <col min="15627" max="15627" width="12.44140625" customWidth="1"/>
    <col min="15874" max="15874" width="26.88671875" customWidth="1"/>
    <col min="15875" max="15875" width="12.44140625" customWidth="1"/>
    <col min="15876" max="15876" width="11.88671875" customWidth="1"/>
    <col min="15877" max="15877" width="11.6640625" customWidth="1"/>
    <col min="15878" max="15878" width="12.6640625" customWidth="1"/>
    <col min="15879" max="15879" width="11.109375" customWidth="1"/>
    <col min="15880" max="15880" width="11.5546875" customWidth="1"/>
    <col min="15881" max="15881" width="11" customWidth="1"/>
    <col min="15882" max="15882" width="11.109375" customWidth="1"/>
    <col min="15883" max="15883" width="12.44140625" customWidth="1"/>
    <col min="16130" max="16130" width="26.88671875" customWidth="1"/>
    <col min="16131" max="16131" width="12.44140625" customWidth="1"/>
    <col min="16132" max="16132" width="11.88671875" customWidth="1"/>
    <col min="16133" max="16133" width="11.6640625" customWidth="1"/>
    <col min="16134" max="16134" width="12.6640625" customWidth="1"/>
    <col min="16135" max="16135" width="11.109375" customWidth="1"/>
    <col min="16136" max="16136" width="11.5546875" customWidth="1"/>
    <col min="16137" max="16137" width="11" customWidth="1"/>
    <col min="16138" max="16138" width="11.109375" customWidth="1"/>
    <col min="16139" max="16139" width="12.44140625" customWidth="1"/>
  </cols>
  <sheetData>
    <row r="1" spans="1:11" ht="18" x14ac:dyDescent="0.35">
      <c r="A1" s="316"/>
      <c r="B1" s="316"/>
      <c r="C1" s="316"/>
      <c r="D1" s="126"/>
      <c r="E1" s="126"/>
      <c r="F1" s="126"/>
      <c r="G1" s="126"/>
      <c r="H1" s="506" t="s">
        <v>826</v>
      </c>
      <c r="I1" s="506"/>
      <c r="J1" s="506"/>
      <c r="K1" s="506"/>
    </row>
    <row r="2" spans="1:11" ht="18" x14ac:dyDescent="0.35">
      <c r="A2" s="316"/>
      <c r="B2" s="316"/>
      <c r="C2" s="316"/>
      <c r="D2" s="126"/>
      <c r="E2" s="126"/>
      <c r="F2" s="126"/>
      <c r="G2" s="126"/>
      <c r="H2" s="506" t="s">
        <v>537</v>
      </c>
      <c r="I2" s="506"/>
      <c r="J2" s="506"/>
      <c r="K2" s="506"/>
    </row>
    <row r="3" spans="1:11" ht="18" x14ac:dyDescent="0.35">
      <c r="A3" s="316"/>
      <c r="B3" s="316"/>
      <c r="C3" s="316"/>
      <c r="D3" s="316"/>
      <c r="E3" s="316"/>
      <c r="F3" s="316"/>
      <c r="G3" s="316"/>
      <c r="H3" s="507" t="s">
        <v>827</v>
      </c>
      <c r="I3" s="507"/>
      <c r="J3" s="507"/>
      <c r="K3" s="507"/>
    </row>
    <row r="4" spans="1:11" ht="18" x14ac:dyDescent="0.35">
      <c r="A4" s="316"/>
      <c r="B4" s="316"/>
      <c r="C4" s="316"/>
      <c r="D4" s="316"/>
      <c r="E4" s="316"/>
      <c r="F4" s="316"/>
      <c r="G4" s="316"/>
      <c r="H4" s="507" t="s">
        <v>828</v>
      </c>
      <c r="I4" s="507"/>
      <c r="J4" s="507"/>
      <c r="K4" s="507"/>
    </row>
    <row r="5" spans="1:11" ht="18" x14ac:dyDescent="0.35">
      <c r="A5" s="316"/>
      <c r="B5" s="316"/>
      <c r="C5" s="316"/>
      <c r="D5" s="316"/>
      <c r="E5" s="316"/>
      <c r="F5" s="316"/>
      <c r="G5" s="316"/>
      <c r="H5" s="507" t="s">
        <v>1041</v>
      </c>
      <c r="I5" s="507"/>
      <c r="J5" s="507"/>
      <c r="K5" s="507"/>
    </row>
    <row r="6" spans="1:11" ht="18" x14ac:dyDescent="0.3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7"/>
    </row>
    <row r="7" spans="1:11" ht="17.399999999999999" x14ac:dyDescent="0.3">
      <c r="A7" s="505" t="s">
        <v>832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</row>
    <row r="8" spans="1:11" ht="18.75" x14ac:dyDescent="0.3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</row>
    <row r="9" spans="1:11" x14ac:dyDescent="0.3">
      <c r="A9" s="503" t="s">
        <v>583</v>
      </c>
      <c r="B9" s="503" t="s">
        <v>829</v>
      </c>
      <c r="C9" s="504" t="s">
        <v>830</v>
      </c>
      <c r="D9" s="504"/>
      <c r="E9" s="504"/>
      <c r="F9" s="504"/>
      <c r="G9" s="504"/>
      <c r="H9" s="504"/>
      <c r="I9" s="504"/>
      <c r="J9" s="504"/>
      <c r="K9" s="504"/>
    </row>
    <row r="10" spans="1:11" x14ac:dyDescent="0.3">
      <c r="A10" s="503"/>
      <c r="B10" s="503"/>
      <c r="C10" s="504"/>
      <c r="D10" s="504"/>
      <c r="E10" s="504"/>
      <c r="F10" s="504"/>
      <c r="G10" s="504"/>
      <c r="H10" s="504"/>
      <c r="I10" s="504"/>
      <c r="J10" s="504"/>
      <c r="K10" s="504"/>
    </row>
    <row r="11" spans="1:11" ht="15.6" x14ac:dyDescent="0.3">
      <c r="A11" s="503"/>
      <c r="B11" s="503"/>
      <c r="C11" s="504" t="s">
        <v>529</v>
      </c>
      <c r="D11" s="504" t="s">
        <v>103</v>
      </c>
      <c r="E11" s="504"/>
      <c r="F11" s="504" t="s">
        <v>579</v>
      </c>
      <c r="G11" s="504" t="s">
        <v>103</v>
      </c>
      <c r="H11" s="504"/>
      <c r="I11" s="504" t="s">
        <v>774</v>
      </c>
      <c r="J11" s="504" t="s">
        <v>103</v>
      </c>
      <c r="K11" s="504"/>
    </row>
    <row r="12" spans="1:11" ht="46.8" x14ac:dyDescent="0.3">
      <c r="A12" s="503"/>
      <c r="B12" s="503"/>
      <c r="C12" s="504"/>
      <c r="D12" s="319" t="s">
        <v>584</v>
      </c>
      <c r="E12" s="319" t="s">
        <v>585</v>
      </c>
      <c r="F12" s="504"/>
      <c r="G12" s="319" t="s">
        <v>584</v>
      </c>
      <c r="H12" s="319" t="s">
        <v>585</v>
      </c>
      <c r="I12" s="504"/>
      <c r="J12" s="319" t="s">
        <v>584</v>
      </c>
      <c r="K12" s="319" t="s">
        <v>585</v>
      </c>
    </row>
    <row r="13" spans="1:11" ht="126" x14ac:dyDescent="0.3">
      <c r="A13" s="320">
        <v>1</v>
      </c>
      <c r="B13" s="321" t="s">
        <v>251</v>
      </c>
      <c r="C13" s="324">
        <f>D13</f>
        <v>4278.3180000000002</v>
      </c>
      <c r="D13" s="324">
        <v>4278.3180000000002</v>
      </c>
      <c r="E13" s="324">
        <v>0</v>
      </c>
      <c r="F13" s="324">
        <f>G13</f>
        <v>21391.59</v>
      </c>
      <c r="G13" s="324">
        <v>21391.59</v>
      </c>
      <c r="H13" s="324">
        <v>0</v>
      </c>
      <c r="I13" s="324">
        <f>J13</f>
        <v>0</v>
      </c>
      <c r="J13" s="324">
        <v>0</v>
      </c>
      <c r="K13" s="324">
        <v>0</v>
      </c>
    </row>
    <row r="14" spans="1:11" ht="36" x14ac:dyDescent="0.3">
      <c r="A14" s="320">
        <v>2</v>
      </c>
      <c r="B14" s="321" t="s">
        <v>567</v>
      </c>
      <c r="C14" s="324">
        <f>E14</f>
        <v>3200</v>
      </c>
      <c r="D14" s="324">
        <v>0</v>
      </c>
      <c r="E14" s="324">
        <v>3200</v>
      </c>
      <c r="F14" s="324">
        <v>0</v>
      </c>
      <c r="G14" s="324">
        <v>0</v>
      </c>
      <c r="H14" s="324">
        <v>0</v>
      </c>
      <c r="I14" s="324">
        <v>0</v>
      </c>
      <c r="J14" s="324">
        <v>0</v>
      </c>
      <c r="K14" s="324">
        <v>0</v>
      </c>
    </row>
    <row r="15" spans="1:11" ht="36" x14ac:dyDescent="0.3">
      <c r="A15" s="320">
        <v>3</v>
      </c>
      <c r="B15" s="321" t="s">
        <v>269</v>
      </c>
      <c r="C15" s="325">
        <f>D15+E15</f>
        <v>16824.293009999998</v>
      </c>
      <c r="D15" s="325">
        <v>16808.758959999999</v>
      </c>
      <c r="E15" s="325">
        <v>15.534050000000001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</row>
    <row r="16" spans="1:11" s="159" customFormat="1" ht="72" x14ac:dyDescent="0.3">
      <c r="A16" s="471">
        <v>4</v>
      </c>
      <c r="B16" s="472" t="s">
        <v>723</v>
      </c>
      <c r="C16" s="325">
        <f>D16+E16</f>
        <v>12997.4</v>
      </c>
      <c r="D16" s="325">
        <v>0</v>
      </c>
      <c r="E16" s="325">
        <v>12997.4</v>
      </c>
      <c r="F16" s="324">
        <v>0</v>
      </c>
      <c r="G16" s="324">
        <v>0</v>
      </c>
      <c r="H16" s="324">
        <v>0</v>
      </c>
      <c r="I16" s="324">
        <f>K16</f>
        <v>18865.5</v>
      </c>
      <c r="J16" s="324">
        <v>0</v>
      </c>
      <c r="K16" s="324">
        <v>18865.5</v>
      </c>
    </row>
    <row r="17" spans="1:11" ht="17.399999999999999" x14ac:dyDescent="0.3">
      <c r="A17" s="322"/>
      <c r="B17" s="322" t="s">
        <v>831</v>
      </c>
      <c r="C17" s="323">
        <f t="shared" ref="C17:K17" si="0">SUM(C13:C16)</f>
        <v>37300.011009999995</v>
      </c>
      <c r="D17" s="323">
        <f t="shared" si="0"/>
        <v>21087.076959999999</v>
      </c>
      <c r="E17" s="323">
        <f t="shared" si="0"/>
        <v>16212.93405</v>
      </c>
      <c r="F17" s="323">
        <f t="shared" si="0"/>
        <v>21391.59</v>
      </c>
      <c r="G17" s="323">
        <f t="shared" si="0"/>
        <v>21391.59</v>
      </c>
      <c r="H17" s="323">
        <f t="shared" si="0"/>
        <v>0</v>
      </c>
      <c r="I17" s="323">
        <f t="shared" si="0"/>
        <v>18865.5</v>
      </c>
      <c r="J17" s="323">
        <f t="shared" si="0"/>
        <v>0</v>
      </c>
      <c r="K17" s="323">
        <f t="shared" si="0"/>
        <v>18865.5</v>
      </c>
    </row>
  </sheetData>
  <mergeCells count="15">
    <mergeCell ref="A7:K7"/>
    <mergeCell ref="H1:K1"/>
    <mergeCell ref="H2:K2"/>
    <mergeCell ref="H3:K3"/>
    <mergeCell ref="H4:K4"/>
    <mergeCell ref="H5:K5"/>
    <mergeCell ref="A9:A12"/>
    <mergeCell ref="B9:B12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view="pageBreakPreview" zoomScale="77" zoomScaleSheetLayoutView="77" workbookViewId="0">
      <selection activeCell="B66" sqref="B66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126"/>
      <c r="H1" s="126"/>
      <c r="I1" s="126"/>
      <c r="J1" s="126"/>
      <c r="K1" s="506" t="s">
        <v>581</v>
      </c>
      <c r="L1" s="506"/>
      <c r="M1" s="506"/>
    </row>
    <row r="2" spans="1:13" ht="15.6" x14ac:dyDescent="0.3">
      <c r="G2" s="126"/>
      <c r="H2" s="126"/>
      <c r="I2" s="126"/>
      <c r="J2" s="126"/>
      <c r="K2" s="506" t="s">
        <v>586</v>
      </c>
      <c r="L2" s="506"/>
      <c r="M2" s="506"/>
    </row>
    <row r="3" spans="1:13" ht="15.6" x14ac:dyDescent="0.3">
      <c r="K3" s="506" t="s">
        <v>536</v>
      </c>
      <c r="L3" s="506"/>
      <c r="M3" s="506"/>
    </row>
    <row r="4" spans="1:13" ht="15.6" x14ac:dyDescent="0.3">
      <c r="K4" s="506" t="s">
        <v>587</v>
      </c>
      <c r="L4" s="506"/>
      <c r="M4" s="506"/>
    </row>
    <row r="5" spans="1:13" ht="15.6" x14ac:dyDescent="0.3">
      <c r="K5" s="506" t="s">
        <v>1041</v>
      </c>
      <c r="L5" s="506"/>
      <c r="M5" s="506"/>
    </row>
    <row r="7" spans="1:13" ht="16.8" x14ac:dyDescent="0.3">
      <c r="A7" s="515" t="s">
        <v>987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</row>
    <row r="8" spans="1:13" ht="16.5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spans="1:13" ht="16.8" x14ac:dyDescent="0.3">
      <c r="A9" s="515" t="s">
        <v>588</v>
      </c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</row>
    <row r="10" spans="1:13" ht="16.5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</row>
    <row r="11" spans="1:13" s="1" customFormat="1" ht="15" customHeight="1" x14ac:dyDescent="0.3">
      <c r="A11" s="509" t="s">
        <v>583</v>
      </c>
      <c r="B11" s="509" t="s">
        <v>589</v>
      </c>
      <c r="C11" s="509" t="s">
        <v>590</v>
      </c>
      <c r="D11" s="509"/>
      <c r="E11" s="509"/>
      <c r="F11" s="509"/>
      <c r="G11" s="509"/>
      <c r="H11" s="509"/>
      <c r="I11" s="509"/>
      <c r="J11" s="509"/>
      <c r="K11" s="509"/>
      <c r="L11" s="509"/>
      <c r="M11" s="509"/>
    </row>
    <row r="12" spans="1:13" s="1" customFormat="1" ht="15" customHeight="1" x14ac:dyDescent="0.3">
      <c r="A12" s="509"/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</row>
    <row r="13" spans="1:13" s="1" customFormat="1" ht="15.6" x14ac:dyDescent="0.3">
      <c r="A13" s="509"/>
      <c r="B13" s="509"/>
      <c r="C13" s="510" t="s">
        <v>529</v>
      </c>
      <c r="D13" s="516" t="s">
        <v>103</v>
      </c>
      <c r="E13" s="517"/>
      <c r="F13" s="518"/>
      <c r="G13" s="510" t="s">
        <v>579</v>
      </c>
      <c r="H13" s="516" t="s">
        <v>103</v>
      </c>
      <c r="I13" s="517"/>
      <c r="J13" s="518"/>
      <c r="K13" s="510" t="s">
        <v>774</v>
      </c>
      <c r="L13" s="516" t="s">
        <v>103</v>
      </c>
      <c r="M13" s="518"/>
    </row>
    <row r="14" spans="1:13" s="1" customFormat="1" ht="46.8" x14ac:dyDescent="0.3">
      <c r="A14" s="509"/>
      <c r="B14" s="509"/>
      <c r="C14" s="511"/>
      <c r="D14" s="135" t="s">
        <v>591</v>
      </c>
      <c r="E14" s="137" t="s">
        <v>584</v>
      </c>
      <c r="F14" s="137" t="s">
        <v>585</v>
      </c>
      <c r="G14" s="511"/>
      <c r="H14" s="135" t="s">
        <v>591</v>
      </c>
      <c r="I14" s="137" t="s">
        <v>584</v>
      </c>
      <c r="J14" s="137" t="s">
        <v>585</v>
      </c>
      <c r="K14" s="511"/>
      <c r="L14" s="137" t="s">
        <v>584</v>
      </c>
      <c r="M14" s="137" t="s">
        <v>585</v>
      </c>
    </row>
    <row r="15" spans="1:13" s="1" customFormat="1" ht="15.6" x14ac:dyDescent="0.3">
      <c r="A15" s="138" t="s">
        <v>592</v>
      </c>
      <c r="B15" s="139" t="s">
        <v>593</v>
      </c>
      <c r="C15" s="140">
        <f t="shared" ref="C15:M15" si="0">SUM(C17:C21)</f>
        <v>347199.52899999998</v>
      </c>
      <c r="D15" s="140">
        <f t="shared" si="0"/>
        <v>250527.87560999999</v>
      </c>
      <c r="E15" s="140">
        <f t="shared" si="0"/>
        <v>36981.661480000002</v>
      </c>
      <c r="F15" s="140">
        <f t="shared" si="0"/>
        <v>59689.99190999999</v>
      </c>
      <c r="G15" s="140">
        <f t="shared" si="0"/>
        <v>58822.500000000007</v>
      </c>
      <c r="H15" s="140">
        <f t="shared" si="0"/>
        <v>0</v>
      </c>
      <c r="I15" s="140">
        <f t="shared" si="0"/>
        <v>24154.7</v>
      </c>
      <c r="J15" s="140">
        <f t="shared" si="0"/>
        <v>34667.800000000003</v>
      </c>
      <c r="K15" s="140">
        <f t="shared" si="0"/>
        <v>61251.6</v>
      </c>
      <c r="L15" s="140">
        <f t="shared" si="0"/>
        <v>24154.7</v>
      </c>
      <c r="M15" s="140">
        <f t="shared" si="0"/>
        <v>37096.899999999994</v>
      </c>
    </row>
    <row r="16" spans="1:13" s="1" customFormat="1" ht="16.8" x14ac:dyDescent="0.3">
      <c r="A16" s="138"/>
      <c r="B16" s="139" t="s">
        <v>594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1:18" s="1" customFormat="1" ht="81.75" customHeight="1" x14ac:dyDescent="0.3">
      <c r="A17" s="138" t="s">
        <v>595</v>
      </c>
      <c r="B17" s="143" t="s">
        <v>596</v>
      </c>
      <c r="C17" s="144">
        <f>SUM(E17:F17)</f>
        <v>27676.7</v>
      </c>
      <c r="D17" s="145">
        <v>0</v>
      </c>
      <c r="E17" s="142">
        <v>0</v>
      </c>
      <c r="F17" s="145">
        <v>27676.7</v>
      </c>
      <c r="G17" s="144">
        <f>SUM(I17:J17)</f>
        <v>28240.9</v>
      </c>
      <c r="H17" s="145">
        <v>0</v>
      </c>
      <c r="I17" s="142">
        <v>0</v>
      </c>
      <c r="J17" s="145">
        <v>28240.9</v>
      </c>
      <c r="K17" s="140">
        <f>SUM(L17:M17)</f>
        <v>28994.1</v>
      </c>
      <c r="L17" s="146">
        <f>I17-E17</f>
        <v>0</v>
      </c>
      <c r="M17" s="146">
        <v>28994.1</v>
      </c>
    </row>
    <row r="18" spans="1:18" s="1" customFormat="1" ht="73.5" customHeight="1" x14ac:dyDescent="0.3">
      <c r="A18" s="138" t="s">
        <v>597</v>
      </c>
      <c r="B18" s="143" t="s">
        <v>598</v>
      </c>
      <c r="C18" s="144">
        <f>SUM(E18:F18)</f>
        <v>24383</v>
      </c>
      <c r="D18" s="145">
        <v>0</v>
      </c>
      <c r="E18" s="145">
        <v>24383</v>
      </c>
      <c r="F18" s="145">
        <v>0</v>
      </c>
      <c r="G18" s="144">
        <f>SUM(I18:J18)</f>
        <v>24154.7</v>
      </c>
      <c r="H18" s="145">
        <v>0</v>
      </c>
      <c r="I18" s="142">
        <v>24154.7</v>
      </c>
      <c r="J18" s="142">
        <v>0</v>
      </c>
      <c r="K18" s="140">
        <f>SUM(L18:M18)</f>
        <v>24154.7</v>
      </c>
      <c r="L18" s="142">
        <v>24154.7</v>
      </c>
      <c r="M18" s="146">
        <f>J18-F18</f>
        <v>0</v>
      </c>
      <c r="P18" s="185"/>
      <c r="Q18" s="185"/>
      <c r="R18" s="185"/>
    </row>
    <row r="19" spans="1:18" s="1" customFormat="1" ht="55.5" customHeight="1" x14ac:dyDescent="0.3">
      <c r="A19" s="138" t="s">
        <v>599</v>
      </c>
      <c r="B19" s="143" t="s">
        <v>580</v>
      </c>
      <c r="C19" s="144">
        <f>SUM(D19:F19)</f>
        <v>260966.53709</v>
      </c>
      <c r="D19" s="145">
        <v>250527.87560999999</v>
      </c>
      <c r="E19" s="145">
        <v>10438.661480000001</v>
      </c>
      <c r="F19" s="145">
        <v>0</v>
      </c>
      <c r="G19" s="144">
        <f>SUM(H19:J19)</f>
        <v>0</v>
      </c>
      <c r="H19" s="145">
        <v>0</v>
      </c>
      <c r="I19" s="145">
        <v>0</v>
      </c>
      <c r="J19" s="145">
        <v>0</v>
      </c>
      <c r="K19" s="140">
        <f>SUM(L19:M19)</f>
        <v>0</v>
      </c>
      <c r="L19" s="146">
        <v>0</v>
      </c>
      <c r="M19" s="146">
        <v>0</v>
      </c>
    </row>
    <row r="20" spans="1:18" s="1" customFormat="1" ht="55.5" customHeight="1" x14ac:dyDescent="0.3">
      <c r="A20" s="138" t="s">
        <v>600</v>
      </c>
      <c r="B20" s="300" t="s">
        <v>773</v>
      </c>
      <c r="C20" s="144">
        <f>SUM(D20:F20)</f>
        <v>2160</v>
      </c>
      <c r="D20" s="301"/>
      <c r="E20" s="301">
        <v>2160</v>
      </c>
      <c r="F20" s="301"/>
      <c r="G20" s="144">
        <f>SUM(H20:J20)</f>
        <v>0</v>
      </c>
      <c r="H20" s="301"/>
      <c r="I20" s="301"/>
      <c r="J20" s="301"/>
      <c r="K20" s="140">
        <f>SUM(L20:M20)</f>
        <v>0</v>
      </c>
      <c r="L20" s="302"/>
      <c r="M20" s="302"/>
    </row>
    <row r="21" spans="1:18" s="1" customFormat="1" ht="24" customHeight="1" x14ac:dyDescent="0.3">
      <c r="A21" s="138" t="s">
        <v>1004</v>
      </c>
      <c r="B21" s="143" t="s">
        <v>601</v>
      </c>
      <c r="C21" s="144">
        <f>F21</f>
        <v>32013.291909999989</v>
      </c>
      <c r="D21" s="144">
        <v>0</v>
      </c>
      <c r="E21" s="145">
        <v>0</v>
      </c>
      <c r="F21" s="145">
        <f>F29-F17</f>
        <v>32013.291909999989</v>
      </c>
      <c r="G21" s="144">
        <f>SUM(I21:J21)</f>
        <v>6426.9000000000015</v>
      </c>
      <c r="H21" s="144">
        <v>0</v>
      </c>
      <c r="I21" s="145">
        <v>0</v>
      </c>
      <c r="J21" s="145">
        <f>J29-J17</f>
        <v>6426.9000000000015</v>
      </c>
      <c r="K21" s="140">
        <f>SUM(L21:M21)</f>
        <v>8102.7999999999956</v>
      </c>
      <c r="L21" s="146">
        <f>I21-E21</f>
        <v>0</v>
      </c>
      <c r="M21" s="145">
        <f>M29-M17</f>
        <v>8102.7999999999956</v>
      </c>
    </row>
    <row r="22" spans="1:18" s="1" customFormat="1" ht="15.75" x14ac:dyDescent="0.25">
      <c r="A22" s="147"/>
      <c r="B22" s="148"/>
      <c r="C22" s="149"/>
      <c r="D22" s="149"/>
      <c r="E22" s="150"/>
      <c r="F22" s="150"/>
      <c r="G22" s="149"/>
      <c r="H22" s="149"/>
      <c r="I22" s="150"/>
      <c r="J22" s="150"/>
      <c r="K22" s="151"/>
      <c r="L22" s="152"/>
      <c r="M22" s="152"/>
    </row>
    <row r="23" spans="1:18" s="1" customFormat="1" ht="15.6" x14ac:dyDescent="0.3">
      <c r="A23" s="508" t="s">
        <v>602</v>
      </c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</row>
    <row r="24" spans="1:18" ht="16.5" x14ac:dyDescent="0.25">
      <c r="A24" s="153"/>
      <c r="B24" s="153"/>
      <c r="C24" s="136"/>
      <c r="D24" s="136"/>
      <c r="E24" s="136"/>
      <c r="F24" s="136"/>
      <c r="G24" s="136"/>
      <c r="H24" s="136"/>
      <c r="I24" s="136"/>
      <c r="J24" s="136"/>
    </row>
    <row r="25" spans="1:18" x14ac:dyDescent="0.3">
      <c r="A25" s="509" t="s">
        <v>583</v>
      </c>
      <c r="B25" s="509" t="s">
        <v>603</v>
      </c>
      <c r="C25" s="509" t="s">
        <v>590</v>
      </c>
      <c r="D25" s="509"/>
      <c r="E25" s="509"/>
      <c r="F25" s="509"/>
      <c r="G25" s="509"/>
      <c r="H25" s="509"/>
      <c r="I25" s="509"/>
      <c r="J25" s="509"/>
      <c r="K25" s="509"/>
      <c r="L25" s="509"/>
      <c r="M25" s="509"/>
    </row>
    <row r="26" spans="1:18" x14ac:dyDescent="0.3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</row>
    <row r="27" spans="1:18" ht="15.6" x14ac:dyDescent="0.3">
      <c r="A27" s="509"/>
      <c r="B27" s="509"/>
      <c r="C27" s="510" t="s">
        <v>529</v>
      </c>
      <c r="D27" s="512" t="s">
        <v>103</v>
      </c>
      <c r="E27" s="513"/>
      <c r="F27" s="514"/>
      <c r="G27" s="510" t="s">
        <v>579</v>
      </c>
      <c r="H27" s="512" t="s">
        <v>103</v>
      </c>
      <c r="I27" s="513"/>
      <c r="J27" s="514"/>
      <c r="K27" s="510" t="s">
        <v>774</v>
      </c>
      <c r="L27" s="513" t="s">
        <v>103</v>
      </c>
      <c r="M27" s="514"/>
    </row>
    <row r="28" spans="1:18" ht="46.8" x14ac:dyDescent="0.3">
      <c r="A28" s="509"/>
      <c r="B28" s="509"/>
      <c r="C28" s="511"/>
      <c r="D28" s="135" t="s">
        <v>591</v>
      </c>
      <c r="E28" s="137" t="s">
        <v>584</v>
      </c>
      <c r="F28" s="137" t="s">
        <v>585</v>
      </c>
      <c r="G28" s="511"/>
      <c r="H28" s="135" t="s">
        <v>591</v>
      </c>
      <c r="I28" s="137" t="s">
        <v>584</v>
      </c>
      <c r="J28" s="137" t="s">
        <v>585</v>
      </c>
      <c r="K28" s="511"/>
      <c r="L28" s="137" t="s">
        <v>584</v>
      </c>
      <c r="M28" s="137" t="s">
        <v>585</v>
      </c>
    </row>
    <row r="29" spans="1:18" ht="48" customHeight="1" x14ac:dyDescent="0.3">
      <c r="A29" s="222" t="s">
        <v>592</v>
      </c>
      <c r="B29" s="223" t="s">
        <v>604</v>
      </c>
      <c r="C29" s="224">
        <f t="shared" ref="C29:M29" si="1">C30+C88</f>
        <v>347199.52899999998</v>
      </c>
      <c r="D29" s="224">
        <f t="shared" si="1"/>
        <v>250527.87560999999</v>
      </c>
      <c r="E29" s="224">
        <f t="shared" si="1"/>
        <v>36981.661480000002</v>
      </c>
      <c r="F29" s="224">
        <f t="shared" si="1"/>
        <v>59689.99190999999</v>
      </c>
      <c r="G29" s="224">
        <f t="shared" si="1"/>
        <v>58822.5</v>
      </c>
      <c r="H29" s="224">
        <f t="shared" si="1"/>
        <v>0</v>
      </c>
      <c r="I29" s="224">
        <f t="shared" si="1"/>
        <v>24154.7</v>
      </c>
      <c r="J29" s="224">
        <f t="shared" si="1"/>
        <v>34667.800000000003</v>
      </c>
      <c r="K29" s="224">
        <f t="shared" si="1"/>
        <v>61251.6</v>
      </c>
      <c r="L29" s="224">
        <f t="shared" si="1"/>
        <v>24154.7</v>
      </c>
      <c r="M29" s="224">
        <f t="shared" si="1"/>
        <v>37096.899999999994</v>
      </c>
    </row>
    <row r="30" spans="1:18" s="154" customFormat="1" ht="31.2" x14ac:dyDescent="0.3">
      <c r="A30" s="225" t="s">
        <v>595</v>
      </c>
      <c r="B30" s="226" t="s">
        <v>605</v>
      </c>
      <c r="C30" s="227">
        <f>C31+C35+C79+C81+C33+C84</f>
        <v>343262.52899999998</v>
      </c>
      <c r="D30" s="227">
        <f>D31+D35+D79+D81+D33</f>
        <v>250527.87560999999</v>
      </c>
      <c r="E30" s="227">
        <f>E31+E35+E79+E81+E33</f>
        <v>34821.661480000002</v>
      </c>
      <c r="F30" s="227">
        <f>F31+F35+F79+F81+F33+F84</f>
        <v>57912.99190999999</v>
      </c>
      <c r="G30" s="227">
        <f t="shared" ref="G30:L30" si="2">G31+G35+G79+G81+G33</f>
        <v>58822.5</v>
      </c>
      <c r="H30" s="227">
        <f t="shared" si="2"/>
        <v>0</v>
      </c>
      <c r="I30" s="227">
        <f t="shared" si="2"/>
        <v>24154.7</v>
      </c>
      <c r="J30" s="227">
        <f t="shared" si="2"/>
        <v>34667.800000000003</v>
      </c>
      <c r="K30" s="227">
        <f t="shared" si="2"/>
        <v>61251.6</v>
      </c>
      <c r="L30" s="227">
        <f t="shared" si="2"/>
        <v>24154.7</v>
      </c>
      <c r="M30" s="227">
        <f>M31+M35+M79+M81</f>
        <v>37096.899999999994</v>
      </c>
    </row>
    <row r="31" spans="1:18" s="155" customFormat="1" ht="46.8" x14ac:dyDescent="0.3">
      <c r="A31" s="229" t="s">
        <v>606</v>
      </c>
      <c r="B31" s="230" t="s">
        <v>717</v>
      </c>
      <c r="C31" s="231">
        <f>C32</f>
        <v>1127.5999999999999</v>
      </c>
      <c r="D31" s="231">
        <f t="shared" ref="D31:M31" si="3">D32</f>
        <v>0</v>
      </c>
      <c r="E31" s="231">
        <f t="shared" si="3"/>
        <v>0</v>
      </c>
      <c r="F31" s="231">
        <f t="shared" si="3"/>
        <v>1127.5999999999999</v>
      </c>
      <c r="G31" s="231">
        <f t="shared" si="3"/>
        <v>0</v>
      </c>
      <c r="H31" s="231">
        <f t="shared" si="3"/>
        <v>0</v>
      </c>
      <c r="I31" s="231">
        <f t="shared" si="3"/>
        <v>0</v>
      </c>
      <c r="J31" s="231">
        <f t="shared" si="3"/>
        <v>0</v>
      </c>
      <c r="K31" s="231">
        <f t="shared" si="3"/>
        <v>574.29999999999995</v>
      </c>
      <c r="L31" s="231">
        <f t="shared" si="3"/>
        <v>0</v>
      </c>
      <c r="M31" s="231">
        <f t="shared" si="3"/>
        <v>574.29999999999995</v>
      </c>
    </row>
    <row r="32" spans="1:18" s="159" customFormat="1" ht="33.75" customHeight="1" x14ac:dyDescent="0.3">
      <c r="A32" s="156"/>
      <c r="B32" s="157" t="s">
        <v>607</v>
      </c>
      <c r="C32" s="158">
        <f>F32</f>
        <v>1127.5999999999999</v>
      </c>
      <c r="D32" s="158">
        <v>0</v>
      </c>
      <c r="E32" s="158">
        <v>0</v>
      </c>
      <c r="F32" s="158">
        <f>574.3+553.3</f>
        <v>1127.5999999999999</v>
      </c>
      <c r="G32" s="158">
        <f>J32</f>
        <v>0</v>
      </c>
      <c r="H32" s="158">
        <v>0</v>
      </c>
      <c r="I32" s="158">
        <v>0</v>
      </c>
      <c r="J32" s="158">
        <v>0</v>
      </c>
      <c r="K32" s="158">
        <f>M32</f>
        <v>574.29999999999995</v>
      </c>
      <c r="L32" s="158">
        <v>0</v>
      </c>
      <c r="M32" s="158">
        <v>574.29999999999995</v>
      </c>
    </row>
    <row r="33" spans="1:13" s="159" customFormat="1" ht="35.25" customHeight="1" x14ac:dyDescent="0.3">
      <c r="A33" s="229" t="s">
        <v>608</v>
      </c>
      <c r="B33" s="230" t="s">
        <v>659</v>
      </c>
      <c r="C33" s="231">
        <f t="shared" ref="C33:E33" si="4">C34</f>
        <v>4608</v>
      </c>
      <c r="D33" s="231">
        <f t="shared" si="4"/>
        <v>0</v>
      </c>
      <c r="E33" s="231">
        <f t="shared" si="4"/>
        <v>0</v>
      </c>
      <c r="F33" s="231">
        <f>F34</f>
        <v>4608</v>
      </c>
      <c r="G33" s="231">
        <f t="shared" ref="G33:M33" si="5">G34</f>
        <v>0</v>
      </c>
      <c r="H33" s="231">
        <f t="shared" si="5"/>
        <v>0</v>
      </c>
      <c r="I33" s="231">
        <f t="shared" si="5"/>
        <v>0</v>
      </c>
      <c r="J33" s="231">
        <f t="shared" si="5"/>
        <v>0</v>
      </c>
      <c r="K33" s="231">
        <f t="shared" si="5"/>
        <v>0</v>
      </c>
      <c r="L33" s="231">
        <f t="shared" si="5"/>
        <v>0</v>
      </c>
      <c r="M33" s="231">
        <f t="shared" si="5"/>
        <v>0</v>
      </c>
    </row>
    <row r="34" spans="1:13" s="159" customFormat="1" ht="46.8" x14ac:dyDescent="0.3">
      <c r="A34" s="292"/>
      <c r="B34" s="295" t="s">
        <v>719</v>
      </c>
      <c r="C34" s="158">
        <f>F34</f>
        <v>4608</v>
      </c>
      <c r="D34" s="293">
        <v>0</v>
      </c>
      <c r="E34" s="293">
        <v>0</v>
      </c>
      <c r="F34" s="293">
        <v>4608</v>
      </c>
      <c r="G34" s="158">
        <f>H34+I34+J34</f>
        <v>0</v>
      </c>
      <c r="H34" s="293">
        <v>0</v>
      </c>
      <c r="I34" s="293">
        <v>0</v>
      </c>
      <c r="J34" s="293">
        <v>0</v>
      </c>
      <c r="K34" s="293">
        <v>0</v>
      </c>
      <c r="L34" s="293">
        <v>0</v>
      </c>
      <c r="M34" s="293">
        <v>0</v>
      </c>
    </row>
    <row r="35" spans="1:13" s="155" customFormat="1" ht="31.2" x14ac:dyDescent="0.3">
      <c r="A35" s="229" t="s">
        <v>613</v>
      </c>
      <c r="B35" s="232" t="s">
        <v>609</v>
      </c>
      <c r="C35" s="231">
        <f>C36+C67+C55</f>
        <v>40971.422279999999</v>
      </c>
      <c r="D35" s="231">
        <v>0</v>
      </c>
      <c r="E35" s="231">
        <f>E36+E67+E55</f>
        <v>24383.000000000004</v>
      </c>
      <c r="F35" s="231">
        <f>F36+F67+F55</f>
        <v>16588.422279999999</v>
      </c>
      <c r="G35" s="231">
        <f>G36+G67+G55</f>
        <v>26838.600000000002</v>
      </c>
      <c r="H35" s="231">
        <v>0</v>
      </c>
      <c r="I35" s="231">
        <f>I36+I67+I55</f>
        <v>24154.7</v>
      </c>
      <c r="J35" s="231">
        <f>J36+J67+J55</f>
        <v>2683.9</v>
      </c>
      <c r="K35" s="231">
        <f>K36+K67+K55</f>
        <v>26838.600000000002</v>
      </c>
      <c r="L35" s="231">
        <f>L36+L67+L55</f>
        <v>24154.7</v>
      </c>
      <c r="M35" s="231">
        <f>M36+M67+M55</f>
        <v>2683.9</v>
      </c>
    </row>
    <row r="36" spans="1:13" s="196" customFormat="1" ht="31.2" x14ac:dyDescent="0.3">
      <c r="A36" s="193"/>
      <c r="B36" s="194" t="s">
        <v>610</v>
      </c>
      <c r="C36" s="195">
        <f>E36+F36</f>
        <v>27092.222280000002</v>
      </c>
      <c r="D36" s="195">
        <v>0</v>
      </c>
      <c r="E36" s="195">
        <f>SUM(E37:E54)</f>
        <v>24383.000000000004</v>
      </c>
      <c r="F36" s="195">
        <f>SUM(F37:F54)</f>
        <v>2709.22228</v>
      </c>
      <c r="G36" s="195">
        <f>SUM(I36+J36)</f>
        <v>26838.600000000002</v>
      </c>
      <c r="H36" s="195">
        <v>0</v>
      </c>
      <c r="I36" s="195">
        <f t="shared" ref="I36:J36" si="6">SUM(I37:I54)</f>
        <v>24154.7</v>
      </c>
      <c r="J36" s="195">
        <f t="shared" si="6"/>
        <v>2683.9</v>
      </c>
      <c r="K36" s="195">
        <f>SUM(L36+M36)</f>
        <v>26838.600000000002</v>
      </c>
      <c r="L36" s="195">
        <f t="shared" ref="L36:M36" si="7">SUM(L37:L54)</f>
        <v>24154.7</v>
      </c>
      <c r="M36" s="195">
        <f t="shared" si="7"/>
        <v>2683.9</v>
      </c>
    </row>
    <row r="37" spans="1:13" s="196" customFormat="1" ht="15.6" x14ac:dyDescent="0.3">
      <c r="A37" s="193"/>
      <c r="B37" s="198" t="s">
        <v>664</v>
      </c>
      <c r="C37" s="190">
        <v>0</v>
      </c>
      <c r="D37" s="190">
        <v>0</v>
      </c>
      <c r="E37" s="199">
        <v>0</v>
      </c>
      <c r="F37" s="190">
        <v>0</v>
      </c>
      <c r="G37" s="190">
        <f>SUM(I37+J37)</f>
        <v>26838.600000000002</v>
      </c>
      <c r="H37" s="190">
        <v>0</v>
      </c>
      <c r="I37" s="190">
        <v>24154.7</v>
      </c>
      <c r="J37" s="190">
        <v>2683.9</v>
      </c>
      <c r="K37" s="190">
        <f>SUM(L37+M37)</f>
        <v>26838.600000000002</v>
      </c>
      <c r="L37" s="190">
        <v>24154.7</v>
      </c>
      <c r="M37" s="190">
        <v>2683.9</v>
      </c>
    </row>
    <row r="38" spans="1:13" s="159" customFormat="1" ht="31.2" x14ac:dyDescent="0.3">
      <c r="A38" s="156"/>
      <c r="B38" s="189" t="s">
        <v>775</v>
      </c>
      <c r="C38" s="190">
        <f>D38+E38+F38</f>
        <v>6100.82348</v>
      </c>
      <c r="D38" s="190">
        <v>0</v>
      </c>
      <c r="E38" s="192">
        <v>5490.7411300000003</v>
      </c>
      <c r="F38" s="192">
        <v>610.08235000000002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8">
        <v>0</v>
      </c>
    </row>
    <row r="39" spans="1:13" s="159" customFormat="1" ht="31.2" x14ac:dyDescent="0.3">
      <c r="A39" s="156"/>
      <c r="B39" s="236" t="s">
        <v>776</v>
      </c>
      <c r="C39" s="190">
        <f t="shared" ref="C39:C54" si="8">D39+E39+F39</f>
        <v>9346.1765300000006</v>
      </c>
      <c r="D39" s="190">
        <v>0</v>
      </c>
      <c r="E39" s="190">
        <v>8411.5588700000008</v>
      </c>
      <c r="F39" s="190">
        <v>934.61766</v>
      </c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8">
        <v>0</v>
      </c>
    </row>
    <row r="40" spans="1:13" s="159" customFormat="1" ht="15.6" x14ac:dyDescent="0.3">
      <c r="A40" s="156"/>
      <c r="B40" s="236" t="s">
        <v>777</v>
      </c>
      <c r="C40" s="190">
        <f t="shared" si="8"/>
        <v>600</v>
      </c>
      <c r="D40" s="190">
        <v>0</v>
      </c>
      <c r="E40" s="190">
        <v>540</v>
      </c>
      <c r="F40" s="190">
        <v>60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</row>
    <row r="41" spans="1:13" s="159" customFormat="1" ht="31.2" x14ac:dyDescent="0.3">
      <c r="A41" s="156"/>
      <c r="B41" s="236" t="s">
        <v>778</v>
      </c>
      <c r="C41" s="190">
        <f t="shared" si="8"/>
        <v>600</v>
      </c>
      <c r="D41" s="190">
        <v>0</v>
      </c>
      <c r="E41" s="190">
        <v>540</v>
      </c>
      <c r="F41" s="190">
        <v>60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</row>
    <row r="42" spans="1:13" s="159" customFormat="1" ht="31.2" x14ac:dyDescent="0.3">
      <c r="A42" s="156"/>
      <c r="B42" s="236" t="s">
        <v>779</v>
      </c>
      <c r="C42" s="190">
        <f t="shared" si="8"/>
        <v>600</v>
      </c>
      <c r="D42" s="190">
        <v>0</v>
      </c>
      <c r="E42" s="190">
        <v>540</v>
      </c>
      <c r="F42" s="190">
        <v>60</v>
      </c>
      <c r="G42" s="158">
        <v>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0</v>
      </c>
    </row>
    <row r="43" spans="1:13" s="159" customFormat="1" ht="31.2" x14ac:dyDescent="0.3">
      <c r="A43" s="156"/>
      <c r="B43" s="236" t="s">
        <v>780</v>
      </c>
      <c r="C43" s="190">
        <f t="shared" si="8"/>
        <v>600</v>
      </c>
      <c r="D43" s="190">
        <v>0</v>
      </c>
      <c r="E43" s="190">
        <v>540</v>
      </c>
      <c r="F43" s="190">
        <v>60</v>
      </c>
      <c r="G43" s="158">
        <v>0</v>
      </c>
      <c r="H43" s="158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</row>
    <row r="44" spans="1:13" s="159" customFormat="1" ht="31.2" x14ac:dyDescent="0.3">
      <c r="A44" s="156"/>
      <c r="B44" s="236" t="s">
        <v>781</v>
      </c>
      <c r="C44" s="190">
        <f t="shared" si="8"/>
        <v>1086.6940099999999</v>
      </c>
      <c r="D44" s="190">
        <v>0</v>
      </c>
      <c r="E44" s="190">
        <v>978.02459999999996</v>
      </c>
      <c r="F44" s="190">
        <v>108.66941</v>
      </c>
      <c r="G44" s="158">
        <v>0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58">
        <v>0</v>
      </c>
    </row>
    <row r="45" spans="1:13" s="159" customFormat="1" ht="33.75" customHeight="1" x14ac:dyDescent="0.3">
      <c r="A45" s="156"/>
      <c r="B45" s="236" t="s">
        <v>782</v>
      </c>
      <c r="C45" s="190">
        <f t="shared" si="8"/>
        <v>1210.0572200000001</v>
      </c>
      <c r="D45" s="190">
        <v>0</v>
      </c>
      <c r="E45" s="190">
        <v>1089.0514900000001</v>
      </c>
      <c r="F45" s="190">
        <v>121.00573</v>
      </c>
      <c r="G45" s="158">
        <v>0</v>
      </c>
      <c r="H45" s="158">
        <v>0</v>
      </c>
      <c r="I45" s="158">
        <v>0</v>
      </c>
      <c r="J45" s="158">
        <v>0</v>
      </c>
      <c r="K45" s="158">
        <v>0</v>
      </c>
      <c r="L45" s="158">
        <v>0</v>
      </c>
      <c r="M45" s="158">
        <v>0</v>
      </c>
    </row>
    <row r="46" spans="1:13" s="159" customFormat="1" ht="31.2" x14ac:dyDescent="0.3">
      <c r="A46" s="156"/>
      <c r="B46" s="236" t="s">
        <v>783</v>
      </c>
      <c r="C46" s="190">
        <f t="shared" si="8"/>
        <v>939.35595000000001</v>
      </c>
      <c r="D46" s="190">
        <v>0</v>
      </c>
      <c r="E46" s="190">
        <v>845.42034999999998</v>
      </c>
      <c r="F46" s="190">
        <v>93.935599999999994</v>
      </c>
      <c r="G46" s="158">
        <v>0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</row>
    <row r="47" spans="1:13" s="159" customFormat="1" ht="15.6" x14ac:dyDescent="0.3">
      <c r="A47" s="156"/>
      <c r="B47" s="236" t="s">
        <v>784</v>
      </c>
      <c r="C47" s="190">
        <f t="shared" si="8"/>
        <v>583.35278000000005</v>
      </c>
      <c r="D47" s="190">
        <v>0</v>
      </c>
      <c r="E47" s="190">
        <v>525.01750000000004</v>
      </c>
      <c r="F47" s="190">
        <v>58.335279999999997</v>
      </c>
      <c r="G47" s="158">
        <v>0</v>
      </c>
      <c r="H47" s="158">
        <v>0</v>
      </c>
      <c r="I47" s="158">
        <v>0</v>
      </c>
      <c r="J47" s="158">
        <v>0</v>
      </c>
      <c r="K47" s="158">
        <v>0</v>
      </c>
      <c r="L47" s="158">
        <v>0</v>
      </c>
      <c r="M47" s="158">
        <v>0</v>
      </c>
    </row>
    <row r="48" spans="1:13" s="159" customFormat="1" ht="31.2" x14ac:dyDescent="0.3">
      <c r="A48" s="156"/>
      <c r="B48" s="236" t="s">
        <v>785</v>
      </c>
      <c r="C48" s="190">
        <f t="shared" si="8"/>
        <v>942.15042000000005</v>
      </c>
      <c r="D48" s="190">
        <v>0</v>
      </c>
      <c r="E48" s="190">
        <v>847.93537000000003</v>
      </c>
      <c r="F48" s="190">
        <v>94.215050000000005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</row>
    <row r="49" spans="1:16" s="159" customFormat="1" ht="31.2" x14ac:dyDescent="0.3">
      <c r="A49" s="156"/>
      <c r="B49" s="236" t="s">
        <v>786</v>
      </c>
      <c r="C49" s="190">
        <f t="shared" ref="C49:C50" si="9">D49+E49+F49</f>
        <v>600</v>
      </c>
      <c r="D49" s="190">
        <v>0</v>
      </c>
      <c r="E49" s="190">
        <v>540</v>
      </c>
      <c r="F49" s="190">
        <v>60</v>
      </c>
      <c r="G49" s="158">
        <v>0</v>
      </c>
      <c r="H49" s="158">
        <v>0</v>
      </c>
      <c r="I49" s="158">
        <v>0</v>
      </c>
      <c r="J49" s="158">
        <v>0</v>
      </c>
      <c r="K49" s="158">
        <v>0</v>
      </c>
      <c r="L49" s="158">
        <v>0</v>
      </c>
      <c r="M49" s="158">
        <v>0</v>
      </c>
    </row>
    <row r="50" spans="1:16" s="159" customFormat="1" ht="31.2" x14ac:dyDescent="0.3">
      <c r="A50" s="156"/>
      <c r="B50" s="236" t="s">
        <v>787</v>
      </c>
      <c r="C50" s="190">
        <f t="shared" si="9"/>
        <v>1538.2048200000002</v>
      </c>
      <c r="D50" s="190">
        <v>0</v>
      </c>
      <c r="E50" s="190">
        <v>1384.3843300000001</v>
      </c>
      <c r="F50" s="190">
        <v>153.82049000000001</v>
      </c>
      <c r="G50" s="158">
        <v>0</v>
      </c>
      <c r="H50" s="158">
        <v>0</v>
      </c>
      <c r="I50" s="158">
        <v>0</v>
      </c>
      <c r="J50" s="158">
        <v>0</v>
      </c>
      <c r="K50" s="158">
        <v>0</v>
      </c>
      <c r="L50" s="158">
        <v>0</v>
      </c>
      <c r="M50" s="158">
        <v>0</v>
      </c>
    </row>
    <row r="51" spans="1:16" s="159" customFormat="1" ht="31.2" x14ac:dyDescent="0.3">
      <c r="A51" s="156"/>
      <c r="B51" s="236" t="s">
        <v>788</v>
      </c>
      <c r="C51" s="190">
        <f t="shared" ref="C51:C52" si="10">D51+E51+F51</f>
        <v>600</v>
      </c>
      <c r="D51" s="190">
        <v>0</v>
      </c>
      <c r="E51" s="190">
        <v>540</v>
      </c>
      <c r="F51" s="190">
        <v>60</v>
      </c>
      <c r="G51" s="158">
        <v>0</v>
      </c>
      <c r="H51" s="158">
        <v>0</v>
      </c>
      <c r="I51" s="158">
        <v>0</v>
      </c>
      <c r="J51" s="158">
        <v>0</v>
      </c>
      <c r="K51" s="158">
        <v>0</v>
      </c>
      <c r="L51" s="158">
        <v>0</v>
      </c>
      <c r="M51" s="158">
        <v>0</v>
      </c>
    </row>
    <row r="52" spans="1:16" s="159" customFormat="1" ht="15.6" x14ac:dyDescent="0.3">
      <c r="A52" s="156"/>
      <c r="B52" s="236" t="s">
        <v>789</v>
      </c>
      <c r="C52" s="190">
        <f t="shared" si="10"/>
        <v>578.21257000000003</v>
      </c>
      <c r="D52" s="190">
        <v>0</v>
      </c>
      <c r="E52" s="190">
        <v>520.39130999999998</v>
      </c>
      <c r="F52" s="190">
        <v>57.821260000000002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L52" s="158">
        <v>0</v>
      </c>
      <c r="M52" s="158">
        <v>0</v>
      </c>
    </row>
    <row r="53" spans="1:16" s="159" customFormat="1" ht="15.6" x14ac:dyDescent="0.3">
      <c r="A53" s="156"/>
      <c r="B53" s="236" t="s">
        <v>790</v>
      </c>
      <c r="C53" s="190">
        <f t="shared" si="8"/>
        <v>600</v>
      </c>
      <c r="D53" s="190">
        <v>0</v>
      </c>
      <c r="E53" s="190">
        <v>540</v>
      </c>
      <c r="F53" s="190">
        <v>60</v>
      </c>
      <c r="G53" s="158">
        <v>0</v>
      </c>
      <c r="H53" s="158">
        <v>0</v>
      </c>
      <c r="I53" s="158">
        <v>0</v>
      </c>
      <c r="J53" s="158">
        <v>0</v>
      </c>
      <c r="K53" s="158">
        <v>0</v>
      </c>
      <c r="L53" s="158">
        <v>0</v>
      </c>
      <c r="M53" s="158">
        <v>0</v>
      </c>
    </row>
    <row r="54" spans="1:16" s="159" customFormat="1" ht="31.2" x14ac:dyDescent="0.3">
      <c r="A54" s="156"/>
      <c r="B54" s="236" t="s">
        <v>791</v>
      </c>
      <c r="C54" s="190">
        <f t="shared" si="8"/>
        <v>567.19450000000006</v>
      </c>
      <c r="D54" s="190">
        <v>0</v>
      </c>
      <c r="E54" s="190">
        <v>510.47505000000001</v>
      </c>
      <c r="F54" s="190">
        <v>56.719450000000002</v>
      </c>
      <c r="G54" s="158">
        <v>0</v>
      </c>
      <c r="H54" s="158">
        <v>0</v>
      </c>
      <c r="I54" s="158">
        <v>0</v>
      </c>
      <c r="J54" s="158">
        <v>0</v>
      </c>
      <c r="K54" s="158">
        <v>0</v>
      </c>
      <c r="L54" s="158">
        <v>0</v>
      </c>
      <c r="M54" s="158">
        <v>0</v>
      </c>
    </row>
    <row r="55" spans="1:16" s="196" customFormat="1" ht="31.2" x14ac:dyDescent="0.3">
      <c r="A55" s="193"/>
      <c r="B55" s="194" t="s">
        <v>611</v>
      </c>
      <c r="C55" s="195">
        <f>E55+F55</f>
        <v>6211.5</v>
      </c>
      <c r="D55" s="195">
        <v>0</v>
      </c>
      <c r="E55" s="195">
        <v>0</v>
      </c>
      <c r="F55" s="195">
        <f>SUM(F56:F66)</f>
        <v>6211.5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7"/>
      <c r="O55" s="197"/>
      <c r="P55" s="197"/>
    </row>
    <row r="56" spans="1:16" s="159" customFormat="1" ht="31.2" x14ac:dyDescent="0.3">
      <c r="A56" s="156"/>
      <c r="B56" s="191" t="s">
        <v>792</v>
      </c>
      <c r="C56" s="190">
        <f>E56+F56</f>
        <v>600</v>
      </c>
      <c r="D56" s="190">
        <v>0</v>
      </c>
      <c r="E56" s="190">
        <v>0</v>
      </c>
      <c r="F56" s="190">
        <v>600</v>
      </c>
      <c r="G56" s="158">
        <v>0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158">
        <v>0</v>
      </c>
    </row>
    <row r="57" spans="1:16" s="159" customFormat="1" ht="46.8" x14ac:dyDescent="0.3">
      <c r="A57" s="156"/>
      <c r="B57" s="191" t="s">
        <v>793</v>
      </c>
      <c r="C57" s="190">
        <f t="shared" ref="C57:C66" si="11">E57+F57</f>
        <v>454.3</v>
      </c>
      <c r="D57" s="190">
        <v>0</v>
      </c>
      <c r="E57" s="190">
        <v>0</v>
      </c>
      <c r="F57" s="190">
        <v>454.3</v>
      </c>
      <c r="G57" s="158">
        <v>0</v>
      </c>
      <c r="H57" s="158">
        <v>0</v>
      </c>
      <c r="I57" s="158">
        <v>0</v>
      </c>
      <c r="J57" s="158">
        <v>0</v>
      </c>
      <c r="K57" s="158">
        <v>0</v>
      </c>
      <c r="L57" s="158">
        <v>0</v>
      </c>
      <c r="M57" s="158">
        <v>0</v>
      </c>
    </row>
    <row r="58" spans="1:16" s="159" customFormat="1" ht="31.2" x14ac:dyDescent="0.3">
      <c r="A58" s="156"/>
      <c r="B58" s="191" t="s">
        <v>794</v>
      </c>
      <c r="C58" s="190">
        <f t="shared" si="11"/>
        <v>579</v>
      </c>
      <c r="D58" s="190">
        <v>0</v>
      </c>
      <c r="E58" s="190">
        <v>0</v>
      </c>
      <c r="F58" s="190">
        <v>579</v>
      </c>
      <c r="G58" s="158">
        <v>0</v>
      </c>
      <c r="H58" s="158">
        <v>0</v>
      </c>
      <c r="I58" s="158">
        <v>0</v>
      </c>
      <c r="J58" s="158">
        <v>0</v>
      </c>
      <c r="K58" s="158">
        <v>0</v>
      </c>
      <c r="L58" s="158">
        <v>0</v>
      </c>
      <c r="M58" s="158">
        <v>0</v>
      </c>
    </row>
    <row r="59" spans="1:16" s="159" customFormat="1" ht="46.8" x14ac:dyDescent="0.3">
      <c r="A59" s="156"/>
      <c r="B59" s="191" t="s">
        <v>795</v>
      </c>
      <c r="C59" s="190">
        <f t="shared" si="11"/>
        <v>525.9</v>
      </c>
      <c r="D59" s="190">
        <v>0</v>
      </c>
      <c r="E59" s="190">
        <v>0</v>
      </c>
      <c r="F59" s="190">
        <v>525.9</v>
      </c>
      <c r="G59" s="158">
        <v>0</v>
      </c>
      <c r="H59" s="158">
        <v>0</v>
      </c>
      <c r="I59" s="158">
        <v>0</v>
      </c>
      <c r="J59" s="158">
        <v>0</v>
      </c>
      <c r="K59" s="158">
        <v>0</v>
      </c>
      <c r="L59" s="158">
        <v>0</v>
      </c>
      <c r="M59" s="158">
        <v>0</v>
      </c>
    </row>
    <row r="60" spans="1:16" s="159" customFormat="1" ht="31.2" x14ac:dyDescent="0.3">
      <c r="A60" s="156"/>
      <c r="B60" s="191" t="s">
        <v>796</v>
      </c>
      <c r="C60" s="190">
        <f t="shared" si="11"/>
        <v>600</v>
      </c>
      <c r="D60" s="190">
        <v>0</v>
      </c>
      <c r="E60" s="190">
        <v>0</v>
      </c>
      <c r="F60" s="190">
        <v>600</v>
      </c>
      <c r="G60" s="158">
        <v>0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158">
        <v>0</v>
      </c>
    </row>
    <row r="61" spans="1:16" s="159" customFormat="1" ht="31.2" x14ac:dyDescent="0.3">
      <c r="A61" s="156"/>
      <c r="B61" s="191" t="s">
        <v>797</v>
      </c>
      <c r="C61" s="190">
        <f t="shared" si="11"/>
        <v>600</v>
      </c>
      <c r="D61" s="190">
        <v>0</v>
      </c>
      <c r="E61" s="190">
        <v>0</v>
      </c>
      <c r="F61" s="190">
        <v>600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</row>
    <row r="62" spans="1:16" s="159" customFormat="1" ht="46.8" x14ac:dyDescent="0.3">
      <c r="A62" s="493"/>
      <c r="B62" s="494" t="s">
        <v>798</v>
      </c>
      <c r="C62" s="190">
        <f t="shared" si="11"/>
        <v>600</v>
      </c>
      <c r="D62" s="190">
        <v>0</v>
      </c>
      <c r="E62" s="190">
        <v>0</v>
      </c>
      <c r="F62" s="190">
        <v>600</v>
      </c>
      <c r="G62" s="158">
        <v>0</v>
      </c>
      <c r="H62" s="158">
        <v>0</v>
      </c>
      <c r="I62" s="158">
        <v>0</v>
      </c>
      <c r="J62" s="158">
        <v>0</v>
      </c>
      <c r="K62" s="158">
        <v>0</v>
      </c>
      <c r="L62" s="158">
        <v>0</v>
      </c>
      <c r="M62" s="158">
        <v>0</v>
      </c>
    </row>
    <row r="63" spans="1:16" s="159" customFormat="1" ht="31.2" x14ac:dyDescent="0.3">
      <c r="A63" s="493"/>
      <c r="B63" s="494" t="s">
        <v>799</v>
      </c>
      <c r="C63" s="190">
        <f t="shared" si="11"/>
        <v>815.6</v>
      </c>
      <c r="D63" s="190">
        <v>0</v>
      </c>
      <c r="E63" s="190">
        <v>0</v>
      </c>
      <c r="F63" s="190">
        <v>815.6</v>
      </c>
      <c r="G63" s="158">
        <v>0</v>
      </c>
      <c r="H63" s="158">
        <v>0</v>
      </c>
      <c r="I63" s="158">
        <v>0</v>
      </c>
      <c r="J63" s="158">
        <v>0</v>
      </c>
      <c r="K63" s="158">
        <v>0</v>
      </c>
      <c r="L63" s="158">
        <v>0</v>
      </c>
      <c r="M63" s="158">
        <v>0</v>
      </c>
    </row>
    <row r="64" spans="1:16" s="159" customFormat="1" ht="31.2" x14ac:dyDescent="0.3">
      <c r="A64" s="493"/>
      <c r="B64" s="494" t="s">
        <v>800</v>
      </c>
      <c r="C64" s="190">
        <f t="shared" si="11"/>
        <v>348.4</v>
      </c>
      <c r="D64" s="190">
        <v>0</v>
      </c>
      <c r="E64" s="190">
        <v>0</v>
      </c>
      <c r="F64" s="190">
        <v>348.4</v>
      </c>
      <c r="G64" s="158">
        <v>0</v>
      </c>
      <c r="H64" s="158">
        <v>0</v>
      </c>
      <c r="I64" s="158">
        <v>0</v>
      </c>
      <c r="J64" s="158">
        <v>0</v>
      </c>
      <c r="K64" s="158">
        <v>0</v>
      </c>
      <c r="L64" s="158">
        <v>0</v>
      </c>
      <c r="M64" s="158">
        <v>0</v>
      </c>
    </row>
    <row r="65" spans="1:16" s="159" customFormat="1" ht="46.8" x14ac:dyDescent="0.3">
      <c r="A65" s="493"/>
      <c r="B65" s="494" t="s">
        <v>801</v>
      </c>
      <c r="C65" s="190">
        <f t="shared" si="11"/>
        <v>488.3</v>
      </c>
      <c r="D65" s="190">
        <v>0</v>
      </c>
      <c r="E65" s="190">
        <v>0</v>
      </c>
      <c r="F65" s="190">
        <v>488.3</v>
      </c>
      <c r="G65" s="158">
        <v>0</v>
      </c>
      <c r="H65" s="158">
        <v>0</v>
      </c>
      <c r="I65" s="158">
        <v>0</v>
      </c>
      <c r="J65" s="158">
        <v>0</v>
      </c>
      <c r="K65" s="158">
        <v>0</v>
      </c>
      <c r="L65" s="158">
        <v>0</v>
      </c>
      <c r="M65" s="158">
        <v>0</v>
      </c>
    </row>
    <row r="66" spans="1:16" s="159" customFormat="1" ht="31.2" x14ac:dyDescent="0.3">
      <c r="A66" s="156"/>
      <c r="B66" s="191" t="s">
        <v>802</v>
      </c>
      <c r="C66" s="190">
        <f t="shared" si="11"/>
        <v>600</v>
      </c>
      <c r="D66" s="190">
        <v>0</v>
      </c>
      <c r="E66" s="190">
        <v>0</v>
      </c>
      <c r="F66" s="190">
        <v>600</v>
      </c>
      <c r="G66" s="158">
        <v>0</v>
      </c>
      <c r="H66" s="158">
        <v>0</v>
      </c>
      <c r="I66" s="158">
        <v>0</v>
      </c>
      <c r="J66" s="158">
        <v>0</v>
      </c>
      <c r="K66" s="158">
        <v>0</v>
      </c>
      <c r="L66" s="158">
        <v>0</v>
      </c>
      <c r="M66" s="158">
        <v>0</v>
      </c>
    </row>
    <row r="67" spans="1:16" s="196" customFormat="1" ht="31.2" x14ac:dyDescent="0.3">
      <c r="A67" s="193"/>
      <c r="B67" s="194" t="s">
        <v>612</v>
      </c>
      <c r="C67" s="195">
        <f>F67</f>
        <v>7667.7</v>
      </c>
      <c r="D67" s="195">
        <v>0</v>
      </c>
      <c r="E67" s="195">
        <v>0</v>
      </c>
      <c r="F67" s="195">
        <f>SUM(F68:F78)</f>
        <v>7667.7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7"/>
      <c r="O67" s="197"/>
      <c r="P67" s="197"/>
    </row>
    <row r="68" spans="1:16" s="159" customFormat="1" ht="31.2" x14ac:dyDescent="0.3">
      <c r="A68" s="156"/>
      <c r="B68" s="191" t="s">
        <v>804</v>
      </c>
      <c r="C68" s="190">
        <f t="shared" ref="C68:C78" si="12">F68</f>
        <v>580.79999999999995</v>
      </c>
      <c r="D68" s="190">
        <v>0</v>
      </c>
      <c r="E68" s="190">
        <v>0</v>
      </c>
      <c r="F68" s="190">
        <v>580.79999999999995</v>
      </c>
      <c r="G68" s="158">
        <v>0</v>
      </c>
      <c r="H68" s="158">
        <v>0</v>
      </c>
      <c r="I68" s="158">
        <v>0</v>
      </c>
      <c r="J68" s="158">
        <v>0</v>
      </c>
      <c r="K68" s="158">
        <v>0</v>
      </c>
      <c r="L68" s="158">
        <v>0</v>
      </c>
      <c r="M68" s="158">
        <v>0</v>
      </c>
    </row>
    <row r="69" spans="1:16" s="159" customFormat="1" ht="31.2" x14ac:dyDescent="0.3">
      <c r="A69" s="156"/>
      <c r="B69" s="191" t="s">
        <v>805</v>
      </c>
      <c r="C69" s="190">
        <f t="shared" si="12"/>
        <v>227.7</v>
      </c>
      <c r="D69" s="190">
        <v>0</v>
      </c>
      <c r="E69" s="190">
        <v>0</v>
      </c>
      <c r="F69" s="190">
        <v>227.7</v>
      </c>
      <c r="G69" s="158">
        <v>0</v>
      </c>
      <c r="H69" s="158">
        <v>0</v>
      </c>
      <c r="I69" s="158">
        <v>0</v>
      </c>
      <c r="J69" s="158">
        <v>0</v>
      </c>
      <c r="K69" s="158">
        <v>0</v>
      </c>
      <c r="L69" s="158">
        <v>0</v>
      </c>
      <c r="M69" s="158">
        <v>0</v>
      </c>
    </row>
    <row r="70" spans="1:16" s="159" customFormat="1" ht="31.2" x14ac:dyDescent="0.3">
      <c r="A70" s="156"/>
      <c r="B70" s="191" t="s">
        <v>806</v>
      </c>
      <c r="C70" s="190">
        <f t="shared" si="12"/>
        <v>595</v>
      </c>
      <c r="D70" s="190">
        <v>0</v>
      </c>
      <c r="E70" s="190">
        <v>0</v>
      </c>
      <c r="F70" s="190">
        <v>595</v>
      </c>
      <c r="G70" s="158">
        <v>0</v>
      </c>
      <c r="H70" s="158">
        <v>0</v>
      </c>
      <c r="I70" s="158">
        <v>0</v>
      </c>
      <c r="J70" s="158">
        <v>0</v>
      </c>
      <c r="K70" s="158">
        <v>0</v>
      </c>
      <c r="L70" s="158">
        <v>0</v>
      </c>
      <c r="M70" s="158">
        <v>0</v>
      </c>
    </row>
    <row r="71" spans="1:16" s="159" customFormat="1" ht="31.2" x14ac:dyDescent="0.3">
      <c r="A71" s="156"/>
      <c r="B71" s="191" t="s">
        <v>803</v>
      </c>
      <c r="C71" s="190">
        <f>F71</f>
        <v>227.9</v>
      </c>
      <c r="D71" s="190">
        <v>0</v>
      </c>
      <c r="E71" s="190">
        <v>0</v>
      </c>
      <c r="F71" s="190">
        <v>227.9</v>
      </c>
      <c r="G71" s="158">
        <v>0</v>
      </c>
      <c r="H71" s="158">
        <v>0</v>
      </c>
      <c r="I71" s="158">
        <v>0</v>
      </c>
      <c r="J71" s="158">
        <v>0</v>
      </c>
      <c r="K71" s="158">
        <v>0</v>
      </c>
      <c r="L71" s="158">
        <v>0</v>
      </c>
      <c r="M71" s="158">
        <v>0</v>
      </c>
    </row>
    <row r="72" spans="1:16" s="159" customFormat="1" ht="15.6" x14ac:dyDescent="0.3">
      <c r="A72" s="156"/>
      <c r="B72" s="191" t="s">
        <v>722</v>
      </c>
      <c r="C72" s="190">
        <f t="shared" si="12"/>
        <v>586.5</v>
      </c>
      <c r="D72" s="190">
        <v>0</v>
      </c>
      <c r="E72" s="190">
        <v>0</v>
      </c>
      <c r="F72" s="190">
        <v>586.5</v>
      </c>
      <c r="G72" s="158">
        <v>0</v>
      </c>
      <c r="H72" s="158">
        <v>0</v>
      </c>
      <c r="I72" s="158">
        <v>0</v>
      </c>
      <c r="J72" s="158">
        <v>0</v>
      </c>
      <c r="K72" s="158">
        <v>0</v>
      </c>
      <c r="L72" s="158">
        <v>0</v>
      </c>
      <c r="M72" s="158">
        <v>0</v>
      </c>
    </row>
    <row r="73" spans="1:16" s="159" customFormat="1" ht="31.2" x14ac:dyDescent="0.3">
      <c r="A73" s="156"/>
      <c r="B73" s="191" t="s">
        <v>807</v>
      </c>
      <c r="C73" s="190">
        <f t="shared" si="12"/>
        <v>600</v>
      </c>
      <c r="D73" s="190">
        <v>0</v>
      </c>
      <c r="E73" s="190">
        <v>0</v>
      </c>
      <c r="F73" s="190">
        <v>600</v>
      </c>
      <c r="G73" s="158">
        <v>0</v>
      </c>
      <c r="H73" s="158">
        <v>0</v>
      </c>
      <c r="I73" s="158">
        <v>0</v>
      </c>
      <c r="J73" s="158">
        <v>0</v>
      </c>
      <c r="K73" s="158">
        <v>0</v>
      </c>
      <c r="L73" s="158">
        <v>0</v>
      </c>
      <c r="M73" s="158">
        <v>0</v>
      </c>
    </row>
    <row r="74" spans="1:16" s="159" customFormat="1" ht="31.2" x14ac:dyDescent="0.3">
      <c r="A74" s="156"/>
      <c r="B74" s="191" t="s">
        <v>808</v>
      </c>
      <c r="C74" s="190">
        <f t="shared" si="12"/>
        <v>481.7</v>
      </c>
      <c r="D74" s="190">
        <v>0</v>
      </c>
      <c r="E74" s="190">
        <v>0</v>
      </c>
      <c r="F74" s="190">
        <v>481.7</v>
      </c>
      <c r="G74" s="158">
        <v>0</v>
      </c>
      <c r="H74" s="158">
        <v>0</v>
      </c>
      <c r="I74" s="158">
        <v>0</v>
      </c>
      <c r="J74" s="158">
        <v>0</v>
      </c>
      <c r="K74" s="158">
        <v>0</v>
      </c>
      <c r="L74" s="158">
        <v>0</v>
      </c>
      <c r="M74" s="158">
        <v>0</v>
      </c>
    </row>
    <row r="75" spans="1:16" s="159" customFormat="1" ht="31.2" x14ac:dyDescent="0.3">
      <c r="A75" s="156"/>
      <c r="B75" s="191" t="s">
        <v>809</v>
      </c>
      <c r="C75" s="190">
        <f t="shared" si="12"/>
        <v>600</v>
      </c>
      <c r="D75" s="190">
        <v>0</v>
      </c>
      <c r="E75" s="190">
        <v>0</v>
      </c>
      <c r="F75" s="190">
        <v>600</v>
      </c>
      <c r="G75" s="158">
        <v>0</v>
      </c>
      <c r="H75" s="158">
        <v>0</v>
      </c>
      <c r="I75" s="158">
        <v>0</v>
      </c>
      <c r="J75" s="158">
        <v>0</v>
      </c>
      <c r="K75" s="158">
        <v>0</v>
      </c>
      <c r="L75" s="158">
        <v>0</v>
      </c>
      <c r="M75" s="158">
        <v>0</v>
      </c>
    </row>
    <row r="76" spans="1:16" s="159" customFormat="1" ht="31.2" x14ac:dyDescent="0.3">
      <c r="A76" s="156"/>
      <c r="B76" s="191" t="s">
        <v>810</v>
      </c>
      <c r="C76" s="190">
        <f t="shared" si="12"/>
        <v>1991.9</v>
      </c>
      <c r="D76" s="190">
        <v>0</v>
      </c>
      <c r="E76" s="190">
        <v>0</v>
      </c>
      <c r="F76" s="190">
        <v>1991.9</v>
      </c>
      <c r="G76" s="158">
        <v>0</v>
      </c>
      <c r="H76" s="158">
        <v>0</v>
      </c>
      <c r="I76" s="158">
        <v>0</v>
      </c>
      <c r="J76" s="158">
        <v>0</v>
      </c>
      <c r="K76" s="158">
        <v>0</v>
      </c>
      <c r="L76" s="158">
        <v>0</v>
      </c>
      <c r="M76" s="158">
        <v>0</v>
      </c>
    </row>
    <row r="77" spans="1:16" s="159" customFormat="1" ht="31.2" x14ac:dyDescent="0.3">
      <c r="A77" s="156"/>
      <c r="B77" s="191" t="s">
        <v>811</v>
      </c>
      <c r="C77" s="190">
        <f t="shared" si="12"/>
        <v>600</v>
      </c>
      <c r="D77" s="190">
        <v>0</v>
      </c>
      <c r="E77" s="190">
        <v>0</v>
      </c>
      <c r="F77" s="190">
        <v>600</v>
      </c>
      <c r="G77" s="158">
        <v>0</v>
      </c>
      <c r="H77" s="158">
        <v>0</v>
      </c>
      <c r="I77" s="158">
        <v>0</v>
      </c>
      <c r="J77" s="158">
        <v>0</v>
      </c>
      <c r="K77" s="158">
        <v>0</v>
      </c>
      <c r="L77" s="158">
        <v>0</v>
      </c>
      <c r="M77" s="158">
        <v>0</v>
      </c>
    </row>
    <row r="78" spans="1:16" s="159" customFormat="1" ht="18" customHeight="1" x14ac:dyDescent="0.3">
      <c r="A78" s="156"/>
      <c r="B78" s="191" t="s">
        <v>812</v>
      </c>
      <c r="C78" s="190">
        <f t="shared" si="12"/>
        <v>1176.2</v>
      </c>
      <c r="D78" s="190">
        <v>0</v>
      </c>
      <c r="E78" s="190">
        <v>0</v>
      </c>
      <c r="F78" s="190">
        <v>1176.2</v>
      </c>
      <c r="G78" s="158">
        <v>0</v>
      </c>
      <c r="H78" s="158">
        <v>0</v>
      </c>
      <c r="I78" s="158">
        <v>0</v>
      </c>
      <c r="J78" s="158">
        <v>0</v>
      </c>
      <c r="K78" s="158">
        <v>0</v>
      </c>
      <c r="L78" s="158">
        <v>0</v>
      </c>
      <c r="M78" s="158">
        <v>0</v>
      </c>
    </row>
    <row r="79" spans="1:16" s="155" customFormat="1" ht="15.6" x14ac:dyDescent="0.3">
      <c r="A79" s="229" t="s">
        <v>616</v>
      </c>
      <c r="B79" s="232" t="s">
        <v>614</v>
      </c>
      <c r="C79" s="231">
        <f>E79+F79</f>
        <v>33838.699999999997</v>
      </c>
      <c r="D79" s="231">
        <v>0</v>
      </c>
      <c r="E79" s="231">
        <v>0</v>
      </c>
      <c r="F79" s="231">
        <f>F80</f>
        <v>33838.699999999997</v>
      </c>
      <c r="G79" s="231">
        <f>I79+J79</f>
        <v>31983.9</v>
      </c>
      <c r="H79" s="231">
        <v>0</v>
      </c>
      <c r="I79" s="231">
        <v>0</v>
      </c>
      <c r="J79" s="231">
        <f>J80</f>
        <v>31983.9</v>
      </c>
      <c r="K79" s="231">
        <f t="shared" ref="K79:K87" si="13">L79+M79</f>
        <v>33838.699999999997</v>
      </c>
      <c r="L79" s="233">
        <v>0</v>
      </c>
      <c r="M79" s="231">
        <f>M80</f>
        <v>33838.699999999997</v>
      </c>
      <c r="N79" s="187"/>
      <c r="O79" s="187"/>
      <c r="P79" s="187"/>
    </row>
    <row r="80" spans="1:16" s="159" customFormat="1" ht="48.75" customHeight="1" x14ac:dyDescent="0.3">
      <c r="A80" s="156"/>
      <c r="B80" s="160" t="s">
        <v>615</v>
      </c>
      <c r="C80" s="158">
        <f>E80+F80</f>
        <v>33838.699999999997</v>
      </c>
      <c r="D80" s="158">
        <v>0</v>
      </c>
      <c r="E80" s="158">
        <v>0</v>
      </c>
      <c r="F80" s="158">
        <v>33838.699999999997</v>
      </c>
      <c r="G80" s="158">
        <f>I80+J80</f>
        <v>31983.9</v>
      </c>
      <c r="H80" s="158">
        <v>0</v>
      </c>
      <c r="I80" s="158">
        <v>0</v>
      </c>
      <c r="J80" s="158">
        <v>31983.9</v>
      </c>
      <c r="K80" s="158">
        <f t="shared" si="13"/>
        <v>33838.699999999997</v>
      </c>
      <c r="L80" s="161">
        <v>0</v>
      </c>
      <c r="M80" s="158">
        <v>33838.699999999997</v>
      </c>
      <c r="N80" s="186"/>
      <c r="O80" s="186"/>
      <c r="P80" s="186"/>
    </row>
    <row r="81" spans="1:16" s="155" customFormat="1" ht="31.2" x14ac:dyDescent="0.3">
      <c r="A81" s="229" t="s">
        <v>663</v>
      </c>
      <c r="B81" s="232" t="s">
        <v>374</v>
      </c>
      <c r="C81" s="231">
        <f t="shared" ref="C81:C87" si="14">E81+F81+D81</f>
        <v>262277.92671999999</v>
      </c>
      <c r="D81" s="231">
        <f>D82</f>
        <v>250527.87560999999</v>
      </c>
      <c r="E81" s="231">
        <f>E82</f>
        <v>10438.661480000001</v>
      </c>
      <c r="F81" s="231">
        <f>F82</f>
        <v>1311.3896299999999</v>
      </c>
      <c r="G81" s="231">
        <f t="shared" ref="G81:G87" si="15">I81+J81+H81</f>
        <v>0</v>
      </c>
      <c r="H81" s="231">
        <f>H82</f>
        <v>0</v>
      </c>
      <c r="I81" s="231">
        <f>I82</f>
        <v>0</v>
      </c>
      <c r="J81" s="231">
        <f>J82</f>
        <v>0</v>
      </c>
      <c r="K81" s="231">
        <f t="shared" si="13"/>
        <v>0</v>
      </c>
      <c r="L81" s="233">
        <v>0</v>
      </c>
      <c r="M81" s="231">
        <f>M82</f>
        <v>0</v>
      </c>
      <c r="N81" s="187"/>
      <c r="O81" s="187"/>
      <c r="P81" s="187"/>
    </row>
    <row r="82" spans="1:16" s="159" customFormat="1" ht="31.2" x14ac:dyDescent="0.3">
      <c r="A82" s="156"/>
      <c r="B82" s="160" t="s">
        <v>617</v>
      </c>
      <c r="C82" s="158">
        <f t="shared" si="14"/>
        <v>262277.92671999999</v>
      </c>
      <c r="D82" s="145">
        <v>250527.87560999999</v>
      </c>
      <c r="E82" s="145">
        <v>10438.661480000001</v>
      </c>
      <c r="F82" s="145">
        <v>1311.3896299999999</v>
      </c>
      <c r="G82" s="158">
        <f t="shared" si="15"/>
        <v>0</v>
      </c>
      <c r="H82" s="158">
        <v>0</v>
      </c>
      <c r="I82" s="158">
        <v>0</v>
      </c>
      <c r="J82" s="158">
        <v>0</v>
      </c>
      <c r="K82" s="158">
        <f t="shared" si="13"/>
        <v>0</v>
      </c>
      <c r="L82" s="161">
        <v>0</v>
      </c>
      <c r="M82" s="158">
        <v>0</v>
      </c>
      <c r="N82" s="186"/>
      <c r="O82" s="186"/>
      <c r="P82" s="186"/>
    </row>
    <row r="83" spans="1:16" s="159" customFormat="1" ht="46.8" x14ac:dyDescent="0.3">
      <c r="A83" s="303"/>
      <c r="B83" s="304" t="s">
        <v>813</v>
      </c>
      <c r="C83" s="190">
        <f t="shared" si="14"/>
        <v>262277.92671999999</v>
      </c>
      <c r="D83" s="305">
        <v>250527.87560999999</v>
      </c>
      <c r="E83" s="305">
        <v>10438.661480000001</v>
      </c>
      <c r="F83" s="305">
        <v>1311.3896299999999</v>
      </c>
      <c r="G83" s="190">
        <f t="shared" si="15"/>
        <v>0</v>
      </c>
      <c r="H83" s="190">
        <v>0</v>
      </c>
      <c r="I83" s="190">
        <v>0</v>
      </c>
      <c r="J83" s="190">
        <v>0</v>
      </c>
      <c r="K83" s="190">
        <f t="shared" si="13"/>
        <v>0</v>
      </c>
      <c r="L83" s="306">
        <v>0</v>
      </c>
      <c r="M83" s="190">
        <v>0</v>
      </c>
      <c r="N83" s="186"/>
      <c r="O83" s="186"/>
      <c r="P83" s="186"/>
    </row>
    <row r="84" spans="1:16" s="155" customFormat="1" ht="62.4" x14ac:dyDescent="0.3">
      <c r="A84" s="229" t="s">
        <v>814</v>
      </c>
      <c r="B84" s="232" t="s">
        <v>815</v>
      </c>
      <c r="C84" s="231">
        <f t="shared" si="14"/>
        <v>438.88</v>
      </c>
      <c r="D84" s="231">
        <f>D85</f>
        <v>0</v>
      </c>
      <c r="E84" s="231">
        <f>E85</f>
        <v>0</v>
      </c>
      <c r="F84" s="231">
        <f>F85</f>
        <v>438.88</v>
      </c>
      <c r="G84" s="231">
        <f t="shared" si="15"/>
        <v>0</v>
      </c>
      <c r="H84" s="231">
        <f>H85</f>
        <v>0</v>
      </c>
      <c r="I84" s="231">
        <f>I85</f>
        <v>0</v>
      </c>
      <c r="J84" s="231">
        <f>J85</f>
        <v>0</v>
      </c>
      <c r="K84" s="231">
        <f t="shared" si="13"/>
        <v>0</v>
      </c>
      <c r="L84" s="233">
        <v>0</v>
      </c>
      <c r="M84" s="231">
        <f>M85</f>
        <v>0</v>
      </c>
      <c r="N84" s="187"/>
      <c r="O84" s="187"/>
      <c r="P84" s="187"/>
    </row>
    <row r="85" spans="1:16" s="159" customFormat="1" ht="31.2" x14ac:dyDescent="0.3">
      <c r="A85" s="156"/>
      <c r="B85" s="160" t="s">
        <v>816</v>
      </c>
      <c r="C85" s="158">
        <f t="shared" si="14"/>
        <v>438.88</v>
      </c>
      <c r="D85" s="145">
        <f t="shared" ref="D85:E85" si="16">D86+D87</f>
        <v>0</v>
      </c>
      <c r="E85" s="145">
        <f t="shared" si="16"/>
        <v>0</v>
      </c>
      <c r="F85" s="145">
        <f>F86+F87</f>
        <v>438.88</v>
      </c>
      <c r="G85" s="158">
        <f t="shared" si="15"/>
        <v>0</v>
      </c>
      <c r="H85" s="158">
        <v>0</v>
      </c>
      <c r="I85" s="158">
        <v>0</v>
      </c>
      <c r="J85" s="158">
        <v>0</v>
      </c>
      <c r="K85" s="158">
        <f t="shared" si="13"/>
        <v>0</v>
      </c>
      <c r="L85" s="161">
        <v>0</v>
      </c>
      <c r="M85" s="158">
        <v>0</v>
      </c>
      <c r="N85" s="186"/>
      <c r="O85" s="186"/>
      <c r="P85" s="186"/>
    </row>
    <row r="86" spans="1:16" s="159" customFormat="1" ht="31.2" x14ac:dyDescent="0.3">
      <c r="A86" s="303"/>
      <c r="B86" s="304" t="s">
        <v>817</v>
      </c>
      <c r="C86" s="190">
        <f t="shared" si="14"/>
        <v>368.32</v>
      </c>
      <c r="D86" s="305">
        <v>0</v>
      </c>
      <c r="E86" s="305">
        <v>0</v>
      </c>
      <c r="F86" s="305">
        <v>368.32</v>
      </c>
      <c r="G86" s="190">
        <f t="shared" si="15"/>
        <v>0</v>
      </c>
      <c r="H86" s="190">
        <v>0</v>
      </c>
      <c r="I86" s="190">
        <v>0</v>
      </c>
      <c r="J86" s="190">
        <v>0</v>
      </c>
      <c r="K86" s="190">
        <f t="shared" si="13"/>
        <v>0</v>
      </c>
      <c r="L86" s="306">
        <v>0</v>
      </c>
      <c r="M86" s="190">
        <v>0</v>
      </c>
      <c r="N86" s="186"/>
      <c r="O86" s="186"/>
      <c r="P86" s="186"/>
    </row>
    <row r="87" spans="1:16" s="159" customFormat="1" ht="31.2" x14ac:dyDescent="0.3">
      <c r="A87" s="303"/>
      <c r="B87" s="304" t="s">
        <v>818</v>
      </c>
      <c r="C87" s="190">
        <f t="shared" si="14"/>
        <v>70.56</v>
      </c>
      <c r="D87" s="305">
        <v>0</v>
      </c>
      <c r="E87" s="305">
        <v>0</v>
      </c>
      <c r="F87" s="305">
        <v>70.56</v>
      </c>
      <c r="G87" s="190">
        <f t="shared" si="15"/>
        <v>0</v>
      </c>
      <c r="H87" s="190">
        <v>0</v>
      </c>
      <c r="I87" s="190">
        <v>0</v>
      </c>
      <c r="J87" s="190">
        <v>0</v>
      </c>
      <c r="K87" s="190">
        <f t="shared" si="13"/>
        <v>0</v>
      </c>
      <c r="L87" s="306">
        <v>0</v>
      </c>
      <c r="M87" s="190">
        <v>0</v>
      </c>
      <c r="N87" s="186"/>
      <c r="O87" s="186"/>
      <c r="P87" s="186"/>
    </row>
    <row r="88" spans="1:16" s="154" customFormat="1" ht="46.8" x14ac:dyDescent="0.3">
      <c r="A88" s="225" t="s">
        <v>597</v>
      </c>
      <c r="B88" s="226" t="s">
        <v>618</v>
      </c>
      <c r="C88" s="227">
        <f>C89+C91+C93</f>
        <v>3937</v>
      </c>
      <c r="D88" s="227">
        <v>0</v>
      </c>
      <c r="E88" s="227">
        <f>E89+E91+E93</f>
        <v>2160</v>
      </c>
      <c r="F88" s="227">
        <f>F89+F91+F93</f>
        <v>1777</v>
      </c>
      <c r="G88" s="227">
        <f>J88</f>
        <v>0</v>
      </c>
      <c r="H88" s="227">
        <v>0</v>
      </c>
      <c r="I88" s="227">
        <v>0</v>
      </c>
      <c r="J88" s="227">
        <f>J89+J91</f>
        <v>0</v>
      </c>
      <c r="K88" s="227">
        <f>K90</f>
        <v>0</v>
      </c>
      <c r="L88" s="228">
        <v>0</v>
      </c>
      <c r="M88" s="227">
        <f>M90</f>
        <v>0</v>
      </c>
      <c r="N88" s="188"/>
      <c r="O88" s="188"/>
      <c r="P88" s="188"/>
    </row>
    <row r="89" spans="1:16" s="159" customFormat="1" ht="31.2" x14ac:dyDescent="0.3">
      <c r="A89" s="229" t="s">
        <v>619</v>
      </c>
      <c r="B89" s="230" t="s">
        <v>369</v>
      </c>
      <c r="C89" s="234">
        <f>C90</f>
        <v>1236.5999999999999</v>
      </c>
      <c r="D89" s="234">
        <v>0</v>
      </c>
      <c r="E89" s="234">
        <v>0</v>
      </c>
      <c r="F89" s="234">
        <f>F90</f>
        <v>1236.5999999999999</v>
      </c>
      <c r="G89" s="234">
        <v>0</v>
      </c>
      <c r="H89" s="234">
        <v>0</v>
      </c>
      <c r="I89" s="234">
        <v>0</v>
      </c>
      <c r="J89" s="234">
        <v>0</v>
      </c>
      <c r="K89" s="234">
        <v>0</v>
      </c>
      <c r="L89" s="235">
        <v>0</v>
      </c>
      <c r="M89" s="234">
        <v>0</v>
      </c>
      <c r="N89" s="186"/>
      <c r="O89" s="186"/>
      <c r="P89" s="186"/>
    </row>
    <row r="90" spans="1:16" ht="51.75" customHeight="1" x14ac:dyDescent="0.3">
      <c r="A90" s="162"/>
      <c r="B90" s="157" t="s">
        <v>620</v>
      </c>
      <c r="C90" s="163">
        <v>1236.5999999999999</v>
      </c>
      <c r="D90" s="163">
        <v>0</v>
      </c>
      <c r="E90" s="163">
        <v>0</v>
      </c>
      <c r="F90" s="163">
        <v>1236.5999999999999</v>
      </c>
      <c r="G90" s="163">
        <f>J90</f>
        <v>0</v>
      </c>
      <c r="H90" s="163">
        <v>0</v>
      </c>
      <c r="I90" s="163">
        <v>0</v>
      </c>
      <c r="J90" s="163">
        <v>0</v>
      </c>
      <c r="K90" s="163">
        <v>0</v>
      </c>
      <c r="L90" s="164">
        <v>0</v>
      </c>
      <c r="M90" s="165">
        <v>0</v>
      </c>
    </row>
    <row r="91" spans="1:16" ht="31.2" x14ac:dyDescent="0.3">
      <c r="A91" s="283" t="s">
        <v>712</v>
      </c>
      <c r="B91" s="284" t="s">
        <v>696</v>
      </c>
      <c r="C91" s="285">
        <f>C92</f>
        <v>300.39999999999998</v>
      </c>
      <c r="D91" s="285">
        <f>D92</f>
        <v>0</v>
      </c>
      <c r="E91" s="285">
        <f>E92</f>
        <v>0</v>
      </c>
      <c r="F91" s="285">
        <f>F92</f>
        <v>300.39999999999998</v>
      </c>
      <c r="G91" s="285">
        <f>G92</f>
        <v>0</v>
      </c>
      <c r="H91" s="285">
        <f t="shared" ref="H91:M93" si="17">H92</f>
        <v>0</v>
      </c>
      <c r="I91" s="285">
        <f t="shared" si="17"/>
        <v>0</v>
      </c>
      <c r="J91" s="285">
        <f t="shared" si="17"/>
        <v>0</v>
      </c>
      <c r="K91" s="285">
        <f t="shared" si="17"/>
        <v>0</v>
      </c>
      <c r="L91" s="285">
        <f t="shared" si="17"/>
        <v>0</v>
      </c>
      <c r="M91" s="285">
        <f t="shared" si="17"/>
        <v>0</v>
      </c>
    </row>
    <row r="92" spans="1:16" ht="46.8" x14ac:dyDescent="0.3">
      <c r="A92" s="261"/>
      <c r="B92" s="286" t="s">
        <v>713</v>
      </c>
      <c r="C92" s="163">
        <f>F92</f>
        <v>300.39999999999998</v>
      </c>
      <c r="D92" s="163">
        <v>0</v>
      </c>
      <c r="E92" s="163">
        <v>0</v>
      </c>
      <c r="F92" s="163">
        <v>300.39999999999998</v>
      </c>
      <c r="G92" s="163">
        <f>J92</f>
        <v>0</v>
      </c>
      <c r="H92" s="163">
        <v>0</v>
      </c>
      <c r="I92" s="163">
        <v>0</v>
      </c>
      <c r="J92" s="163">
        <v>0</v>
      </c>
      <c r="K92" s="163">
        <v>0</v>
      </c>
      <c r="L92" s="163">
        <v>0</v>
      </c>
      <c r="M92" s="163">
        <v>0</v>
      </c>
    </row>
    <row r="93" spans="1:16" ht="15.6" x14ac:dyDescent="0.3">
      <c r="A93" s="283" t="s">
        <v>712</v>
      </c>
      <c r="B93" s="284" t="s">
        <v>692</v>
      </c>
      <c r="C93" s="285">
        <f>C94</f>
        <v>2400</v>
      </c>
      <c r="D93" s="285">
        <f>D94</f>
        <v>0</v>
      </c>
      <c r="E93" s="285">
        <f>E94</f>
        <v>2160</v>
      </c>
      <c r="F93" s="285">
        <f>F94</f>
        <v>240</v>
      </c>
      <c r="G93" s="285">
        <f>G94</f>
        <v>0</v>
      </c>
      <c r="H93" s="285">
        <f t="shared" si="17"/>
        <v>0</v>
      </c>
      <c r="I93" s="285">
        <f t="shared" si="17"/>
        <v>0</v>
      </c>
      <c r="J93" s="285">
        <f t="shared" si="17"/>
        <v>0</v>
      </c>
      <c r="K93" s="285">
        <f t="shared" si="17"/>
        <v>0</v>
      </c>
      <c r="L93" s="285">
        <f t="shared" si="17"/>
        <v>0</v>
      </c>
      <c r="M93" s="285">
        <f t="shared" si="17"/>
        <v>0</v>
      </c>
    </row>
    <row r="94" spans="1:16" ht="31.5" customHeight="1" x14ac:dyDescent="0.3">
      <c r="A94" s="261"/>
      <c r="B94" s="286" t="s">
        <v>819</v>
      </c>
      <c r="C94" s="163">
        <f>F94+E94</f>
        <v>2400</v>
      </c>
      <c r="D94" s="163">
        <v>0</v>
      </c>
      <c r="E94" s="163">
        <v>2160</v>
      </c>
      <c r="F94" s="163">
        <v>240</v>
      </c>
      <c r="G94" s="163">
        <f>J94</f>
        <v>0</v>
      </c>
      <c r="H94" s="163">
        <v>0</v>
      </c>
      <c r="I94" s="163">
        <v>0</v>
      </c>
      <c r="J94" s="163">
        <v>0</v>
      </c>
      <c r="K94" s="163">
        <v>0</v>
      </c>
      <c r="L94" s="163">
        <v>0</v>
      </c>
      <c r="M94" s="163">
        <v>0</v>
      </c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3:M23"/>
    <mergeCell ref="A25:A28"/>
    <mergeCell ref="B25:B28"/>
    <mergeCell ref="C25:M26"/>
    <mergeCell ref="C27:C28"/>
    <mergeCell ref="D27:F27"/>
    <mergeCell ref="G27:G28"/>
    <mergeCell ref="H27:J27"/>
    <mergeCell ref="K27:K28"/>
    <mergeCell ref="L27:M27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85" zoomScaleNormal="100" zoomScaleSheetLayoutView="85" workbookViewId="0">
      <selection activeCell="C8" sqref="C8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6" width="10.88671875" customWidth="1"/>
    <col min="7" max="7" width="11.33203125" customWidth="1"/>
    <col min="8" max="8" width="16.44140625" customWidth="1"/>
    <col min="9" max="9" width="16.109375" customWidth="1"/>
    <col min="10" max="10" width="15" customWidth="1"/>
    <col min="11" max="11" width="9.5546875" customWidth="1"/>
  </cols>
  <sheetData>
    <row r="1" spans="1:11" ht="15.6" x14ac:dyDescent="0.3">
      <c r="A1" s="134"/>
      <c r="B1" s="134"/>
      <c r="C1" s="506" t="s">
        <v>582</v>
      </c>
      <c r="D1" s="506"/>
      <c r="E1" s="506"/>
    </row>
    <row r="2" spans="1:11" ht="15.6" customHeight="1" x14ac:dyDescent="0.3">
      <c r="A2" s="134"/>
      <c r="B2" s="166"/>
      <c r="C2" s="520" t="s">
        <v>537</v>
      </c>
      <c r="D2" s="520"/>
      <c r="E2" s="520"/>
    </row>
    <row r="3" spans="1:11" ht="15.6" x14ac:dyDescent="0.3">
      <c r="A3" s="134"/>
      <c r="B3" s="167"/>
      <c r="C3" s="506" t="s">
        <v>621</v>
      </c>
      <c r="D3" s="506"/>
      <c r="E3" s="506"/>
    </row>
    <row r="4" spans="1:11" ht="15.6" x14ac:dyDescent="0.3">
      <c r="A4" s="134"/>
      <c r="B4" s="168"/>
      <c r="C4" s="506" t="s">
        <v>1041</v>
      </c>
      <c r="D4" s="506"/>
      <c r="E4" s="506"/>
    </row>
    <row r="5" spans="1:11" ht="15.6" x14ac:dyDescent="0.3">
      <c r="A5" s="134"/>
      <c r="B5" s="168"/>
      <c r="C5" s="169"/>
      <c r="D5" s="169"/>
      <c r="E5" s="169"/>
    </row>
    <row r="6" spans="1:11" ht="46.95" customHeight="1" x14ac:dyDescent="0.3">
      <c r="A6" s="521" t="s">
        <v>833</v>
      </c>
      <c r="B6" s="521"/>
      <c r="C6" s="521"/>
      <c r="D6" s="521"/>
      <c r="E6" s="521"/>
    </row>
    <row r="7" spans="1:11" x14ac:dyDescent="0.3">
      <c r="A7" s="134"/>
      <c r="B7" s="519" t="s">
        <v>534</v>
      </c>
      <c r="C7" s="519"/>
      <c r="D7" s="519"/>
      <c r="E7" s="519"/>
    </row>
    <row r="8" spans="1:11" ht="55.2" x14ac:dyDescent="0.3">
      <c r="A8" s="170" t="s">
        <v>622</v>
      </c>
      <c r="B8" s="170" t="s">
        <v>623</v>
      </c>
      <c r="C8" s="170" t="s">
        <v>529</v>
      </c>
      <c r="D8" s="170" t="s">
        <v>579</v>
      </c>
      <c r="E8" s="170" t="s">
        <v>774</v>
      </c>
    </row>
    <row r="9" spans="1:11" ht="15" hidden="1" x14ac:dyDescent="0.25">
      <c r="A9" s="171"/>
      <c r="B9" s="171"/>
      <c r="C9" s="171"/>
      <c r="D9" s="171"/>
      <c r="E9" s="171"/>
    </row>
    <row r="10" spans="1:11" ht="41.4" x14ac:dyDescent="0.3">
      <c r="A10" s="172" t="s">
        <v>624</v>
      </c>
      <c r="B10" s="173" t="s">
        <v>625</v>
      </c>
      <c r="C10" s="174">
        <f>C11</f>
        <v>925.92391999999995</v>
      </c>
      <c r="D10" s="174">
        <f>D11</f>
        <v>-2.3283064365386963E-10</v>
      </c>
      <c r="E10" s="174">
        <f>E11</f>
        <v>2.3283064365386963E-10</v>
      </c>
    </row>
    <row r="11" spans="1:11" ht="27.6" x14ac:dyDescent="0.3">
      <c r="A11" s="172" t="s">
        <v>626</v>
      </c>
      <c r="B11" s="173" t="s">
        <v>627</v>
      </c>
      <c r="C11" s="174">
        <f>(C15+C16)</f>
        <v>925.92391999999995</v>
      </c>
      <c r="D11" s="174">
        <f>(D15+D16)</f>
        <v>-2.3283064365386963E-10</v>
      </c>
      <c r="E11" s="174">
        <f>(E15+E16)</f>
        <v>2.3283064365386963E-10</v>
      </c>
    </row>
    <row r="12" spans="1:11" x14ac:dyDescent="0.3">
      <c r="A12" s="171" t="s">
        <v>628</v>
      </c>
      <c r="B12" s="175" t="s">
        <v>629</v>
      </c>
      <c r="C12" s="176">
        <f t="shared" ref="C12:E14" si="0">C13</f>
        <v>0</v>
      </c>
      <c r="D12" s="176">
        <f t="shared" si="0"/>
        <v>-1074723.8586500001</v>
      </c>
      <c r="E12" s="176">
        <f t="shared" si="0"/>
        <v>-1068605.22951</v>
      </c>
    </row>
    <row r="13" spans="1:11" ht="27.6" x14ac:dyDescent="0.3">
      <c r="A13" s="171" t="s">
        <v>630</v>
      </c>
      <c r="B13" s="175" t="s">
        <v>631</v>
      </c>
      <c r="C13" s="176">
        <f t="shared" si="0"/>
        <v>0</v>
      </c>
      <c r="D13" s="176">
        <f t="shared" si="0"/>
        <v>-1074723.8586500001</v>
      </c>
      <c r="E13" s="176">
        <f t="shared" si="0"/>
        <v>-1068605.22951</v>
      </c>
    </row>
    <row r="14" spans="1:11" ht="27.6" x14ac:dyDescent="0.3">
      <c r="A14" s="171" t="s">
        <v>632</v>
      </c>
      <c r="B14" s="175" t="s">
        <v>633</v>
      </c>
      <c r="C14" s="176">
        <f t="shared" si="0"/>
        <v>0</v>
      </c>
      <c r="D14" s="176">
        <f t="shared" si="0"/>
        <v>-1074723.8586500001</v>
      </c>
      <c r="E14" s="176">
        <f t="shared" si="0"/>
        <v>-1068605.22951</v>
      </c>
    </row>
    <row r="15" spans="1:11" ht="41.4" x14ac:dyDescent="0.3">
      <c r="A15" s="171" t="s">
        <v>634</v>
      </c>
      <c r="B15" s="175" t="s">
        <v>635</v>
      </c>
      <c r="C15" s="176">
        <v>0</v>
      </c>
      <c r="D15" s="176">
        <v>-1074723.8586500001</v>
      </c>
      <c r="E15" s="176">
        <v>-1068605.22951</v>
      </c>
      <c r="H15" s="491">
        <v>-1438344.4434199999</v>
      </c>
      <c r="I15" s="491">
        <v>-1074723.8586500001</v>
      </c>
      <c r="J15" s="491">
        <v>-1068605.22951</v>
      </c>
      <c r="K15" t="s">
        <v>1036</v>
      </c>
    </row>
    <row r="16" spans="1:11" x14ac:dyDescent="0.3">
      <c r="A16" s="171" t="s">
        <v>636</v>
      </c>
      <c r="B16" s="175" t="s">
        <v>637</v>
      </c>
      <c r="C16" s="176">
        <f>C19</f>
        <v>925.92391999999995</v>
      </c>
      <c r="D16" s="176">
        <f>D19</f>
        <v>1074723.8586499998</v>
      </c>
      <c r="E16" s="176">
        <f>E19</f>
        <v>1068605.2295100002</v>
      </c>
    </row>
    <row r="17" spans="1:11" ht="27.6" x14ac:dyDescent="0.3">
      <c r="A17" s="171" t="s">
        <v>638</v>
      </c>
      <c r="B17" s="175" t="s">
        <v>639</v>
      </c>
      <c r="C17" s="176">
        <f>C18</f>
        <v>925.92391999999995</v>
      </c>
      <c r="D17" s="176">
        <f>D19</f>
        <v>1074723.8586499998</v>
      </c>
      <c r="E17" s="176">
        <f>E19</f>
        <v>1068605.2295100002</v>
      </c>
    </row>
    <row r="18" spans="1:11" ht="27.6" x14ac:dyDescent="0.3">
      <c r="A18" s="171" t="s">
        <v>640</v>
      </c>
      <c r="B18" s="175" t="s">
        <v>641</v>
      </c>
      <c r="C18" s="176">
        <f>C19</f>
        <v>925.92391999999995</v>
      </c>
      <c r="D18" s="176">
        <f>D19</f>
        <v>1074723.8586499998</v>
      </c>
      <c r="E18" s="176">
        <f>E19</f>
        <v>1068605.2295100002</v>
      </c>
    </row>
    <row r="19" spans="1:11" ht="41.4" x14ac:dyDescent="0.3">
      <c r="A19" s="171" t="s">
        <v>642</v>
      </c>
      <c r="B19" s="175" t="s">
        <v>643</v>
      </c>
      <c r="C19" s="176">
        <v>925.92391999999995</v>
      </c>
      <c r="D19" s="176">
        <f>'приложение 1'!E552+18918.28106</f>
        <v>1074723.8586499998</v>
      </c>
      <c r="E19" s="176">
        <f>'приложение 1'!F552+38854.44947</f>
        <v>1068605.2295100002</v>
      </c>
      <c r="H19" s="492">
        <f>'приложение 1'!D552</f>
        <v>1439270.3673400001</v>
      </c>
      <c r="I19" s="492">
        <f>'приложение 1'!E552</f>
        <v>1055805.5775899999</v>
      </c>
      <c r="J19" s="492">
        <f>'приложение 1'!F552</f>
        <v>1029750.7800400001</v>
      </c>
      <c r="K19" t="s">
        <v>1037</v>
      </c>
    </row>
    <row r="20" spans="1:11" x14ac:dyDescent="0.3">
      <c r="A20" s="177"/>
      <c r="B20" s="178" t="s">
        <v>644</v>
      </c>
      <c r="C20" s="179">
        <f>C10</f>
        <v>925.92391999999995</v>
      </c>
      <c r="D20" s="179">
        <f>D10</f>
        <v>-2.3283064365386963E-10</v>
      </c>
      <c r="E20" s="179">
        <f>E10</f>
        <v>2.3283064365386963E-10</v>
      </c>
      <c r="H20" s="492">
        <f>'Приложение 2'!F809</f>
        <v>1439270.3673400001</v>
      </c>
      <c r="I20" s="492">
        <f>'Приложение 2'!G809</f>
        <v>1055805.5775900001</v>
      </c>
      <c r="J20" s="492">
        <f>'Приложение 2'!H809</f>
        <v>1029750.78004</v>
      </c>
    </row>
    <row r="21" spans="1:11" x14ac:dyDescent="0.3">
      <c r="I21" s="180">
        <f>I15+I19</f>
        <v>-18918.281060000183</v>
      </c>
      <c r="J21" s="180">
        <f>J15+J19</f>
        <v>-38854.449469999876</v>
      </c>
      <c r="K21" t="s">
        <v>1038</v>
      </c>
    </row>
    <row r="22" spans="1:11" x14ac:dyDescent="0.3">
      <c r="C22" s="180"/>
      <c r="H22" s="180">
        <f>H15+H19</f>
        <v>925.92392000020482</v>
      </c>
      <c r="I22" s="180">
        <f>I15+I19-I21</f>
        <v>0</v>
      </c>
      <c r="J22" s="180">
        <f>J15+J19-J21</f>
        <v>0</v>
      </c>
      <c r="K22" t="s">
        <v>1040</v>
      </c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60" workbookViewId="0">
      <selection activeCell="A7" sqref="A7:E7"/>
    </sheetView>
  </sheetViews>
  <sheetFormatPr defaultColWidth="9.109375" defaultRowHeight="13.2" x14ac:dyDescent="0.25"/>
  <cols>
    <col min="1" max="1" width="7" style="327" customWidth="1"/>
    <col min="2" max="2" width="62.109375" style="327" customWidth="1"/>
    <col min="3" max="5" width="10.88671875" style="327" customWidth="1"/>
    <col min="6" max="16384" width="9.109375" style="327"/>
  </cols>
  <sheetData>
    <row r="1" spans="1:5" ht="15.6" x14ac:dyDescent="0.3">
      <c r="A1" s="326" t="s">
        <v>834</v>
      </c>
      <c r="B1" s="326"/>
      <c r="C1" s="525" t="s">
        <v>835</v>
      </c>
      <c r="D1" s="525"/>
      <c r="E1" s="525"/>
    </row>
    <row r="2" spans="1:5" ht="15.6" x14ac:dyDescent="0.3">
      <c r="A2" s="326"/>
      <c r="B2" s="326"/>
      <c r="C2" s="525" t="s">
        <v>537</v>
      </c>
      <c r="D2" s="525"/>
      <c r="E2" s="525"/>
    </row>
    <row r="3" spans="1:5" ht="15.6" x14ac:dyDescent="0.3">
      <c r="A3" s="326"/>
      <c r="B3" s="326"/>
      <c r="C3" s="525" t="s">
        <v>536</v>
      </c>
      <c r="D3" s="525"/>
      <c r="E3" s="525"/>
    </row>
    <row r="4" spans="1:5" ht="15.6" x14ac:dyDescent="0.3">
      <c r="A4" s="328"/>
      <c r="B4" s="326"/>
      <c r="C4" s="525" t="s">
        <v>535</v>
      </c>
      <c r="D4" s="525"/>
      <c r="E4" s="525"/>
    </row>
    <row r="5" spans="1:5" ht="15.6" x14ac:dyDescent="0.3">
      <c r="A5" s="328"/>
      <c r="B5" s="326"/>
      <c r="C5" s="525" t="s">
        <v>1041</v>
      </c>
      <c r="D5" s="525"/>
      <c r="E5" s="525"/>
    </row>
    <row r="6" spans="1:5" ht="15.6" x14ac:dyDescent="0.3">
      <c r="A6" s="328"/>
    </row>
    <row r="7" spans="1:5" ht="17.399999999999999" x14ac:dyDescent="0.3">
      <c r="A7" s="526" t="s">
        <v>836</v>
      </c>
      <c r="B7" s="526"/>
      <c r="C7" s="526"/>
      <c r="D7" s="526"/>
      <c r="E7" s="526"/>
    </row>
    <row r="8" spans="1:5" ht="40.950000000000003" customHeight="1" x14ac:dyDescent="0.3">
      <c r="A8" s="522" t="s">
        <v>843</v>
      </c>
      <c r="B8" s="522"/>
      <c r="C8" s="522"/>
      <c r="D8" s="522"/>
      <c r="E8" s="522"/>
    </row>
    <row r="9" spans="1:5" ht="18.75" x14ac:dyDescent="0.3">
      <c r="A9" s="329"/>
    </row>
    <row r="10" spans="1:5" ht="15.6" x14ac:dyDescent="0.3">
      <c r="A10" s="523"/>
      <c r="B10" s="523"/>
      <c r="C10" s="523"/>
      <c r="E10" s="330" t="s">
        <v>534</v>
      </c>
    </row>
    <row r="11" spans="1:5" ht="36" x14ac:dyDescent="0.25">
      <c r="A11" s="331" t="s">
        <v>583</v>
      </c>
      <c r="B11" s="331" t="s">
        <v>837</v>
      </c>
      <c r="C11" s="331" t="s">
        <v>529</v>
      </c>
      <c r="D11" s="331" t="s">
        <v>579</v>
      </c>
      <c r="E11" s="331" t="s">
        <v>774</v>
      </c>
    </row>
    <row r="12" spans="1:5" ht="72" x14ac:dyDescent="0.25">
      <c r="A12" s="524" t="s">
        <v>592</v>
      </c>
      <c r="B12" s="332" t="s">
        <v>838</v>
      </c>
      <c r="C12" s="333"/>
      <c r="D12" s="333"/>
      <c r="E12" s="333"/>
    </row>
    <row r="13" spans="1:5" ht="18" x14ac:dyDescent="0.25">
      <c r="A13" s="524"/>
      <c r="B13" s="332" t="s">
        <v>839</v>
      </c>
      <c r="C13" s="333">
        <v>0</v>
      </c>
      <c r="D13" s="333">
        <v>0</v>
      </c>
      <c r="E13" s="333">
        <v>0</v>
      </c>
    </row>
    <row r="14" spans="1:5" ht="18" x14ac:dyDescent="0.25">
      <c r="A14" s="524"/>
      <c r="B14" s="332" t="s">
        <v>840</v>
      </c>
      <c r="C14" s="333">
        <v>0</v>
      </c>
      <c r="D14" s="333">
        <v>0</v>
      </c>
      <c r="E14" s="333">
        <v>0</v>
      </c>
    </row>
    <row r="15" spans="1:5" ht="75" hidden="1" x14ac:dyDescent="0.2">
      <c r="A15" s="524"/>
      <c r="B15" s="332" t="s">
        <v>841</v>
      </c>
      <c r="C15" s="333">
        <v>0</v>
      </c>
      <c r="D15" s="334"/>
      <c r="E15" s="334"/>
    </row>
    <row r="16" spans="1:5" ht="56.25" hidden="1" x14ac:dyDescent="0.2">
      <c r="A16" s="524"/>
      <c r="B16" s="332" t="s">
        <v>842</v>
      </c>
      <c r="C16" s="333">
        <v>0</v>
      </c>
      <c r="D16" s="334"/>
      <c r="E16" s="334"/>
    </row>
  </sheetData>
  <mergeCells count="9">
    <mergeCell ref="A8:E8"/>
    <mergeCell ref="A10:C10"/>
    <mergeCell ref="A12:A16"/>
    <mergeCell ref="C1:E1"/>
    <mergeCell ref="C2:E2"/>
    <mergeCell ref="C3:E3"/>
    <mergeCell ref="C4:E4"/>
    <mergeCell ref="C5:E5"/>
    <mergeCell ref="A7:E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workbookViewId="0">
      <selection activeCell="A7" sqref="A7:D7"/>
    </sheetView>
  </sheetViews>
  <sheetFormatPr defaultColWidth="9.109375" defaultRowHeight="13.2" x14ac:dyDescent="0.25"/>
  <cols>
    <col min="1" max="1" width="55.6640625" style="330" customWidth="1"/>
    <col min="2" max="4" width="13.109375" style="330" customWidth="1"/>
    <col min="5" max="16384" width="9.109375" style="330"/>
  </cols>
  <sheetData>
    <row r="1" spans="1:4" ht="15.6" x14ac:dyDescent="0.3">
      <c r="A1" s="326"/>
      <c r="B1" s="525" t="s">
        <v>844</v>
      </c>
      <c r="C1" s="525"/>
      <c r="D1" s="525"/>
    </row>
    <row r="2" spans="1:4" ht="15.6" x14ac:dyDescent="0.3">
      <c r="A2" s="326"/>
      <c r="B2" s="525" t="s">
        <v>845</v>
      </c>
      <c r="C2" s="525"/>
      <c r="D2" s="525"/>
    </row>
    <row r="3" spans="1:4" ht="15" customHeight="1" x14ac:dyDescent="0.3">
      <c r="A3" s="326"/>
      <c r="B3" s="525" t="s">
        <v>536</v>
      </c>
      <c r="C3" s="525"/>
      <c r="D3" s="525"/>
    </row>
    <row r="4" spans="1:4" ht="15" customHeight="1" x14ac:dyDescent="0.3">
      <c r="A4" s="326"/>
      <c r="B4" s="525" t="s">
        <v>535</v>
      </c>
      <c r="C4" s="525"/>
      <c r="D4" s="525"/>
    </row>
    <row r="5" spans="1:4" ht="15" customHeight="1" x14ac:dyDescent="0.3">
      <c r="B5" s="525" t="s">
        <v>1041</v>
      </c>
      <c r="C5" s="525"/>
      <c r="D5" s="525"/>
    </row>
    <row r="7" spans="1:4" ht="17.399999999999999" x14ac:dyDescent="0.3">
      <c r="A7" s="526" t="s">
        <v>846</v>
      </c>
      <c r="B7" s="526"/>
      <c r="C7" s="526"/>
      <c r="D7" s="526"/>
    </row>
    <row r="8" spans="1:4" ht="40.200000000000003" customHeight="1" x14ac:dyDescent="0.3">
      <c r="A8" s="522" t="s">
        <v>851</v>
      </c>
      <c r="B8" s="522"/>
      <c r="C8" s="522"/>
      <c r="D8" s="522"/>
    </row>
    <row r="9" spans="1:4" ht="12.75" x14ac:dyDescent="0.2">
      <c r="A9" s="335"/>
    </row>
    <row r="10" spans="1:4" x14ac:dyDescent="0.25">
      <c r="A10" s="336" t="s">
        <v>834</v>
      </c>
      <c r="B10" s="527" t="s">
        <v>534</v>
      </c>
      <c r="C10" s="527"/>
      <c r="D10" s="527"/>
    </row>
    <row r="11" spans="1:4" ht="18" x14ac:dyDescent="0.25">
      <c r="A11" s="337" t="s">
        <v>847</v>
      </c>
      <c r="B11" s="333" t="s">
        <v>529</v>
      </c>
      <c r="C11" s="333" t="s">
        <v>579</v>
      </c>
      <c r="D11" s="333" t="s">
        <v>774</v>
      </c>
    </row>
    <row r="12" spans="1:4" ht="54" x14ac:dyDescent="0.25">
      <c r="A12" s="337" t="s">
        <v>848</v>
      </c>
      <c r="B12" s="337">
        <v>0</v>
      </c>
      <c r="C12" s="337">
        <v>0</v>
      </c>
      <c r="D12" s="337">
        <v>0</v>
      </c>
    </row>
    <row r="13" spans="1:4" ht="54" x14ac:dyDescent="0.25">
      <c r="A13" s="337" t="s">
        <v>849</v>
      </c>
      <c r="B13" s="337">
        <v>0</v>
      </c>
      <c r="C13" s="337">
        <v>0</v>
      </c>
      <c r="D13" s="337">
        <v>0</v>
      </c>
    </row>
    <row r="14" spans="1:4" ht="54" x14ac:dyDescent="0.25">
      <c r="A14" s="337" t="s">
        <v>850</v>
      </c>
      <c r="B14" s="337">
        <v>0</v>
      </c>
      <c r="C14" s="337">
        <v>0</v>
      </c>
      <c r="D14" s="337">
        <v>0</v>
      </c>
    </row>
    <row r="15" spans="1:4" ht="12.75" x14ac:dyDescent="0.2">
      <c r="A15" s="335"/>
    </row>
  </sheetData>
  <mergeCells count="8">
    <mergeCell ref="A8:D8"/>
    <mergeCell ref="B10:D10"/>
    <mergeCell ref="B1:D1"/>
    <mergeCell ref="B2:D2"/>
    <mergeCell ref="B3:D3"/>
    <mergeCell ref="B4:D4"/>
    <mergeCell ref="B5:D5"/>
    <mergeCell ref="A7:D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60" workbookViewId="0">
      <selection activeCell="C1" sqref="C1:E4"/>
    </sheetView>
  </sheetViews>
  <sheetFormatPr defaultColWidth="9.109375" defaultRowHeight="13.2" x14ac:dyDescent="0.25"/>
  <cols>
    <col min="1" max="1" width="4.6640625" style="327" customWidth="1"/>
    <col min="2" max="2" width="55" style="327" customWidth="1"/>
    <col min="3" max="5" width="14.109375" style="327" customWidth="1"/>
    <col min="6" max="16384" width="9.109375" style="327"/>
  </cols>
  <sheetData>
    <row r="1" spans="1:5" ht="18" customHeight="1" x14ac:dyDescent="0.3">
      <c r="A1" s="338"/>
      <c r="B1" s="426"/>
      <c r="C1" s="532" t="s">
        <v>852</v>
      </c>
      <c r="D1" s="532"/>
      <c r="E1" s="532"/>
    </row>
    <row r="2" spans="1:5" ht="17.399999999999999" customHeight="1" x14ac:dyDescent="0.3">
      <c r="A2" s="338"/>
      <c r="B2" s="426"/>
      <c r="C2" s="532" t="s">
        <v>845</v>
      </c>
      <c r="D2" s="532"/>
      <c r="E2" s="532"/>
    </row>
    <row r="3" spans="1:5" ht="15.6" x14ac:dyDescent="0.3">
      <c r="A3" s="338"/>
      <c r="C3" s="525" t="s">
        <v>621</v>
      </c>
      <c r="D3" s="525"/>
      <c r="E3" s="525"/>
    </row>
    <row r="4" spans="1:5" ht="15.6" x14ac:dyDescent="0.3">
      <c r="A4" s="338"/>
      <c r="C4" s="525" t="s">
        <v>1041</v>
      </c>
      <c r="D4" s="525"/>
      <c r="E4" s="525"/>
    </row>
    <row r="5" spans="1:5" ht="15.6" x14ac:dyDescent="0.3">
      <c r="A5" s="338"/>
      <c r="E5" s="339"/>
    </row>
    <row r="6" spans="1:5" ht="17.399999999999999" x14ac:dyDescent="0.3">
      <c r="A6" s="528" t="s">
        <v>853</v>
      </c>
      <c r="B6" s="528"/>
      <c r="C6" s="528"/>
      <c r="D6" s="528"/>
      <c r="E6" s="528"/>
    </row>
    <row r="7" spans="1:5" ht="17.399999999999999" x14ac:dyDescent="0.3">
      <c r="A7" s="528" t="s">
        <v>854</v>
      </c>
      <c r="B7" s="528"/>
      <c r="C7" s="528"/>
      <c r="D7" s="528"/>
      <c r="E7" s="528"/>
    </row>
    <row r="8" spans="1:5" ht="15.6" x14ac:dyDescent="0.3">
      <c r="A8" s="529" t="s">
        <v>834</v>
      </c>
      <c r="B8" s="530"/>
      <c r="C8" s="531" t="s">
        <v>534</v>
      </c>
      <c r="D8" s="531"/>
      <c r="E8" s="531"/>
    </row>
    <row r="9" spans="1:5" ht="31.2" x14ac:dyDescent="0.3">
      <c r="A9" s="340" t="s">
        <v>583</v>
      </c>
      <c r="B9" s="341" t="s">
        <v>855</v>
      </c>
      <c r="C9" s="342" t="s">
        <v>856</v>
      </c>
      <c r="D9" s="342" t="s">
        <v>857</v>
      </c>
      <c r="E9" s="342" t="s">
        <v>858</v>
      </c>
    </row>
    <row r="10" spans="1:5" ht="15.6" x14ac:dyDescent="0.25">
      <c r="A10" s="343" t="s">
        <v>592</v>
      </c>
      <c r="B10" s="344" t="s">
        <v>859</v>
      </c>
      <c r="C10" s="345">
        <v>0</v>
      </c>
      <c r="D10" s="345">
        <v>0</v>
      </c>
      <c r="E10" s="345">
        <v>0</v>
      </c>
    </row>
    <row r="11" spans="1:5" ht="15.6" x14ac:dyDescent="0.25">
      <c r="A11" s="343">
        <v>2</v>
      </c>
      <c r="B11" s="344" t="s">
        <v>860</v>
      </c>
      <c r="C11" s="345">
        <v>0</v>
      </c>
      <c r="D11" s="345">
        <v>0</v>
      </c>
      <c r="E11" s="345">
        <v>0</v>
      </c>
    </row>
    <row r="12" spans="1:5" ht="15.6" x14ac:dyDescent="0.25">
      <c r="A12" s="346"/>
      <c r="B12" s="347" t="s">
        <v>861</v>
      </c>
      <c r="C12" s="348">
        <f>C10</f>
        <v>0</v>
      </c>
      <c r="D12" s="348">
        <f>D10</f>
        <v>0</v>
      </c>
      <c r="E12" s="348">
        <f>E10</f>
        <v>0</v>
      </c>
    </row>
    <row r="13" spans="1:5" ht="15.75" x14ac:dyDescent="0.25">
      <c r="A13" s="349"/>
    </row>
  </sheetData>
  <mergeCells count="8">
    <mergeCell ref="A6:E6"/>
    <mergeCell ref="A7:E7"/>
    <mergeCell ref="A8:B8"/>
    <mergeCell ref="C8:E8"/>
    <mergeCell ref="C1:E1"/>
    <mergeCell ref="C3:E3"/>
    <mergeCell ref="C4:E4"/>
    <mergeCell ref="C2:E2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view="pageBreakPreview" topLeftCell="A4" zoomScale="60" workbookViewId="0">
      <pane ySplit="10" topLeftCell="A62" activePane="bottomLeft" state="frozen"/>
      <selection activeCell="A4" sqref="A4"/>
      <selection pane="bottomLeft" activeCell="G5" sqref="G5"/>
    </sheetView>
  </sheetViews>
  <sheetFormatPr defaultRowHeight="14.4" x14ac:dyDescent="0.3"/>
  <cols>
    <col min="1" max="1" width="30.88671875" style="358" customWidth="1"/>
    <col min="2" max="2" width="104.44140625" style="358" customWidth="1"/>
    <col min="3" max="3" width="19" style="358" customWidth="1"/>
    <col min="4" max="4" width="20.109375" style="358" customWidth="1"/>
    <col min="5" max="5" width="17.88671875" customWidth="1"/>
    <col min="6" max="6" width="42.6640625" hidden="1" customWidth="1"/>
    <col min="7" max="7" width="0.5546875" hidden="1" customWidth="1"/>
    <col min="8" max="8" width="17.6640625" hidden="1" customWidth="1"/>
    <col min="9" max="9" width="12.88671875" hidden="1" customWidth="1"/>
    <col min="10" max="10" width="12" hidden="1" customWidth="1"/>
    <col min="11" max="11" width="11.33203125" customWidth="1"/>
  </cols>
  <sheetData>
    <row r="1" spans="1:7" ht="18" hidden="1" x14ac:dyDescent="0.3">
      <c r="A1" s="350"/>
      <c r="B1" s="351"/>
      <c r="C1" s="544" t="s">
        <v>862</v>
      </c>
      <c r="D1" s="544"/>
      <c r="E1" s="544"/>
      <c r="F1" s="544"/>
      <c r="G1" s="352"/>
    </row>
    <row r="2" spans="1:7" ht="18.75" hidden="1" customHeight="1" x14ac:dyDescent="0.35">
      <c r="A2" s="350"/>
      <c r="B2" s="353"/>
      <c r="C2" s="545" t="s">
        <v>863</v>
      </c>
      <c r="D2" s="545"/>
      <c r="E2" s="545"/>
      <c r="F2" s="545"/>
      <c r="G2" s="354"/>
    </row>
    <row r="3" spans="1:7" s="355" customFormat="1" ht="13.5" hidden="1" customHeight="1" x14ac:dyDescent="0.3">
      <c r="C3" s="546" t="s">
        <v>864</v>
      </c>
      <c r="D3" s="546"/>
      <c r="E3" s="546"/>
      <c r="F3" s="546"/>
      <c r="G3" s="356"/>
    </row>
    <row r="4" spans="1:7" s="355" customFormat="1" ht="16.8" customHeight="1" x14ac:dyDescent="0.3">
      <c r="C4" s="551" t="s">
        <v>852</v>
      </c>
      <c r="D4" s="551"/>
      <c r="E4" s="551"/>
      <c r="F4" s="490"/>
      <c r="G4" s="356"/>
    </row>
    <row r="5" spans="1:7" s="355" customFormat="1" ht="16.8" customHeight="1" x14ac:dyDescent="0.3">
      <c r="C5" s="551" t="s">
        <v>537</v>
      </c>
      <c r="D5" s="551"/>
      <c r="E5" s="551"/>
      <c r="F5" s="490"/>
      <c r="G5" s="356"/>
    </row>
    <row r="6" spans="1:7" s="355" customFormat="1" ht="20.399999999999999" customHeight="1" x14ac:dyDescent="0.3">
      <c r="C6" s="551" t="s">
        <v>621</v>
      </c>
      <c r="D6" s="551"/>
      <c r="E6" s="551"/>
      <c r="F6" s="490"/>
      <c r="G6" s="356"/>
    </row>
    <row r="7" spans="1:7" s="355" customFormat="1" ht="21" customHeight="1" x14ac:dyDescent="0.3">
      <c r="C7" s="551" t="s">
        <v>1041</v>
      </c>
      <c r="D7" s="551"/>
      <c r="E7" s="551"/>
      <c r="F7" s="490"/>
      <c r="G7" s="356"/>
    </row>
    <row r="8" spans="1:7" ht="18.75" customHeight="1" x14ac:dyDescent="0.3">
      <c r="A8" s="350"/>
      <c r="B8" s="350"/>
      <c r="C8" s="520"/>
      <c r="D8" s="520"/>
      <c r="E8" s="520"/>
      <c r="F8" s="520"/>
      <c r="G8" s="354"/>
    </row>
    <row r="9" spans="1:7" ht="32.25" customHeight="1" x14ac:dyDescent="0.3">
      <c r="A9" s="547" t="s">
        <v>1009</v>
      </c>
      <c r="B9" s="547"/>
      <c r="C9" s="547"/>
      <c r="D9" s="547"/>
      <c r="E9" s="547"/>
      <c r="F9" s="547"/>
      <c r="G9" s="357"/>
    </row>
    <row r="10" spans="1:7" ht="15.6" x14ac:dyDescent="0.3">
      <c r="D10" s="359"/>
    </row>
    <row r="11" spans="1:7" ht="31.5" customHeight="1" x14ac:dyDescent="0.3">
      <c r="A11" s="541" t="s">
        <v>865</v>
      </c>
      <c r="B11" s="541" t="s">
        <v>866</v>
      </c>
      <c r="C11" s="548" t="s">
        <v>1010</v>
      </c>
      <c r="D11" s="548" t="s">
        <v>1011</v>
      </c>
      <c r="E11" s="548" t="s">
        <v>867</v>
      </c>
      <c r="F11" s="548" t="s">
        <v>868</v>
      </c>
      <c r="G11" s="360"/>
    </row>
    <row r="12" spans="1:7" ht="27.75" customHeight="1" x14ac:dyDescent="0.3">
      <c r="A12" s="542"/>
      <c r="B12" s="542"/>
      <c r="C12" s="549"/>
      <c r="D12" s="549"/>
      <c r="E12" s="549"/>
      <c r="F12" s="549"/>
      <c r="G12" s="361"/>
    </row>
    <row r="13" spans="1:7" ht="15" customHeight="1" x14ac:dyDescent="0.3">
      <c r="A13" s="543"/>
      <c r="B13" s="543"/>
      <c r="C13" s="550"/>
      <c r="D13" s="550"/>
      <c r="E13" s="550"/>
      <c r="F13" s="550"/>
      <c r="G13" s="361"/>
    </row>
    <row r="14" spans="1:7" x14ac:dyDescent="0.3">
      <c r="A14" s="362" t="s">
        <v>869</v>
      </c>
      <c r="B14" s="363" t="s">
        <v>870</v>
      </c>
      <c r="C14" s="364">
        <v>3</v>
      </c>
      <c r="D14" s="364">
        <v>4</v>
      </c>
      <c r="E14" s="364">
        <v>5</v>
      </c>
      <c r="F14" s="364">
        <v>7</v>
      </c>
      <c r="G14" s="365"/>
    </row>
    <row r="15" spans="1:7" ht="17.399999999999999" x14ac:dyDescent="0.3">
      <c r="A15" s="366" t="s">
        <v>871</v>
      </c>
      <c r="B15" s="367" t="s">
        <v>872</v>
      </c>
      <c r="C15" s="368">
        <f>C16+C32</f>
        <v>110899.41636</v>
      </c>
      <c r="D15" s="368">
        <f>D16+D32</f>
        <v>116149.81636</v>
      </c>
      <c r="E15" s="368">
        <f t="shared" ref="E15:E20" si="0">D15/C15*100</f>
        <v>104.73438019092565</v>
      </c>
      <c r="F15" s="368"/>
      <c r="G15" s="369"/>
    </row>
    <row r="16" spans="1:7" ht="18" x14ac:dyDescent="0.35">
      <c r="A16" s="370"/>
      <c r="B16" s="371" t="s">
        <v>873</v>
      </c>
      <c r="C16" s="372">
        <f>C17+C19+C21+C26+C29</f>
        <v>83651.3</v>
      </c>
      <c r="D16" s="372">
        <f>D17+D19+D21+D26+D29</f>
        <v>87580.1</v>
      </c>
      <c r="E16" s="372">
        <f t="shared" si="0"/>
        <v>104.69663950231498</v>
      </c>
      <c r="F16" s="372"/>
      <c r="G16" s="373"/>
    </row>
    <row r="17" spans="1:7" ht="33" customHeight="1" x14ac:dyDescent="0.3">
      <c r="A17" s="374" t="s">
        <v>874</v>
      </c>
      <c r="B17" s="375" t="s">
        <v>875</v>
      </c>
      <c r="C17" s="376">
        <f>C18</f>
        <v>45952</v>
      </c>
      <c r="D17" s="376">
        <f>D18</f>
        <v>48030</v>
      </c>
      <c r="E17" s="376">
        <f t="shared" si="0"/>
        <v>104.52211002785516</v>
      </c>
      <c r="F17" s="376"/>
      <c r="G17" s="377"/>
    </row>
    <row r="18" spans="1:7" ht="18" x14ac:dyDescent="0.35">
      <c r="A18" s="378" t="s">
        <v>876</v>
      </c>
      <c r="B18" s="379" t="s">
        <v>877</v>
      </c>
      <c r="C18" s="380">
        <v>45952</v>
      </c>
      <c r="D18" s="380">
        <v>48030</v>
      </c>
      <c r="E18" s="380">
        <f t="shared" si="0"/>
        <v>104.52211002785516</v>
      </c>
      <c r="F18" s="381"/>
      <c r="G18" s="382"/>
    </row>
    <row r="19" spans="1:7" ht="34.799999999999997" x14ac:dyDescent="0.3">
      <c r="A19" s="374" t="s">
        <v>878</v>
      </c>
      <c r="B19" s="375" t="s">
        <v>879</v>
      </c>
      <c r="C19" s="383">
        <f>C20</f>
        <v>24666.799999999999</v>
      </c>
      <c r="D19" s="383">
        <f>D20</f>
        <v>24666.799999999999</v>
      </c>
      <c r="E19" s="383">
        <f t="shared" si="0"/>
        <v>100</v>
      </c>
      <c r="F19" s="383"/>
      <c r="G19" s="377"/>
    </row>
    <row r="20" spans="1:7" ht="36" x14ac:dyDescent="0.35">
      <c r="A20" s="384" t="s">
        <v>880</v>
      </c>
      <c r="B20" s="385" t="s">
        <v>881</v>
      </c>
      <c r="C20" s="380">
        <v>24666.799999999999</v>
      </c>
      <c r="D20" s="380">
        <v>24666.799999999999</v>
      </c>
      <c r="E20" s="380">
        <f t="shared" si="0"/>
        <v>100</v>
      </c>
      <c r="F20" s="380"/>
      <c r="G20" s="382"/>
    </row>
    <row r="21" spans="1:7" ht="17.399999999999999" x14ac:dyDescent="0.3">
      <c r="A21" s="374" t="s">
        <v>882</v>
      </c>
      <c r="B21" s="375" t="s">
        <v>883</v>
      </c>
      <c r="C21" s="376">
        <f>C24+C25+C23+C22</f>
        <v>3139</v>
      </c>
      <c r="D21" s="376">
        <f>D24+D25+D23+D22</f>
        <v>3561.2</v>
      </c>
      <c r="E21" s="376">
        <f>D21/C21*100</f>
        <v>113.45014335775726</v>
      </c>
      <c r="F21" s="376"/>
      <c r="G21" s="377"/>
    </row>
    <row r="22" spans="1:7" ht="18" x14ac:dyDescent="0.3">
      <c r="A22" s="384" t="s">
        <v>884</v>
      </c>
      <c r="B22" s="386" t="s">
        <v>885</v>
      </c>
      <c r="C22" s="380">
        <v>1454</v>
      </c>
      <c r="D22" s="380">
        <v>1444</v>
      </c>
      <c r="E22" s="381">
        <f t="shared" ref="E22:E42" si="1">D22/C22*100</f>
        <v>99.312242090784039</v>
      </c>
      <c r="F22" s="376"/>
      <c r="G22" s="377"/>
    </row>
    <row r="23" spans="1:7" ht="18" x14ac:dyDescent="0.3">
      <c r="A23" s="384" t="s">
        <v>886</v>
      </c>
      <c r="B23" s="386" t="s">
        <v>887</v>
      </c>
      <c r="C23" s="380">
        <v>0</v>
      </c>
      <c r="D23" s="380">
        <v>1.1000000000000001</v>
      </c>
      <c r="E23" s="381">
        <v>0</v>
      </c>
      <c r="F23" s="381"/>
      <c r="G23" s="377"/>
    </row>
    <row r="24" spans="1:7" ht="18" x14ac:dyDescent="0.35">
      <c r="A24" s="384" t="s">
        <v>888</v>
      </c>
      <c r="B24" s="385" t="s">
        <v>889</v>
      </c>
      <c r="C24" s="381">
        <v>378</v>
      </c>
      <c r="D24" s="381">
        <v>727.1</v>
      </c>
      <c r="E24" s="381">
        <f t="shared" si="1"/>
        <v>192.35449735449737</v>
      </c>
      <c r="F24" s="381"/>
      <c r="G24" s="382"/>
    </row>
    <row r="25" spans="1:7" ht="18" x14ac:dyDescent="0.35">
      <c r="A25" s="384" t="s">
        <v>890</v>
      </c>
      <c r="B25" s="385" t="s">
        <v>891</v>
      </c>
      <c r="C25" s="381">
        <v>1307</v>
      </c>
      <c r="D25" s="381">
        <v>1389</v>
      </c>
      <c r="E25" s="381">
        <f t="shared" si="1"/>
        <v>106.27390971690896</v>
      </c>
      <c r="F25" s="381"/>
      <c r="G25" s="382"/>
    </row>
    <row r="26" spans="1:7" ht="17.399999999999999" x14ac:dyDescent="0.3">
      <c r="A26" s="374" t="s">
        <v>892</v>
      </c>
      <c r="B26" s="375" t="s">
        <v>893</v>
      </c>
      <c r="C26" s="376">
        <f>C27+C28</f>
        <v>5962</v>
      </c>
      <c r="D26" s="376">
        <f>D27+D28</f>
        <v>6764</v>
      </c>
      <c r="E26" s="376">
        <f t="shared" si="1"/>
        <v>113.45186179134518</v>
      </c>
      <c r="F26" s="376"/>
      <c r="G26" s="377"/>
    </row>
    <row r="27" spans="1:7" ht="18" x14ac:dyDescent="0.35">
      <c r="A27" s="378" t="s">
        <v>894</v>
      </c>
      <c r="B27" s="379" t="s">
        <v>895</v>
      </c>
      <c r="C27" s="380">
        <v>1714</v>
      </c>
      <c r="D27" s="380">
        <v>1778</v>
      </c>
      <c r="E27" s="380">
        <f t="shared" si="1"/>
        <v>103.73395565927655</v>
      </c>
      <c r="F27" s="380"/>
      <c r="G27" s="387"/>
    </row>
    <row r="28" spans="1:7" ht="18" x14ac:dyDescent="0.35">
      <c r="A28" s="384" t="s">
        <v>896</v>
      </c>
      <c r="B28" s="385" t="s">
        <v>897</v>
      </c>
      <c r="C28" s="381">
        <v>4248</v>
      </c>
      <c r="D28" s="381">
        <v>4986</v>
      </c>
      <c r="E28" s="380">
        <f t="shared" si="1"/>
        <v>117.37288135593221</v>
      </c>
      <c r="F28" s="381"/>
      <c r="G28" s="382"/>
    </row>
    <row r="29" spans="1:7" ht="21" customHeight="1" x14ac:dyDescent="0.3">
      <c r="A29" s="374" t="s">
        <v>898</v>
      </c>
      <c r="B29" s="375" t="s">
        <v>899</v>
      </c>
      <c r="C29" s="376">
        <f>C30+C31</f>
        <v>3931.5</v>
      </c>
      <c r="D29" s="376">
        <f>D30+D31</f>
        <v>4558.1000000000004</v>
      </c>
      <c r="E29" s="376">
        <f t="shared" si="1"/>
        <v>115.93793717410659</v>
      </c>
      <c r="F29" s="376"/>
      <c r="G29" s="377"/>
    </row>
    <row r="30" spans="1:7" ht="36" x14ac:dyDescent="0.35">
      <c r="A30" s="384" t="s">
        <v>900</v>
      </c>
      <c r="B30" s="385" t="s">
        <v>901</v>
      </c>
      <c r="C30" s="381">
        <v>3902</v>
      </c>
      <c r="D30" s="381">
        <v>4528</v>
      </c>
      <c r="E30" s="381">
        <f t="shared" si="1"/>
        <v>116.04305484366992</v>
      </c>
      <c r="F30" s="381"/>
      <c r="G30" s="382"/>
    </row>
    <row r="31" spans="1:7" ht="36" x14ac:dyDescent="0.35">
      <c r="A31" s="384" t="s">
        <v>902</v>
      </c>
      <c r="B31" s="385" t="s">
        <v>903</v>
      </c>
      <c r="C31" s="381">
        <v>29.5</v>
      </c>
      <c r="D31" s="381">
        <v>30.1</v>
      </c>
      <c r="E31" s="381">
        <f t="shared" si="1"/>
        <v>102.03389830508476</v>
      </c>
      <c r="F31" s="381"/>
      <c r="G31" s="382"/>
    </row>
    <row r="32" spans="1:7" ht="18" x14ac:dyDescent="0.35">
      <c r="A32" s="370"/>
      <c r="B32" s="371" t="s">
        <v>904</v>
      </c>
      <c r="C32" s="372">
        <f>C33+C36+C38+C41+C42+C45</f>
        <v>27248.116360000004</v>
      </c>
      <c r="D32" s="372">
        <f>D33+D36+D38+D41+D42+D45</f>
        <v>28569.716359999999</v>
      </c>
      <c r="E32" s="372">
        <f t="shared" si="1"/>
        <v>104.85024352707217</v>
      </c>
      <c r="F32" s="372"/>
      <c r="G32" s="373"/>
    </row>
    <row r="33" spans="1:7" ht="34.799999999999997" x14ac:dyDescent="0.3">
      <c r="A33" s="374" t="s">
        <v>905</v>
      </c>
      <c r="B33" s="375" t="s">
        <v>906</v>
      </c>
      <c r="C33" s="376">
        <f>C34+C35</f>
        <v>8180.8</v>
      </c>
      <c r="D33" s="376">
        <f>D34+D35</f>
        <v>8113</v>
      </c>
      <c r="E33" s="376">
        <f t="shared" si="1"/>
        <v>99.171230197535692</v>
      </c>
      <c r="F33" s="376"/>
      <c r="G33" s="377"/>
    </row>
    <row r="34" spans="1:7" ht="72" x14ac:dyDescent="0.35">
      <c r="A34" s="384" t="s">
        <v>907</v>
      </c>
      <c r="B34" s="385" t="s">
        <v>908</v>
      </c>
      <c r="C34" s="381">
        <v>6378.5</v>
      </c>
      <c r="D34" s="381">
        <v>6310.7</v>
      </c>
      <c r="E34" s="381">
        <f t="shared" si="1"/>
        <v>98.937054166340047</v>
      </c>
      <c r="F34" s="381"/>
      <c r="G34" s="382"/>
    </row>
    <row r="35" spans="1:7" ht="78.75" customHeight="1" x14ac:dyDescent="0.35">
      <c r="A35" s="384" t="s">
        <v>909</v>
      </c>
      <c r="B35" s="385" t="s">
        <v>910</v>
      </c>
      <c r="C35" s="381">
        <v>1802.3</v>
      </c>
      <c r="D35" s="380">
        <v>1802.3</v>
      </c>
      <c r="E35" s="381">
        <f t="shared" si="1"/>
        <v>100</v>
      </c>
      <c r="F35" s="381"/>
      <c r="G35" s="382"/>
    </row>
    <row r="36" spans="1:7" ht="31.5" customHeight="1" x14ac:dyDescent="0.3">
      <c r="A36" s="374" t="s">
        <v>911</v>
      </c>
      <c r="B36" s="375" t="s">
        <v>912</v>
      </c>
      <c r="C36" s="376">
        <f>C37</f>
        <v>149.80000000000001</v>
      </c>
      <c r="D36" s="376">
        <f>D37</f>
        <v>168.5</v>
      </c>
      <c r="E36" s="376">
        <f t="shared" si="1"/>
        <v>112.48331108144191</v>
      </c>
      <c r="F36" s="376"/>
      <c r="G36" s="377"/>
    </row>
    <row r="37" spans="1:7" ht="18" x14ac:dyDescent="0.35">
      <c r="A37" s="384" t="s">
        <v>913</v>
      </c>
      <c r="B37" s="385" t="s">
        <v>914</v>
      </c>
      <c r="C37" s="381">
        <v>149.80000000000001</v>
      </c>
      <c r="D37" s="381">
        <v>168.5</v>
      </c>
      <c r="E37" s="381">
        <f t="shared" si="1"/>
        <v>112.48331108144191</v>
      </c>
      <c r="F37" s="381"/>
      <c r="G37" s="382"/>
    </row>
    <row r="38" spans="1:7" ht="34.799999999999997" x14ac:dyDescent="0.3">
      <c r="A38" s="374" t="s">
        <v>915</v>
      </c>
      <c r="B38" s="375" t="s">
        <v>916</v>
      </c>
      <c r="C38" s="376">
        <f>C39+C40</f>
        <v>14793.7</v>
      </c>
      <c r="D38" s="376">
        <f>D39+D40</f>
        <v>15509.6</v>
      </c>
      <c r="E38" s="376">
        <f t="shared" si="1"/>
        <v>104.83922210129988</v>
      </c>
      <c r="F38" s="376"/>
      <c r="G38" s="377"/>
    </row>
    <row r="39" spans="1:7" ht="18" x14ac:dyDescent="0.35">
      <c r="A39" s="384" t="s">
        <v>917</v>
      </c>
      <c r="B39" s="385" t="s">
        <v>918</v>
      </c>
      <c r="C39" s="381">
        <v>13259.7</v>
      </c>
      <c r="D39" s="381">
        <v>13259.7</v>
      </c>
      <c r="E39" s="381">
        <f t="shared" si="1"/>
        <v>100</v>
      </c>
      <c r="F39" s="381"/>
      <c r="G39" s="382"/>
    </row>
    <row r="40" spans="1:7" ht="18" x14ac:dyDescent="0.35">
      <c r="A40" s="384" t="s">
        <v>919</v>
      </c>
      <c r="B40" s="385" t="s">
        <v>920</v>
      </c>
      <c r="C40" s="381">
        <v>1534</v>
      </c>
      <c r="D40" s="381">
        <v>2249.9</v>
      </c>
      <c r="E40" s="381">
        <f t="shared" si="1"/>
        <v>146.66883963494132</v>
      </c>
      <c r="F40" s="381"/>
      <c r="G40" s="382"/>
    </row>
    <row r="41" spans="1:7" ht="17.399999999999999" x14ac:dyDescent="0.3">
      <c r="A41" s="374" t="s">
        <v>921</v>
      </c>
      <c r="B41" s="375" t="s">
        <v>922</v>
      </c>
      <c r="C41" s="383">
        <v>2866.3</v>
      </c>
      <c r="D41" s="383">
        <v>3158.5</v>
      </c>
      <c r="E41" s="376">
        <f t="shared" si="1"/>
        <v>110.19432718138367</v>
      </c>
      <c r="F41" s="376"/>
      <c r="G41" s="377"/>
    </row>
    <row r="42" spans="1:7" ht="24" customHeight="1" x14ac:dyDescent="0.3">
      <c r="A42" s="374" t="s">
        <v>923</v>
      </c>
      <c r="B42" s="375" t="s">
        <v>924</v>
      </c>
      <c r="C42" s="376">
        <v>964.5</v>
      </c>
      <c r="D42" s="376">
        <v>1327.1</v>
      </c>
      <c r="E42" s="376">
        <f t="shared" si="1"/>
        <v>137.59460860549507</v>
      </c>
      <c r="F42" s="376"/>
      <c r="G42" s="377"/>
    </row>
    <row r="43" spans="1:7" s="388" customFormat="1" ht="18" x14ac:dyDescent="0.3">
      <c r="A43" s="374" t="s">
        <v>925</v>
      </c>
      <c r="B43" s="375" t="s">
        <v>926</v>
      </c>
      <c r="C43" s="376">
        <f>C44</f>
        <v>0</v>
      </c>
      <c r="D43" s="376">
        <f>D44</f>
        <v>0</v>
      </c>
      <c r="E43" s="381">
        <v>0</v>
      </c>
      <c r="F43" s="376"/>
      <c r="G43" s="377"/>
    </row>
    <row r="44" spans="1:7" ht="18" x14ac:dyDescent="0.35">
      <c r="A44" s="384" t="s">
        <v>927</v>
      </c>
      <c r="B44" s="385" t="s">
        <v>928</v>
      </c>
      <c r="C44" s="381">
        <v>0</v>
      </c>
      <c r="D44" s="381">
        <v>0</v>
      </c>
      <c r="E44" s="381">
        <v>0</v>
      </c>
      <c r="F44" s="381"/>
      <c r="G44" s="382"/>
    </row>
    <row r="45" spans="1:7" ht="27" customHeight="1" x14ac:dyDescent="0.35">
      <c r="A45" s="389" t="s">
        <v>929</v>
      </c>
      <c r="B45" s="390" t="s">
        <v>930</v>
      </c>
      <c r="C45" s="391">
        <f>C46</f>
        <v>293.01636000000002</v>
      </c>
      <c r="D45" s="391">
        <f>D46</f>
        <v>293.01636000000002</v>
      </c>
      <c r="E45" s="383">
        <f t="shared" ref="E45:E46" si="2">D45/C45*100</f>
        <v>100</v>
      </c>
      <c r="F45" s="392"/>
      <c r="G45" s="382"/>
    </row>
    <row r="46" spans="1:7" ht="18" x14ac:dyDescent="0.35">
      <c r="A46" s="393" t="s">
        <v>931</v>
      </c>
      <c r="B46" s="394" t="s">
        <v>932</v>
      </c>
      <c r="C46" s="392">
        <v>293.01636000000002</v>
      </c>
      <c r="D46" s="392">
        <v>293.01636000000002</v>
      </c>
      <c r="E46" s="381">
        <f t="shared" si="2"/>
        <v>100</v>
      </c>
      <c r="F46" s="392"/>
      <c r="G46" s="382"/>
    </row>
    <row r="47" spans="1:7" ht="25.5" customHeight="1" x14ac:dyDescent="0.3">
      <c r="A47" s="459" t="s">
        <v>933</v>
      </c>
      <c r="B47" s="460" t="s">
        <v>934</v>
      </c>
      <c r="C47" s="368">
        <f>C48+C56+C55+C53+C54</f>
        <v>1215492.0888399999</v>
      </c>
      <c r="D47" s="368">
        <f>D48+D56+D55+D53+D54</f>
        <v>1215492.0888399999</v>
      </c>
      <c r="E47" s="368">
        <f>D47/C47*100</f>
        <v>100</v>
      </c>
      <c r="F47" s="455"/>
    </row>
    <row r="48" spans="1:7" ht="34.799999999999997" x14ac:dyDescent="0.3">
      <c r="A48" s="461" t="s">
        <v>935</v>
      </c>
      <c r="B48" s="462" t="s">
        <v>936</v>
      </c>
      <c r="C48" s="463">
        <f>C49+C50+C51+C52</f>
        <v>1217457.8989099998</v>
      </c>
      <c r="D48" s="463">
        <f>D49+D50+D51+D52</f>
        <v>1217457.8989099998</v>
      </c>
      <c r="E48" s="463">
        <f>D48/C48*100</f>
        <v>100</v>
      </c>
      <c r="F48" s="456"/>
    </row>
    <row r="49" spans="1:6" ht="17.399999999999999" x14ac:dyDescent="0.3">
      <c r="A49" s="464" t="s">
        <v>937</v>
      </c>
      <c r="B49" s="397" t="s">
        <v>938</v>
      </c>
      <c r="C49" s="383">
        <f>415100.5-1465.2</f>
        <v>413635.3</v>
      </c>
      <c r="D49" s="383">
        <f>415100.5-1465.2</f>
        <v>413635.3</v>
      </c>
      <c r="E49" s="383">
        <f>D49/C49*100</f>
        <v>100</v>
      </c>
      <c r="F49" s="457"/>
    </row>
    <row r="50" spans="1:6" s="388" customFormat="1" ht="34.799999999999997" x14ac:dyDescent="0.3">
      <c r="A50" s="395" t="s">
        <v>939</v>
      </c>
      <c r="B50" s="397" t="s">
        <v>940</v>
      </c>
      <c r="C50" s="376">
        <v>336773.1</v>
      </c>
      <c r="D50" s="376">
        <v>336773.1</v>
      </c>
      <c r="E50" s="383">
        <f t="shared" ref="E50:E56" si="3">D50/C50*100</f>
        <v>100</v>
      </c>
      <c r="F50" s="458"/>
    </row>
    <row r="51" spans="1:6" ht="17.399999999999999" x14ac:dyDescent="0.3">
      <c r="A51" s="395" t="s">
        <v>941</v>
      </c>
      <c r="B51" s="465" t="s">
        <v>942</v>
      </c>
      <c r="C51" s="376">
        <v>426064.79891000001</v>
      </c>
      <c r="D51" s="376">
        <v>426064.79891000001</v>
      </c>
      <c r="E51" s="383">
        <f t="shared" si="3"/>
        <v>100</v>
      </c>
      <c r="F51" s="457"/>
    </row>
    <row r="52" spans="1:6" ht="17.399999999999999" x14ac:dyDescent="0.3">
      <c r="A52" s="395" t="s">
        <v>943</v>
      </c>
      <c r="B52" s="466" t="s">
        <v>944</v>
      </c>
      <c r="C52" s="376">
        <v>40984.699999999997</v>
      </c>
      <c r="D52" s="376">
        <v>40984.699999999997</v>
      </c>
      <c r="E52" s="383">
        <f t="shared" si="3"/>
        <v>100</v>
      </c>
      <c r="F52" s="457"/>
    </row>
    <row r="53" spans="1:6" ht="17.399999999999999" x14ac:dyDescent="0.3">
      <c r="A53" s="395" t="s">
        <v>1012</v>
      </c>
      <c r="B53" s="466" t="s">
        <v>1013</v>
      </c>
      <c r="C53" s="376">
        <v>80.2</v>
      </c>
      <c r="D53" s="376">
        <v>80.2</v>
      </c>
      <c r="E53" s="383">
        <f t="shared" si="3"/>
        <v>100</v>
      </c>
      <c r="F53" s="457"/>
    </row>
    <row r="54" spans="1:6" ht="17.399999999999999" x14ac:dyDescent="0.3">
      <c r="A54" s="395" t="s">
        <v>1014</v>
      </c>
      <c r="B54" s="466" t="s">
        <v>1015</v>
      </c>
      <c r="C54" s="376">
        <v>55</v>
      </c>
      <c r="D54" s="376">
        <v>55</v>
      </c>
      <c r="E54" s="383">
        <f t="shared" si="3"/>
        <v>100</v>
      </c>
      <c r="F54" s="457"/>
    </row>
    <row r="55" spans="1:6" ht="85.5" customHeight="1" x14ac:dyDescent="0.3">
      <c r="A55" s="395" t="s">
        <v>945</v>
      </c>
      <c r="B55" s="396" t="s">
        <v>946</v>
      </c>
      <c r="C55" s="467">
        <v>677.3</v>
      </c>
      <c r="D55" s="467">
        <v>677.3</v>
      </c>
      <c r="E55" s="383">
        <f t="shared" si="3"/>
        <v>100</v>
      </c>
      <c r="F55" s="457"/>
    </row>
    <row r="56" spans="1:6" ht="34.799999999999997" x14ac:dyDescent="0.3">
      <c r="A56" s="395" t="s">
        <v>947</v>
      </c>
      <c r="B56" s="397" t="s">
        <v>948</v>
      </c>
      <c r="C56" s="467">
        <v>-2778.31007</v>
      </c>
      <c r="D56" s="467">
        <v>-2778.31007</v>
      </c>
      <c r="E56" s="383">
        <f t="shared" si="3"/>
        <v>100</v>
      </c>
      <c r="F56" s="457"/>
    </row>
    <row r="57" spans="1:6" ht="18" x14ac:dyDescent="0.3">
      <c r="A57" s="468"/>
      <c r="B57" s="469" t="s">
        <v>949</v>
      </c>
      <c r="C57" s="470">
        <f>C15+C47</f>
        <v>1326391.5051999998</v>
      </c>
      <c r="D57" s="470">
        <f>D15+D47</f>
        <v>1331641.9051999999</v>
      </c>
      <c r="E57" s="383">
        <f>D57/C57*100</f>
        <v>100.39584089459382</v>
      </c>
      <c r="F57" s="457"/>
    </row>
    <row r="59" spans="1:6" ht="15.6" x14ac:dyDescent="0.3">
      <c r="A59" s="533" t="s">
        <v>1028</v>
      </c>
      <c r="B59" s="533"/>
      <c r="C59" s="533"/>
      <c r="D59" s="533"/>
      <c r="E59" s="533"/>
    </row>
    <row r="60" spans="1:6" ht="15.6" x14ac:dyDescent="0.3">
      <c r="A60" s="398"/>
      <c r="B60" s="399"/>
      <c r="C60" s="399"/>
      <c r="D60" s="399"/>
      <c r="E60" s="398"/>
    </row>
    <row r="61" spans="1:6" ht="15.6" x14ac:dyDescent="0.3">
      <c r="A61" s="398"/>
      <c r="B61" s="399"/>
      <c r="C61" s="399"/>
      <c r="D61" s="399"/>
      <c r="E61" s="400" t="s">
        <v>534</v>
      </c>
    </row>
    <row r="62" spans="1:6" x14ac:dyDescent="0.3">
      <c r="A62" s="538" t="s">
        <v>532</v>
      </c>
      <c r="B62" s="540" t="s">
        <v>950</v>
      </c>
      <c r="C62" s="538" t="s">
        <v>951</v>
      </c>
      <c r="D62" s="538" t="s">
        <v>952</v>
      </c>
      <c r="E62" s="538" t="s">
        <v>953</v>
      </c>
    </row>
    <row r="63" spans="1:6" ht="41.4" customHeight="1" x14ac:dyDescent="0.3">
      <c r="A63" s="539"/>
      <c r="B63" s="540"/>
      <c r="C63" s="539"/>
      <c r="D63" s="539"/>
      <c r="E63" s="539"/>
    </row>
    <row r="64" spans="1:6" ht="15.6" x14ac:dyDescent="0.3">
      <c r="A64" s="401" t="s">
        <v>40</v>
      </c>
      <c r="B64" s="402" t="s">
        <v>954</v>
      </c>
      <c r="C64" s="403">
        <v>139297.70000000001</v>
      </c>
      <c r="D64" s="403">
        <f>C64-200</f>
        <v>139097.70000000001</v>
      </c>
      <c r="E64" s="404">
        <f>ROUND(D64/C64*100,1)</f>
        <v>99.9</v>
      </c>
    </row>
    <row r="65" spans="1:5" ht="15.6" x14ac:dyDescent="0.3">
      <c r="A65" s="401" t="s">
        <v>477</v>
      </c>
      <c r="B65" s="402" t="s">
        <v>476</v>
      </c>
      <c r="C65" s="405">
        <v>1895.9</v>
      </c>
      <c r="D65" s="403">
        <v>1895.9</v>
      </c>
      <c r="E65" s="404">
        <f t="shared" ref="E65:E76" si="4">ROUND(D65/C65*100,1)</f>
        <v>100</v>
      </c>
    </row>
    <row r="66" spans="1:5" ht="15.6" x14ac:dyDescent="0.3">
      <c r="A66" s="401" t="s">
        <v>468</v>
      </c>
      <c r="B66" s="402" t="s">
        <v>467</v>
      </c>
      <c r="C66" s="405">
        <v>27223</v>
      </c>
      <c r="D66" s="405">
        <f>C66-31.6</f>
        <v>27191.4</v>
      </c>
      <c r="E66" s="404">
        <f t="shared" si="4"/>
        <v>99.9</v>
      </c>
    </row>
    <row r="67" spans="1:5" ht="15.6" x14ac:dyDescent="0.3">
      <c r="A67" s="401" t="s">
        <v>423</v>
      </c>
      <c r="B67" s="402" t="s">
        <v>422</v>
      </c>
      <c r="C67" s="405">
        <v>177442.7</v>
      </c>
      <c r="D67" s="403">
        <f>C67-25.7</f>
        <v>177417</v>
      </c>
      <c r="E67" s="404">
        <f t="shared" si="4"/>
        <v>100</v>
      </c>
    </row>
    <row r="68" spans="1:5" ht="15.6" x14ac:dyDescent="0.3">
      <c r="A68" s="406" t="s">
        <v>343</v>
      </c>
      <c r="B68" s="407" t="s">
        <v>342</v>
      </c>
      <c r="C68" s="405">
        <v>107008.7</v>
      </c>
      <c r="D68" s="403">
        <f>C68-1206.2</f>
        <v>105802.5</v>
      </c>
      <c r="E68" s="404">
        <f t="shared" si="4"/>
        <v>98.9</v>
      </c>
    </row>
    <row r="69" spans="1:5" ht="15.6" x14ac:dyDescent="0.3">
      <c r="A69" s="401" t="s">
        <v>284</v>
      </c>
      <c r="B69" s="402" t="s">
        <v>283</v>
      </c>
      <c r="C69" s="405">
        <v>616.1</v>
      </c>
      <c r="D69" s="403">
        <f>C69</f>
        <v>616.1</v>
      </c>
      <c r="E69" s="404">
        <f t="shared" si="4"/>
        <v>100</v>
      </c>
    </row>
    <row r="70" spans="1:5" ht="15.6" x14ac:dyDescent="0.3">
      <c r="A70" s="401" t="s">
        <v>148</v>
      </c>
      <c r="B70" s="402" t="s">
        <v>147</v>
      </c>
      <c r="C70" s="405">
        <v>675019.6</v>
      </c>
      <c r="D70" s="405">
        <f>C70-797.6</f>
        <v>674222</v>
      </c>
      <c r="E70" s="404">
        <f t="shared" si="4"/>
        <v>99.9</v>
      </c>
    </row>
    <row r="71" spans="1:5" ht="15.6" x14ac:dyDescent="0.3">
      <c r="A71" s="406" t="s">
        <v>123</v>
      </c>
      <c r="B71" s="408" t="s">
        <v>955</v>
      </c>
      <c r="C71" s="403">
        <f>170271.7+3.8</f>
        <v>170275.5</v>
      </c>
      <c r="D71" s="403">
        <f>C71-681.4</f>
        <v>169594.1</v>
      </c>
      <c r="E71" s="404">
        <f t="shared" si="4"/>
        <v>99.6</v>
      </c>
    </row>
    <row r="72" spans="1:5" ht="15.6" x14ac:dyDescent="0.3">
      <c r="A72" s="401" t="s">
        <v>956</v>
      </c>
      <c r="B72" s="402" t="s">
        <v>82</v>
      </c>
      <c r="C72" s="403">
        <v>50980.4</v>
      </c>
      <c r="D72" s="403">
        <f>C72-162.6</f>
        <v>50817.8</v>
      </c>
      <c r="E72" s="404">
        <f t="shared" si="4"/>
        <v>99.7</v>
      </c>
    </row>
    <row r="73" spans="1:5" ht="15.6" x14ac:dyDescent="0.3">
      <c r="A73" s="401" t="s">
        <v>957</v>
      </c>
      <c r="B73" s="402" t="s">
        <v>69</v>
      </c>
      <c r="C73" s="403">
        <v>6837.4</v>
      </c>
      <c r="D73" s="403">
        <f>C73</f>
        <v>6837.4</v>
      </c>
      <c r="E73" s="404">
        <f t="shared" si="4"/>
        <v>100</v>
      </c>
    </row>
    <row r="74" spans="1:5" ht="15.6" x14ac:dyDescent="0.3">
      <c r="A74" s="401" t="s">
        <v>958</v>
      </c>
      <c r="B74" s="402" t="s">
        <v>60</v>
      </c>
      <c r="C74" s="403">
        <v>1139.5</v>
      </c>
      <c r="D74" s="403">
        <f>C74</f>
        <v>1139.5</v>
      </c>
      <c r="E74" s="404">
        <f t="shared" si="4"/>
        <v>100</v>
      </c>
    </row>
    <row r="75" spans="1:5" ht="15.6" x14ac:dyDescent="0.3">
      <c r="A75" s="409"/>
      <c r="B75" s="410" t="s">
        <v>959</v>
      </c>
      <c r="C75" s="411">
        <f>SUM(C64:C74)</f>
        <v>1357736.4999999998</v>
      </c>
      <c r="D75" s="411">
        <f>SUM(D64:D74)</f>
        <v>1354631.4000000001</v>
      </c>
      <c r="E75" s="412">
        <f t="shared" si="4"/>
        <v>99.8</v>
      </c>
    </row>
    <row r="76" spans="1:5" ht="15.6" x14ac:dyDescent="0.3">
      <c r="A76" s="413"/>
      <c r="B76" s="414" t="s">
        <v>960</v>
      </c>
      <c r="C76" s="454">
        <f>SUM(C57-C75)</f>
        <v>-31344.994799999986</v>
      </c>
      <c r="D76" s="454">
        <f>SUM(D57-D75)</f>
        <v>-22989.494800000219</v>
      </c>
      <c r="E76" s="404">
        <f t="shared" si="4"/>
        <v>73.3</v>
      </c>
    </row>
    <row r="77" spans="1:5" ht="15.6" x14ac:dyDescent="0.3">
      <c r="A77" s="415"/>
      <c r="B77" s="415"/>
      <c r="C77" s="415"/>
      <c r="D77" s="415"/>
      <c r="E77" s="415"/>
    </row>
    <row r="78" spans="1:5" ht="15.6" x14ac:dyDescent="0.3">
      <c r="A78" s="533" t="s">
        <v>1029</v>
      </c>
      <c r="B78" s="533"/>
      <c r="C78" s="533"/>
      <c r="D78" s="533"/>
      <c r="E78" s="533"/>
    </row>
    <row r="79" spans="1:5" ht="15.6" x14ac:dyDescent="0.3">
      <c r="A79" s="415"/>
      <c r="B79" s="415"/>
      <c r="C79" s="415"/>
      <c r="D79" s="415"/>
      <c r="E79" s="400" t="s">
        <v>534</v>
      </c>
    </row>
    <row r="80" spans="1:5" ht="31.2" x14ac:dyDescent="0.3">
      <c r="A80" s="416" t="s">
        <v>961</v>
      </c>
      <c r="B80" s="417" t="s">
        <v>962</v>
      </c>
      <c r="C80" s="401" t="s">
        <v>1042</v>
      </c>
      <c r="D80" s="401" t="s">
        <v>952</v>
      </c>
      <c r="E80" s="401" t="s">
        <v>953</v>
      </c>
    </row>
    <row r="81" spans="1:5" ht="15.6" x14ac:dyDescent="0.3">
      <c r="A81" s="534" t="s">
        <v>963</v>
      </c>
      <c r="B81" s="535"/>
      <c r="C81" s="418">
        <f>SUM(C82)</f>
        <v>31344.994799999986</v>
      </c>
      <c r="D81" s="418">
        <f>SUM(D82)</f>
        <v>22989.494800000219</v>
      </c>
      <c r="E81" s="404">
        <f>ROUND(D81/C81*100,1)</f>
        <v>73.3</v>
      </c>
    </row>
    <row r="82" spans="1:5" ht="15.6" x14ac:dyDescent="0.3">
      <c r="A82" s="536" t="s">
        <v>964</v>
      </c>
      <c r="B82" s="537"/>
      <c r="C82" s="419">
        <f>C83</f>
        <v>31344.994799999986</v>
      </c>
      <c r="D82" s="419">
        <f>D83</f>
        <v>22989.494800000219</v>
      </c>
      <c r="E82" s="420">
        <f t="shared" ref="E82" si="5">E83</f>
        <v>114.3</v>
      </c>
    </row>
    <row r="83" spans="1:5" ht="15.6" x14ac:dyDescent="0.3">
      <c r="A83" s="421" t="s">
        <v>626</v>
      </c>
      <c r="B83" s="422" t="s">
        <v>965</v>
      </c>
      <c r="C83" s="423">
        <f>C75-C57</f>
        <v>31344.994799999986</v>
      </c>
      <c r="D83" s="423">
        <f>D75-D57</f>
        <v>22989.494800000219</v>
      </c>
      <c r="E83" s="424">
        <v>114.3</v>
      </c>
    </row>
  </sheetData>
  <autoFilter ref="A13:J13"/>
  <mergeCells count="24">
    <mergeCell ref="A11:A13"/>
    <mergeCell ref="C1:F1"/>
    <mergeCell ref="C2:F2"/>
    <mergeCell ref="C3:F3"/>
    <mergeCell ref="C8:F8"/>
    <mergeCell ref="A9:F9"/>
    <mergeCell ref="F11:F13"/>
    <mergeCell ref="E11:E13"/>
    <mergeCell ref="D11:D13"/>
    <mergeCell ref="C11:C13"/>
    <mergeCell ref="B11:B13"/>
    <mergeCell ref="C4:E4"/>
    <mergeCell ref="C5:E5"/>
    <mergeCell ref="C6:E6"/>
    <mergeCell ref="C7:E7"/>
    <mergeCell ref="A78:E78"/>
    <mergeCell ref="A81:B81"/>
    <mergeCell ref="A82:B82"/>
    <mergeCell ref="A59:E59"/>
    <mergeCell ref="A62:A63"/>
    <mergeCell ref="B62:B63"/>
    <mergeCell ref="C62:C63"/>
    <mergeCell ref="D62:D63"/>
    <mergeCell ref="E62:E63"/>
  </mergeCells>
  <pageMargins left="1.1023622047244095" right="0.39370078740157483" top="0.19685039370078741" bottom="0.19685039370078741" header="0.31496062992125984" footer="0.31496062992125984"/>
  <pageSetup paperSize="9" scale="42" orientation="portrait" r:id="rId1"/>
  <colBreaks count="1" manualBreakCount="1">
    <brk id="5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Справочно 1</vt:lpstr>
      <vt:lpstr>Справочно 2</vt:lpstr>
      <vt:lpstr>Справочно 3</vt:lpstr>
      <vt:lpstr>РЗПр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'Справочно 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2025-12-12T09:40:43Z</cp:lastPrinted>
  <dcterms:created xsi:type="dcterms:W3CDTF">2024-10-23T06:02:00Z</dcterms:created>
  <dcterms:modified xsi:type="dcterms:W3CDTF">2025-12-12T09:40:57Z</dcterms:modified>
</cp:coreProperties>
</file>