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иложение 1" sheetId="1" state="visible" r:id="rId3"/>
    <sheet name="Приложение 2" sheetId="2" state="visible" r:id="rId4"/>
    <sheet name="Приложение 4" sheetId="3" state="visible" r:id="rId5"/>
    <sheet name="Приложение 5" sheetId="4" state="visible" r:id="rId6"/>
  </sheets>
  <definedNames>
    <definedName function="false" hidden="false" localSheetId="0" name="_xlnm.Print_Area" vbProcedure="false">'приложение 1'!$A$1:$L$583</definedName>
    <definedName function="false" hidden="true" localSheetId="0" name="_xlnm._FilterDatabase" vbProcedure="false">'приложение 1'!$A$8:$J$589</definedName>
    <definedName function="false" hidden="false" localSheetId="1" name="_xlnm.Print_Area" vbProcedure="false">'Приложение 2'!$A$1:$N$821</definedName>
    <definedName function="false" hidden="true" localSheetId="1" name="_xlnm._FilterDatabase" vbProcedure="false">'Приложение 2'!$A$9:$M$821</definedName>
    <definedName function="false" hidden="false" localSheetId="2" name="_xlnm.Print_Area" vbProcedure="false">'Приложение 4'!$A$1:$M$99</definedName>
    <definedName function="false" hidden="false" localSheetId="3" name="_xlnm.Print_Area" vbProcedure="false">'Приложение 5'!$A$1:$E$20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<sst xmlns="http://schemas.openxmlformats.org/spreadsheetml/2006/main" count="2846" uniqueCount="898">
  <si>
    <t xml:space="preserve">Приложение 1</t>
  </si>
  <si>
    <t xml:space="preserve">к решению Думы Юсьвинского</t>
  </si>
  <si>
    <t xml:space="preserve">муниципального округа</t>
  </si>
  <si>
    <t xml:space="preserve">Пермского края</t>
  </si>
  <si>
    <t xml:space="preserve">От 08.08.2025 № 117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</si>
  <si>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</si>
  <si>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 xml:space="preserve">(тыс.руб.)</t>
  </si>
  <si>
    <t xml:space="preserve">Целевая статья</t>
  </si>
  <si>
    <t xml:space="preserve">Вид расходов</t>
  </si>
  <si>
    <t xml:space="preserve">Направление расходов (отрасль), наименование показателя</t>
  </si>
  <si>
    <t xml:space="preserve">2025 год </t>
  </si>
  <si>
    <t xml:space="preserve">2026 год</t>
  </si>
  <si>
    <t xml:space="preserve">2027 год </t>
  </si>
  <si>
    <t xml:space="preserve">утверждено</t>
  </si>
  <si>
    <t xml:space="preserve">изменения</t>
  </si>
  <si>
    <t xml:space="preserve">итого с изменениями</t>
  </si>
  <si>
    <t xml:space="preserve">с учетом изменений</t>
  </si>
  <si>
    <t xml:space="preserve">00 0 00 00000</t>
  </si>
  <si>
    <t xml:space="preserve">Муниципальные программы Юсьвинского муниципального округа Пермского края</t>
  </si>
  <si>
    <t xml:space="preserve">ФБ</t>
  </si>
  <si>
    <t xml:space="preserve">КБ</t>
  </si>
  <si>
    <t xml:space="preserve">МБ</t>
  </si>
  <si>
    <t xml:space="preserve">ВБ</t>
  </si>
  <si>
    <t xml:space="preserve">01 0 00 00000</t>
  </si>
  <si>
    <t xml:space="preserve">Муниципальная программа "Муниципальное управление в Юсьвинском муниципальном округе Пермского края"</t>
  </si>
  <si>
    <t xml:space="preserve">01 1 00 00000</t>
  </si>
  <si>
    <t xml:space="preserve">Подпрограмма "Формирование общедоступной информационно-коммуникационной среды"</t>
  </si>
  <si>
    <t xml:space="preserve">01 1 20 00000</t>
  </si>
  <si>
    <t xml:space="preserve">Основное мероприятие "Предоставление муниципальных услуг в электронном виде"</t>
  </si>
  <si>
    <t xml:space="preserve">01 1 20 4У020</t>
  </si>
  <si>
    <t xml:space="preserve"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</si>
  <si>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 xml:space="preserve">200</t>
  </si>
  <si>
    <t xml:space="preserve">Закупка товаров, работ и услуг для обеспечения  государственных (муниципальных) нужд</t>
  </si>
  <si>
    <t xml:space="preserve">01 1 20 4У040</t>
  </si>
  <si>
    <t xml:space="preserve">Обеспечение функционирования официального сайта администрации Юсьвинского муниципального округа Пермского края</t>
  </si>
  <si>
    <t xml:space="preserve"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</si>
  <si>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</si>
  <si>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 xml:space="preserve">01 2 10 00000</t>
  </si>
  <si>
    <t xml:space="preserve"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</si>
  <si>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 xml:space="preserve">01 2 10 4У060</t>
  </si>
  <si>
    <t xml:space="preserve">Обеспечение выполнения функций главы муниципального округа - главы администрации Юсьвинского муниципального округа Пермского края</t>
  </si>
  <si>
    <t xml:space="preserve">100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</si>
  <si>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</si>
  <si>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 2 10 4У070</t>
  </si>
  <si>
    <t xml:space="preserve">Обеспечение выполнения функций администрации Юсьвинского муниципального округа и её структурных подразделений</t>
  </si>
  <si>
    <t xml:space="preserve">01 2 10 70001</t>
  </si>
  <si>
    <t xml:space="preserve">Выплата пенсии за выслугу лет лицам, замещавшим муниципальные  должности и должности муниципальной службы</t>
  </si>
  <si>
    <t xml:space="preserve">300</t>
  </si>
  <si>
    <t xml:space="preserve">Социальное обеспечение и иные выплаты населению</t>
  </si>
  <si>
    <t xml:space="preserve">01 3 00 00000</t>
  </si>
  <si>
    <t xml:space="preserve"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</si>
  <si>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 xml:space="preserve">01 3 10 00000</t>
  </si>
  <si>
    <t xml:space="preserve">Основное мероприятие "Обеспечение выполнения переданных отдельных государственных полномочий"</t>
  </si>
  <si>
    <t xml:space="preserve">01 3 10 2С150</t>
  </si>
  <si>
    <t xml:space="preserve">Образование комиссий по делам несовершеннолетних и защите их прав и организация их деятельности</t>
  </si>
  <si>
    <t xml:space="preserve">01 3 10 2В230</t>
  </si>
  <si>
    <t xml:space="preserve"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</si>
  <si>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 xml:space="preserve">01 3 10 2П040</t>
  </si>
  <si>
    <t xml:space="preserve">Составление протоколов об административных правонарушениях</t>
  </si>
  <si>
    <t xml:space="preserve">01 3 10 2П060</t>
  </si>
  <si>
    <t xml:space="preserve">Осуществление полномочий по созданию и организации деятельности административных комиссий</t>
  </si>
  <si>
    <t xml:space="preserve">01 3 10 2У110</t>
  </si>
  <si>
    <t xml:space="preserve"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</si>
  <si>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01 3 10 2Т060</t>
  </si>
  <si>
    <t xml:space="preserve"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</si>
  <si>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 xml:space="preserve">01 3 10 51200</t>
  </si>
  <si>
    <t xml:space="preserve"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</si>
  <si>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 xml:space="preserve">01 3 10 59300</t>
  </si>
  <si>
    <t xml:space="preserve">Государственная регистрация актов гражданского состояния</t>
  </si>
  <si>
    <t xml:space="preserve">01 3 10 51180</t>
  </si>
  <si>
    <t xml:space="preserve">Осуществление первичного воинского учета органами местного самоуправления муниципальных и городских округов</t>
  </si>
  <si>
    <t xml:space="preserve">01 5 00 00000</t>
  </si>
  <si>
    <t xml:space="preserve">Подпрограмма "Формирование позитивного имиджа Юсьвинского муниципального округа Пермского края"</t>
  </si>
  <si>
    <t xml:space="preserve">01 5 10 00000</t>
  </si>
  <si>
    <t xml:space="preserve"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</si>
  <si>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 xml:space="preserve">01 5 10 4У092</t>
  </si>
  <si>
    <t xml:space="preserve">Изготовление печатной продукции</t>
  </si>
  <si>
    <t xml:space="preserve">01 5 10 4У093</t>
  </si>
  <si>
    <t xml:space="preserve"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</si>
  <si>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 xml:space="preserve">02 0 00 00000</t>
  </si>
  <si>
    <t xml:space="preserve">Муниципальная программа "Образование Юсьвинского муниципального округа Пермского края"</t>
  </si>
  <si>
    <t xml:space="preserve">02 1 00 00000</t>
  </si>
  <si>
    <t xml:space="preserve">Подпрограмма "Дошкольное образование"</t>
  </si>
  <si>
    <t xml:space="preserve"> 02 1 10 00000</t>
  </si>
  <si>
    <t xml:space="preserve">Основное мероприятие "Оказание услуг по присмотру и уходу, реализации основных общеобразовательных программ дошкольного образования"</t>
  </si>
  <si>
    <t xml:space="preserve">02 1 10 00150</t>
  </si>
  <si>
    <t xml:space="preserve">Оказание услуг дошкольного образования в рамках полномочий Юсьвинского муниципального округа Пермского края</t>
  </si>
  <si>
    <t xml:space="preserve">600</t>
  </si>
  <si>
    <t xml:space="preserve">Предоставление субсидий бюджетным, автономным учреждениям и иным некоммерческим организациям</t>
  </si>
  <si>
    <t xml:space="preserve">02 1 10 2Н021</t>
  </si>
  <si>
    <t xml:space="preserve"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</si>
  <si>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 xml:space="preserve">02 1 10 2Н022</t>
  </si>
  <si>
    <t xml:space="preserve"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</si>
  <si>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 xml:space="preserve">02 1 10 4Н010</t>
  </si>
  <si>
    <t xml:space="preserve">Обеспечение бесплатного проезда обучающихся до места обучения и обратно</t>
  </si>
  <si>
    <t xml:space="preserve">02 1 10 4Н020</t>
  </si>
  <si>
    <t xml:space="preserve">Обеспечение бесплатным питанием обучающихся с ограниченными возможностями здоровья и детей-инвалидов в образовательных учреждениях</t>
  </si>
  <si>
    <t xml:space="preserve">02 1 10 2H420</t>
  </si>
  <si>
    <t xml:space="preserve">Оснащение муниципальных образовательных организаций оборудованием, средствами обучения и воспитания</t>
  </si>
  <si>
    <t xml:space="preserve">за счет краевого бюджета</t>
  </si>
  <si>
    <t xml:space="preserve">за счет местного бюджета</t>
  </si>
  <si>
    <t xml:space="preserve">02 2 00 00000</t>
  </si>
  <si>
    <t xml:space="preserve">Подпрограмма "Общее (начальное, основное, среднее) образование"</t>
  </si>
  <si>
    <t xml:space="preserve">02 2 10 00000 </t>
  </si>
  <si>
    <t xml:space="preserve"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</si>
  <si>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02 2 10 00150</t>
  </si>
  <si>
    <t xml:space="preserve">Оказание услуг в сфере общего образования в рамках полномочий Юсьвинского муниципального округа Пермского края</t>
  </si>
  <si>
    <t xml:space="preserve">02 2 10 2Н021</t>
  </si>
  <si>
    <t xml:space="preserve"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</si>
  <si>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 xml:space="preserve">02 2 10 SH040</t>
  </si>
  <si>
    <t xml:space="preserve"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</si>
  <si>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 xml:space="preserve">02 2 20 00000</t>
  </si>
  <si>
    <t xml:space="preserve"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</si>
  <si>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 xml:space="preserve">02 2 20 4Н010</t>
  </si>
  <si>
    <t xml:space="preserve">Обеспечение бесплатного проезда  обучающихся до места обучения и обратно</t>
  </si>
  <si>
    <t xml:space="preserve">02 2 20 4Н020</t>
  </si>
  <si>
    <t xml:space="preserve">Обеспечение бесплатным питанием обучающихся с ограниченными возможностями здоровья, детей-инвалидов в образовательных учреждениях</t>
  </si>
  <si>
    <t xml:space="preserve">02 2 20 4Н030</t>
  </si>
  <si>
    <t xml:space="preserve">Обеспечение доступности качественного образования учащимся общеобразовательных учреждений из отдаленных населенных пунктов округа</t>
  </si>
  <si>
    <t xml:space="preserve">02 2 20 4Н040</t>
  </si>
  <si>
    <t xml:space="preserve">Организация подвоза питания для обучающихся  (воспитанников) структурных подразделений образовательных учреждений</t>
  </si>
  <si>
    <t xml:space="preserve">02 2 20 2Н025</t>
  </si>
  <si>
    <t xml:space="preserve">Обеспечение питанием обучающихся из многодетных семей, нуждающихся в мерах социальной поддержки</t>
  </si>
  <si>
    <t xml:space="preserve">02 2 20 2Н026</t>
  </si>
  <si>
    <t xml:space="preserve">Обеспечение питанием обучающихся из семей, нуждающихся в мерах социальной поддержки</t>
  </si>
  <si>
    <t xml:space="preserve">02 2 20 L3030</t>
  </si>
  <si>
    <t xml:space="preserve"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</si>
  <si>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 xml:space="preserve">02 2 20 L3040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</si>
  <si>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</si>
  <si>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02 2 30 00000</t>
  </si>
  <si>
    <t xml:space="preserve"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</si>
  <si>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 xml:space="preserve">02 2 30 SН072</t>
  </si>
  <si>
    <t xml:space="preserve">Проектирование объекта "Строительство интерната Майкорская ОШИ Юсьвинского муниципального округа"</t>
  </si>
  <si>
    <t xml:space="preserve">400</t>
  </si>
  <si>
    <t xml:space="preserve">Капитальные вложения в объекты недвижимого имущества государственной (муниципальной) собственности</t>
  </si>
  <si>
    <t xml:space="preserve">02 2 Ю6 00000</t>
  </si>
  <si>
    <t xml:space="preserve">Основное мероприятие "Региональный проект "Педагоги и наставники (Пермский край)""</t>
  </si>
  <si>
    <t xml:space="preserve">02 2 Ю6 51790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</si>
  <si>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</si>
  <si>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02 3 00 00000</t>
  </si>
  <si>
    <t xml:space="preserve">Подпрограмма "Дополнительное образование и воспитание детей"</t>
  </si>
  <si>
    <t xml:space="preserve">02 3 10 00000</t>
  </si>
  <si>
    <t xml:space="preserve">Основное мероприятие "Оказание услуг по реализации дополнительных образовательных программ"</t>
  </si>
  <si>
    <t xml:space="preserve">02 3 10 00150</t>
  </si>
  <si>
    <t xml:space="preserve"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</si>
  <si>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 xml:space="preserve">02 3 10 00155</t>
  </si>
  <si>
    <t xml:space="preserve"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</si>
  <si>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 xml:space="preserve">02 3 10 4Н050</t>
  </si>
  <si>
    <t xml:space="preserve">Мероприятия, направленные на поддержку и развитие одаренных детей</t>
  </si>
  <si>
    <t xml:space="preserve">02 3 10 4Н060</t>
  </si>
  <si>
    <t xml:space="preserve">Обеспечение деятельности психолого-медико-педагогической комиссии</t>
  </si>
  <si>
    <t xml:space="preserve">02 3 10 4Н066</t>
  </si>
  <si>
    <t xml:space="preserve">Организация и проведение мероприятий для детей приоритетных категорий</t>
  </si>
  <si>
    <t xml:space="preserve">02 3 10 4Н067</t>
  </si>
  <si>
    <t xml:space="preserve"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</si>
  <si>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 xml:space="preserve">02 3 10 4Н068</t>
  </si>
  <si>
    <t xml:space="preserve">Мероприятия по формированию патриотического и духовно-нравственного воспитания детей</t>
  </si>
  <si>
    <t xml:space="preserve">02 4 00 00000</t>
  </si>
  <si>
    <t xml:space="preserve">Подпрограмма "Развитие системы отдыха, оздоровления и занятости детей"</t>
  </si>
  <si>
    <t xml:space="preserve">02 4 10 00000</t>
  </si>
  <si>
    <t xml:space="preserve">Основное мероприятие "Организация оздоровительной кампании в каникулярный период"</t>
  </si>
  <si>
    <t xml:space="preserve">02 4 10 4Н081</t>
  </si>
  <si>
    <t xml:space="preserve">Обеспечение организации досуга, занятости и отдыха детей приоритетных категорий в каникулярное время</t>
  </si>
  <si>
    <t xml:space="preserve">02 4 10 4Н082</t>
  </si>
  <si>
    <t xml:space="preserve">Обеспечение организации отдыха детей в каникулярное время в рамках полномочий Юсьвинского муниципального округа Пермского края</t>
  </si>
  <si>
    <t xml:space="preserve">02 4 10 2С140</t>
  </si>
  <si>
    <t xml:space="preserve"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</si>
  <si>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 xml:space="preserve">800</t>
  </si>
  <si>
    <t xml:space="preserve">Иные бюджетные ассигнования</t>
  </si>
  <si>
    <t xml:space="preserve">02 5 00 00000</t>
  </si>
  <si>
    <t xml:space="preserve">Подпрограмма "Кадровая политика"</t>
  </si>
  <si>
    <t xml:space="preserve">02 5 20 00000</t>
  </si>
  <si>
    <t xml:space="preserve">Основное мероприятие "Мероприятия, обеспечивающие кадровую политику в сфере образования"</t>
  </si>
  <si>
    <t xml:space="preserve">02 5 20 4Н090</t>
  </si>
  <si>
    <t xml:space="preserve">Мероприятия, обеспечивающие кадровую политику в сфере образования</t>
  </si>
  <si>
    <t xml:space="preserve">02 5 20 4Н095</t>
  </si>
  <si>
    <t xml:space="preserve">Проведение и участие в семинарах, конференциях, форумах, конкурсах по обмену опытом с участием педагогических работников</t>
  </si>
  <si>
    <t xml:space="preserve">02 5 30 00000</t>
  </si>
  <si>
    <t xml:space="preserve">Основное мероприятие "Предоставление социальных гарантий и льгот педагогическим работникам образовательных учреждений"</t>
  </si>
  <si>
    <t xml:space="preserve">02 5 30 2Н024</t>
  </si>
  <si>
    <t xml:space="preserve">Предоставление  мер социальной поддержки педагогическим работникам общеобразовательных организаций</t>
  </si>
  <si>
    <t xml:space="preserve">02 5 30 2С170</t>
  </si>
  <si>
    <t xml:space="preserve"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</si>
  <si>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 xml:space="preserve">02 6 00 00000</t>
  </si>
  <si>
    <t xml:space="preserve">Подпрограмма "Приведение образовательных организаций в нормативное состояние"</t>
  </si>
  <si>
    <t xml:space="preserve">02  6 10 00000</t>
  </si>
  <si>
    <t xml:space="preserve"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</si>
  <si>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 xml:space="preserve">02 6 10 SН820</t>
  </si>
  <si>
    <t xml:space="preserve">Проведение работ по ремонту помещений общеобразовательных организаций для размещения дошкольных групп и пришкольных интернатов</t>
  </si>
  <si>
    <t xml:space="preserve">в том числе за счет средств местного  бюджета </t>
  </si>
  <si>
    <t xml:space="preserve">02 6 10 4Н100</t>
  </si>
  <si>
    <t xml:space="preserve"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</si>
  <si>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 xml:space="preserve">02 6 10 4Н130</t>
  </si>
  <si>
    <t xml:space="preserve"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</si>
  <si>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 xml:space="preserve">02  6 КК 00000</t>
  </si>
  <si>
    <t xml:space="preserve">Основное мероприятие "Региональный проект "Комфортный край"</t>
  </si>
  <si>
    <t xml:space="preserve">02 6 КК SP350</t>
  </si>
  <si>
    <t xml:space="preserve"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</si>
  <si>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 xml:space="preserve">02  6 Ю4 00000</t>
  </si>
  <si>
    <t xml:space="preserve">Основное мероприятие "Региональный проект "Все лучшее детям" (Пермский край)"</t>
  </si>
  <si>
    <t xml:space="preserve">02 6 Ю4 57500</t>
  </si>
  <si>
    <t xml:space="preserve">Участие в реализации мероприятий по модернизации школьных систем образования</t>
  </si>
  <si>
    <t xml:space="preserve">в том числе за счет средств федерального  бюджета </t>
  </si>
  <si>
    <t xml:space="preserve">в том числе за счет средств бюджета Пермского края</t>
  </si>
  <si>
    <t xml:space="preserve">02 7 00 00000</t>
  </si>
  <si>
    <t xml:space="preserve">Подпрограмма "Реализация государственной национальной политики в сфере образования"</t>
  </si>
  <si>
    <t xml:space="preserve">02 7 10 00000</t>
  </si>
  <si>
    <t xml:space="preserve">Основное мероприятие "Развитие системы этнокультурного образования"</t>
  </si>
  <si>
    <t xml:space="preserve">02 7 10 4Н210</t>
  </si>
  <si>
    <t xml:space="preserve">Проведение традиционных народных праздников, массовых мероприятий, направленных на сохранение и развитие коми-пермяцкой культуры</t>
  </si>
  <si>
    <t xml:space="preserve">04 0 00 00000</t>
  </si>
  <si>
    <t xml:space="preserve">Муниципальная программа "Улучшение жилищных условий граждан, проживающих в Юсьвинском муниципальном округе Пермского края"</t>
  </si>
  <si>
    <t xml:space="preserve">04 0 10 00000</t>
  </si>
  <si>
    <t xml:space="preserve">Основное мероприятие  "Обеспечение жильем молодых семей"</t>
  </si>
  <si>
    <t xml:space="preserve">04 0 10 2С020</t>
  </si>
  <si>
    <t xml:space="preserve">Обеспечение жильем молодых семей</t>
  </si>
  <si>
    <t xml:space="preserve">04 0 10 L4970</t>
  </si>
  <si>
    <t xml:space="preserve"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</si>
  <si>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в том числе за счет федерального бюджета</t>
  </si>
  <si>
    <t xml:space="preserve">в том числе за счет краевого бюджета</t>
  </si>
  <si>
    <t xml:space="preserve">в том числе за счет местного бюджета</t>
  </si>
  <si>
    <t xml:space="preserve">04 0 30 00000</t>
  </si>
  <si>
    <t xml:space="preserve"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</si>
  <si>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 xml:space="preserve">04 0 30 2С070</t>
  </si>
  <si>
    <t xml:space="preserve"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</si>
  <si>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04 0 30 2С080</t>
  </si>
  <si>
    <t xml:space="preserve"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</si>
  <si>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 xml:space="preserve">04 0 30 2С090</t>
  </si>
  <si>
    <t xml:space="preserve"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</si>
  <si>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 xml:space="preserve">04 0 70 00000</t>
  </si>
  <si>
    <t xml:space="preserve">Основное мероприятие "Создание условий для обеспечения доступным и комфортным жильем сельского населения"</t>
  </si>
  <si>
    <t xml:space="preserve">04 0 70 L5762</t>
  </si>
  <si>
    <t xml:space="preserve">Предоставление жилых помещений на условиях найма гражданам, осуществляющим трудовую деятельность в сфере сельского хозяйства или социальной сфере</t>
  </si>
  <si>
    <t xml:space="preserve">за счет федерального бюджета</t>
  </si>
  <si>
    <t xml:space="preserve">за счет средств краевого бюджета</t>
  </si>
  <si>
    <t xml:space="preserve">за счет средств местного бюджета</t>
  </si>
  <si>
    <t xml:space="preserve">за счет внебюджетных источников</t>
  </si>
  <si>
    <t xml:space="preserve">05 0 00 00000</t>
  </si>
  <si>
    <t xml:space="preserve">Муниципальная программа "Управление муниципальным имуществом  Юсьвинского муниципального округа Пермского края"</t>
  </si>
  <si>
    <t xml:space="preserve">05 0 10 00000</t>
  </si>
  <si>
    <t xml:space="preserve"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</si>
  <si>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 xml:space="preserve">05 0 10 4И020</t>
  </si>
  <si>
    <t xml:space="preserve"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</si>
  <si>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 xml:space="preserve">05 0 10 4И030</t>
  </si>
  <si>
    <t xml:space="preserve"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</si>
  <si>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 xml:space="preserve">05 0 10 4И040</t>
  </si>
  <si>
    <t xml:space="preserve">Проведение капитального ремонта муниципального жилищного фонда, возмещение затрат нанимателям за капитальный ремонт</t>
  </si>
  <si>
    <t xml:space="preserve">05 0 10 4И060</t>
  </si>
  <si>
    <t xml:space="preserve">Содержание жилых помещений маневренного фонда Юсьвинского муниципального округа Пермского края</t>
  </si>
  <si>
    <t xml:space="preserve"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</si>
  <si>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</si>
  <si>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05 0 10 SP250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</si>
  <si>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</si>
  <si>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 xml:space="preserve">05 0 20 00000</t>
  </si>
  <si>
    <t xml:space="preserve">Основное мероприятие "Приобретение (выкуп) в муниципальную собственность объектов недвижимости "</t>
  </si>
  <si>
    <t xml:space="preserve">05 0 20 4И050</t>
  </si>
  <si>
    <t xml:space="preserve">Приобретение (выкуп) в муниципальную собственность объектов недвижимости </t>
  </si>
  <si>
    <t xml:space="preserve">06 0 00 00000 </t>
  </si>
  <si>
    <t xml:space="preserve"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</si>
  <si>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</si>
  <si>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 xml:space="preserve"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</si>
  <si>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</si>
  <si>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 xml:space="preserve"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</si>
  <si>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</si>
  <si>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 xml:space="preserve">Организация и проведение мероприятий культурно-досуговыми учреждениями </t>
  </si>
  <si>
    <t xml:space="preserve">06 1 20 00000</t>
  </si>
  <si>
    <t xml:space="preserve">Основное мероприятие "Сохранение и развитие библиотечного дела"</t>
  </si>
  <si>
    <t xml:space="preserve">06 1 20 00150</t>
  </si>
  <si>
    <t xml:space="preserve">Библиотечное, библиографическое и информационное обслуживание пользователей библиотеки</t>
  </si>
  <si>
    <t xml:space="preserve">06 1 20 4К010</t>
  </si>
  <si>
    <t xml:space="preserve">Комплектование книжных фондов муниципальных общедоступных  библиотек </t>
  </si>
  <si>
    <t xml:space="preserve">06 1 30 00000</t>
  </si>
  <si>
    <t xml:space="preserve">Основное мероприятие "Сохранение, пополнение, популяризация музейного фонда и развития музеев"</t>
  </si>
  <si>
    <t xml:space="preserve">06 1 30 00150</t>
  </si>
  <si>
    <t xml:space="preserve">Публичный показ музейных предметов, музейных коллекций</t>
  </si>
  <si>
    <t xml:space="preserve">06 1 40 00000</t>
  </si>
  <si>
    <t xml:space="preserve">Основное мероприятие "Предоставление дополнительного образования детям в области искусства"</t>
  </si>
  <si>
    <t xml:space="preserve">06 1 40 00150</t>
  </si>
  <si>
    <t xml:space="preserve">Реализация дополнительного образования детям в области искусства</t>
  </si>
  <si>
    <t xml:space="preserve">06 1 50 00000</t>
  </si>
  <si>
    <t xml:space="preserve">Основное мероприятие "Организация и проведение социально- значимых мероприятий в сфере искусства и культуры"</t>
  </si>
  <si>
    <t xml:space="preserve">06 1 50 4К020</t>
  </si>
  <si>
    <t xml:space="preserve"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</si>
  <si>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 xml:space="preserve">06 1 50 4К030</t>
  </si>
  <si>
    <t xml:space="preserve"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</si>
  <si>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 xml:space="preserve">06 1 50 4К080</t>
  </si>
  <si>
    <t xml:space="preserve">Проведение мероприятий, приуроченных к 100-ию  Юсьвинского района</t>
  </si>
  <si>
    <t xml:space="preserve">06 1 50 SK320</t>
  </si>
  <si>
    <t xml:space="preserve">Проведение мероприятий, приуроченных к 100-летию  Коми-Пермяцкого округа</t>
  </si>
  <si>
    <t xml:space="preserve">06 1 60 00000</t>
  </si>
  <si>
    <t xml:space="preserve">Основное мероприятие "Кадровая политика"</t>
  </si>
  <si>
    <t xml:space="preserve">06 1 60 4К060 </t>
  </si>
  <si>
    <t xml:space="preserve">Обеспечение кадровой политики в сфере культуры и искусства</t>
  </si>
  <si>
    <t xml:space="preserve">06 1  70 00000</t>
  </si>
  <si>
    <t xml:space="preserve"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</si>
  <si>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 xml:space="preserve">06 1 70 4К091 </t>
  </si>
  <si>
    <t xml:space="preserve"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</si>
  <si>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 xml:space="preserve">06 1 70 L4670 </t>
  </si>
  <si>
    <t xml:space="preserve"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</si>
  <si>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 xml:space="preserve">06 1 70 4К092 </t>
  </si>
  <si>
    <t xml:space="preserve">Осуществление технологического присоединения нового здания Купросского сельского дома культуры на 50 мест в с. Купрос</t>
  </si>
  <si>
    <t xml:space="preserve">06 1 КК 00000</t>
  </si>
  <si>
    <t xml:space="preserve">Основное мероприятие «Региональный проект «Комфортный край»</t>
  </si>
  <si>
    <t xml:space="preserve">06 1 КК SК310</t>
  </si>
  <si>
    <t xml:space="preserve">Участие в реализации  проекта «Новый клуб» программа «Комфортный край»</t>
  </si>
  <si>
    <t xml:space="preserve">Строительство Купросского сельского дома культуры на 50 мест в с. Купрос</t>
  </si>
  <si>
    <t xml:space="preserve">06 1 А2 00000</t>
  </si>
  <si>
    <t xml:space="preserve">Основное мероприятие "Реализация федерального проекта "Творческие люди"</t>
  </si>
  <si>
    <t xml:space="preserve">06 1 А2 55195</t>
  </si>
  <si>
    <t xml:space="preserve">Государственная поддержка отрасли культуры (оказание государственной поддержки лучшим работникам сельских учреждений культуры)</t>
  </si>
  <si>
    <t xml:space="preserve">06 1 А2 55196</t>
  </si>
  <si>
    <t xml:space="preserve">Государственная поддержка отрасли культуры (оказание государственной поддержки лучшим сельским учреждениям культуры)</t>
  </si>
  <si>
    <t xml:space="preserve">06 2 00 00000</t>
  </si>
  <si>
    <t xml:space="preserve">Подпрограмма "Молодежная политика"</t>
  </si>
  <si>
    <t xml:space="preserve">06 2 10 00000</t>
  </si>
  <si>
    <t xml:space="preserve">Основное мероприятие "Организация и проведение мероприятий среди молодежи"</t>
  </si>
  <si>
    <t xml:space="preserve">06 2 10 4К130 </t>
  </si>
  <si>
    <t xml:space="preserve"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</si>
  <si>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SН220</t>
  </si>
  <si>
    <t xml:space="preserve">Реализация мероприятий в сфере молодежной политики</t>
  </si>
  <si>
    <t xml:space="preserve">06 3 00 00000</t>
  </si>
  <si>
    <t xml:space="preserve">Подпрограмма "Информационная  политика"</t>
  </si>
  <si>
    <t xml:space="preserve">06 3 10 00000</t>
  </si>
  <si>
    <t xml:space="preserve"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</si>
  <si>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</si>
  <si>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 xml:space="preserve">Осуществление издательской деятельности (выпуск газеты «Юсьвинские вести»)</t>
  </si>
  <si>
    <t xml:space="preserve">07 0 00 00000</t>
  </si>
  <si>
    <t xml:space="preserve">Муниципальная программа "Развитие физической культуры и спорта в  Юсьвинском муниципальном округе Пермского края"</t>
  </si>
  <si>
    <t xml:space="preserve">07 0 10 00000</t>
  </si>
  <si>
    <t xml:space="preserve"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</si>
  <si>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</si>
  <si>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</si>
  <si>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 xml:space="preserve">07 0 10 SФ320</t>
  </si>
  <si>
    <t xml:space="preserve">Реализация мероприятия "Умею плавать!"</t>
  </si>
  <si>
    <t xml:space="preserve">07 0 10 2Ф180</t>
  </si>
  <si>
    <t xml:space="preserve">Обеспечение условий для развития физической культуры и массового спорта</t>
  </si>
  <si>
    <t xml:space="preserve">07 0 30 00000</t>
  </si>
  <si>
    <t xml:space="preserve">Основное мероприятие "Капитальный ремонт объектов спортивной инфраструктуры муниципального значения"</t>
  </si>
  <si>
    <t xml:space="preserve">07 0 30 SФ350</t>
  </si>
  <si>
    <t xml:space="preserve">Капитальный ремонт объектов спортивной инфраструктуры муниципального значения</t>
  </si>
  <si>
    <t xml:space="preserve">07 0 30 4Ф350</t>
  </si>
  <si>
    <t xml:space="preserve"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</si>
  <si>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 xml:space="preserve">08 0 00 00000 </t>
  </si>
  <si>
    <t xml:space="preserve"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</si>
  <si>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08 1  00 00000</t>
  </si>
  <si>
    <t xml:space="preserve"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</si>
  <si>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 xml:space="preserve">08 1 10 00000</t>
  </si>
  <si>
    <t xml:space="preserve"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</si>
  <si>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 xml:space="preserve">08 1 10 4П020</t>
  </si>
  <si>
    <t xml:space="preserve"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</si>
  <si>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 xml:space="preserve">08 1 10 4П070</t>
  </si>
  <si>
    <t xml:space="preserve"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</si>
  <si>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</si>
  <si>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 xml:space="preserve">Подпрограмма "Предупреждение  правонарушений, совершаемых на улице и в общественных местах"</t>
  </si>
  <si>
    <t xml:space="preserve">08 2 10 00000</t>
  </si>
  <si>
    <t xml:space="preserve">Основное мероприятие "Организация общественной безопасности на территории Юсьвинского муниципального округа Пермского края"</t>
  </si>
  <si>
    <t xml:space="preserve">08 2 10 SП020</t>
  </si>
  <si>
    <t xml:space="preserve">Организация деятельности народной дружины по охране общественного порядка</t>
  </si>
  <si>
    <t xml:space="preserve">08 2 10 4П080</t>
  </si>
  <si>
    <t xml:space="preserve">Организация и проведение рейдовых и других профилактических мероприятий, в т.ч. с несовершеннолетними</t>
  </si>
  <si>
    <t xml:space="preserve">08 2 10 4П091</t>
  </si>
  <si>
    <t xml:space="preserve">Размещение уличной социальной рекламы</t>
  </si>
  <si>
    <t xml:space="preserve">09 0 00 00000</t>
  </si>
  <si>
    <t xml:space="preserve">Муниципальная программа "Экономическое развитие Юсьвинского муниципального округа Пермского края"</t>
  </si>
  <si>
    <t xml:space="preserve">09 1 00 00000</t>
  </si>
  <si>
    <t xml:space="preserve">Подпрограмма  «Развитие малого и среднего предпринимательства в Юсьвинском муниципальном округе Пермского края»</t>
  </si>
  <si>
    <t xml:space="preserve">09 1 10 00000</t>
  </si>
  <si>
    <t xml:space="preserve">Основное мероприятие "Создание условий для формирования комфортной деловой среды для развития и ведения бизнеса"</t>
  </si>
  <si>
    <t xml:space="preserve">09 1 10 4Э030</t>
  </si>
  <si>
    <t xml:space="preserve">Проведение мероприятия, посвященного Дню российского предпринимательства</t>
  </si>
  <si>
    <t xml:space="preserve">09 1 10 4Э031</t>
  </si>
  <si>
    <t xml:space="preserve">Организация обучения для СМСП и самозанятых</t>
  </si>
  <si>
    <t xml:space="preserve">09 1 20 00000</t>
  </si>
  <si>
    <t xml:space="preserve"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</si>
  <si>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 xml:space="preserve">09 1 20 4Э080</t>
  </si>
  <si>
    <t xml:space="preserve">Участие в экспозиции муниципалитетов  Пермского края в рамках форума «Дни пермского бизнеса»</t>
  </si>
  <si>
    <t xml:space="preserve">09 1 КК 00000</t>
  </si>
  <si>
    <t xml:space="preserve">09 1 КК SP430</t>
  </si>
  <si>
    <t xml:space="preserve">Оборудование торговых мест торговыми прилавками</t>
  </si>
  <si>
    <t xml:space="preserve">09 2 00 00000</t>
  </si>
  <si>
    <t xml:space="preserve">Подпрограмма  «Развитие сельского хозяйства в Юсьвинском муниципальном округе Пермского края»</t>
  </si>
  <si>
    <t xml:space="preserve">09 2 10 00000</t>
  </si>
  <si>
    <t xml:space="preserve">Основное мероприятие "Поддержка и развитие малых форм хозяйствования"</t>
  </si>
  <si>
    <t xml:space="preserve">09 2 10 4С020</t>
  </si>
  <si>
    <t xml:space="preserve">Проведение  сельскохозяйственных ярмарок</t>
  </si>
  <si>
    <t xml:space="preserve">09 2 20 00000</t>
  </si>
  <si>
    <t xml:space="preserve">Основное мероприятие "Поддержка кадрового потенциала"</t>
  </si>
  <si>
    <t xml:space="preserve">09 2 20 4С030</t>
  </si>
  <si>
    <t xml:space="preserve">Проведение мероприятия, посвященного Дню работников сельского хозяйства и перерабатывающей промышленности</t>
  </si>
  <si>
    <t xml:space="preserve">09 2 20 4С050</t>
  </si>
  <si>
    <t xml:space="preserve">Проведение отраслевых  семинаров со специалистами сельхозпредприятий</t>
  </si>
  <si>
    <t xml:space="preserve">09 2 20 4С060</t>
  </si>
  <si>
    <t xml:space="preserve">Проведение конкурса техников по искусственному осеменению  коров</t>
  </si>
  <si>
    <t xml:space="preserve">09 2 20 4С070</t>
  </si>
  <si>
    <t xml:space="preserve">Проведение конкурса механизаторов</t>
  </si>
  <si>
    <t xml:space="preserve">10 0 00 00000</t>
  </si>
  <si>
    <t xml:space="preserve">Муниципальная программа "Территориальное развитие Юсьвинского муниципального округа Пермского края"</t>
  </si>
  <si>
    <t xml:space="preserve">10 1 00 00000</t>
  </si>
  <si>
    <t xml:space="preserve">Подпрограмма "Комплексное  развитие сельских территорий"</t>
  </si>
  <si>
    <t xml:space="preserve">10 1 10 00000</t>
  </si>
  <si>
    <t xml:space="preserve"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</si>
  <si>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 xml:space="preserve">10 1 10 L5765</t>
  </si>
  <si>
    <t xml:space="preserve">Реализация мероприятий, направленных на комплексное развитие сельских территорий (Благоустройство сельских территорий)</t>
  </si>
  <si>
    <t xml:space="preserve">10 2 00 00000</t>
  </si>
  <si>
    <t xml:space="preserve">Подпрограмма "Благоустройство территории  Юсьвинского муниципального округа Пермского края"</t>
  </si>
  <si>
    <t xml:space="preserve">10 2 20 00000</t>
  </si>
  <si>
    <t xml:space="preserve">Основное мероприятие "Благоустройство территории Юсьвинского муниципального округа Пермского края"</t>
  </si>
  <si>
    <t xml:space="preserve">10 2 20 SP080 </t>
  </si>
  <si>
    <t xml:space="preserve">Реализация проектов инициативного бюджетирования</t>
  </si>
  <si>
    <t xml:space="preserve">внебюджетные источники</t>
  </si>
  <si>
    <t xml:space="preserve">10 2 20 4М090</t>
  </si>
  <si>
    <t xml:space="preserve">Обустройство тротуаров в населенных пунктах Юсьвинского муниципального округа Пермского края</t>
  </si>
  <si>
    <t xml:space="preserve">10 2 20 4М091</t>
  </si>
  <si>
    <t xml:space="preserve">Обустройство уличного освещения в населенных пунктах Юсьвинского муниципального округа Пермского края</t>
  </si>
  <si>
    <t xml:space="preserve">10 2 20 4М093</t>
  </si>
  <si>
    <t xml:space="preserve"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</si>
  <si>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 xml:space="preserve">10 2 20 4М098</t>
  </si>
  <si>
    <t xml:space="preserve"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</si>
  <si>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 xml:space="preserve">10 2 20 SК320</t>
  </si>
  <si>
    <t xml:space="preserve">Благоустройство общественных пространств (парков)</t>
  </si>
  <si>
    <t xml:space="preserve">10 2 20 4М097</t>
  </si>
  <si>
    <t xml:space="preserve">Замена ограждений мемориальных сооружений</t>
  </si>
  <si>
    <t xml:space="preserve">10 2 30 00000</t>
  </si>
  <si>
    <t xml:space="preserve">Основное мероприятие "Мероприятия по охране окружающей среды"</t>
  </si>
  <si>
    <t xml:space="preserve">10 2 30 4М032 </t>
  </si>
  <si>
    <t xml:space="preserve"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</si>
  <si>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</si>
  <si>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</si>
  <si>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 xml:space="preserve">10 2 30 4М035 </t>
  </si>
  <si>
    <t xml:space="preserve">Ликвидация несанкционированных свалок</t>
  </si>
  <si>
    <t xml:space="preserve">10 2 30 4М036 </t>
  </si>
  <si>
    <t xml:space="preserve">Организация зон санитарной охраны водозаборных скважин</t>
  </si>
  <si>
    <t xml:space="preserve">10 2 30 4М037</t>
  </si>
  <si>
    <t xml:space="preserve">Мероприятия по организации экологического воспитания и формирования экологической культуры</t>
  </si>
  <si>
    <t xml:space="preserve">10 2 30 4М038</t>
  </si>
  <si>
    <t xml:space="preserve">Обустройство мест (площадок) накопления твердых коммунальных отходов</t>
  </si>
  <si>
    <t xml:space="preserve">10 2 30 SЭ240</t>
  </si>
  <si>
    <t xml:space="preserve"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</si>
  <si>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 xml:space="preserve">10 2 40 00000</t>
  </si>
  <si>
    <t xml:space="preserve"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</si>
  <si>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 xml:space="preserve">10 2 40 4Б020</t>
  </si>
  <si>
    <t xml:space="preserve"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</si>
  <si>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 xml:space="preserve">10 2 50 00000</t>
  </si>
  <si>
    <t xml:space="preserve">Основное мероприятие "Прочие мероприятия в области благоустройства"</t>
  </si>
  <si>
    <t xml:space="preserve">10 2 50 00150</t>
  </si>
  <si>
    <t xml:space="preserve">Текущее содержание (ремонт) объектов благоустройства, организация освещения улиц</t>
  </si>
  <si>
    <t xml:space="preserve">10 2 КК 00000</t>
  </si>
  <si>
    <t xml:space="preserve">10 2 КК SP430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</si>
  <si>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</si>
  <si>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 xml:space="preserve">в том числе за счет средств краевого бюджета  </t>
  </si>
  <si>
    <t xml:space="preserve">10 2 КК SP431</t>
  </si>
  <si>
    <t xml:space="preserve">Оборудование организованных мест отдыха людей у воды</t>
  </si>
  <si>
    <t xml:space="preserve"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</si>
  <si>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</si>
  <si>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 xml:space="preserve">10 3 10 00000</t>
  </si>
  <si>
    <t xml:space="preserve"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</si>
  <si>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 xml:space="preserve">10 3 10 4М070</t>
  </si>
  <si>
    <t xml:space="preserve">Ремонт (обустройство) источников водоснабжения и систем водоснабжения</t>
  </si>
  <si>
    <t xml:space="preserve">10 3 10 4М075</t>
  </si>
  <si>
    <t xml:space="preserve"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</si>
  <si>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 xml:space="preserve">10 3 10 4М042</t>
  </si>
  <si>
    <t xml:space="preserve">Приобретение системы водоочистки на водозаборные скважины</t>
  </si>
  <si>
    <t xml:space="preserve">10 3 10 4М076</t>
  </si>
  <si>
    <t xml:space="preserve"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</si>
  <si>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 xml:space="preserve">10 3 10 4М080</t>
  </si>
  <si>
    <t xml:space="preserve">Техническое и аварийно-диспетчерское обслуживание распределительных газопроводов</t>
  </si>
  <si>
    <t xml:space="preserve">10 3 10 4М082</t>
  </si>
  <si>
    <t xml:space="preserve">Проектирование блочно-модульных газовых котельных</t>
  </si>
  <si>
    <t xml:space="preserve">10 3 10 4М085</t>
  </si>
  <si>
    <t xml:space="preserve">Ремонт трубопроводов подземных участков теплотрассы п. Пожва</t>
  </si>
  <si>
    <t xml:space="preserve">10 3 КК 00000</t>
  </si>
  <si>
    <t xml:space="preserve">10 3 КК SP410</t>
  </si>
  <si>
    <t xml:space="preserve"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</si>
  <si>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 xml:space="preserve">11 0 00 00000</t>
  </si>
  <si>
    <t xml:space="preserve">Муниципальная программа "Развитие транспортной системы Юсьвинского муниципального округа Пермского края"</t>
  </si>
  <si>
    <t xml:space="preserve">11 1 00 00000</t>
  </si>
  <si>
    <t xml:space="preserve">Подпрограмма "Развитие и совершенствование автомобильных дорог Юсьвинского муниципального округа Пермского края"</t>
  </si>
  <si>
    <t xml:space="preserve">11 1 10 00000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</si>
  <si>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</si>
  <si>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 xml:space="preserve">11 1 10 9Д010</t>
  </si>
  <si>
    <t xml:space="preserve">Разработка технических паспортов на автомобильные дороги Юсьвинского муниципального округа Пермского края</t>
  </si>
  <si>
    <t xml:space="preserve">11 1 10 9Д011</t>
  </si>
  <si>
    <t xml:space="preserve">Оценка технического состояния искусственных дорожных сооружений</t>
  </si>
  <si>
    <t xml:space="preserve">11 1 20 00000</t>
  </si>
  <si>
    <t xml:space="preserve"> Основное мероприятие "Проектно-изыскательские работы"</t>
  </si>
  <si>
    <t xml:space="preserve">11 1 20 9Д023</t>
  </si>
  <si>
    <t xml:space="preserve">Предпроектное обследование моста через р. Лысковка автомобильной дороги "Подъезд к пристани Пожва" км 0+677</t>
  </si>
  <si>
    <t xml:space="preserve">11 1 20 9Д024</t>
  </si>
  <si>
    <t xml:space="preserve">Проектно-изыскательские работы по капитальному ремонту моста через р. Лысковка на км 0+677 автомобильной дороги "Подъезд к пристани Пожва"</t>
  </si>
  <si>
    <t xml:space="preserve">11 1 40 00000</t>
  </si>
  <si>
    <t xml:space="preserve">Основное мероприятие "Ремонт муниципальных дорог и искусственных дорожных сооружений"</t>
  </si>
  <si>
    <t xml:space="preserve">11 1 40 SД110</t>
  </si>
  <si>
    <t xml:space="preserve">Ремонт автомобильных дорог (софинансируемые из бюджета ПК)</t>
  </si>
  <si>
    <t xml:space="preserve">11 1 40 9Д031</t>
  </si>
  <si>
    <t xml:space="preserve">Ремонт автомобильных дорог (несофинансируемые из бюджета ПК)</t>
  </si>
  <si>
    <t xml:space="preserve">11 1 40 9Д030</t>
  </si>
  <si>
    <t xml:space="preserve">Восстановление мостов и труб (несофинансируемые)</t>
  </si>
  <si>
    <t xml:space="preserve">11 1 50 00000 </t>
  </si>
  <si>
    <t xml:space="preserve">Основное мероприятие "Содержание автомобильных дорог"</t>
  </si>
  <si>
    <t xml:space="preserve">11 1 50 9Д040</t>
  </si>
  <si>
    <t xml:space="preserve"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</si>
  <si>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 xml:space="preserve">11 1 И8 00000 </t>
  </si>
  <si>
    <t xml:space="preserve">Основное мероприятие "Реализация федерального проекта "Региональная и местная дорожная сеть"</t>
  </si>
  <si>
    <t xml:space="preserve">11 1 И8 54470</t>
  </si>
  <si>
    <t xml:space="preserve">Приведение в нормативное состояние искусственных дорожных сооружений</t>
  </si>
  <si>
    <t xml:space="preserve">11 2 00 00000</t>
  </si>
  <si>
    <t xml:space="preserve"> Подпрограмма "Развитие автомобильного транспорта Юсьвинского муниципального округа Пермского края"</t>
  </si>
  <si>
    <t xml:space="preserve"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</si>
  <si>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</si>
  <si>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 xml:space="preserve">11 2 10 4Д051</t>
  </si>
  <si>
    <t xml:space="preserve"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</si>
  <si>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 xml:space="preserve">11 3 00 00000</t>
  </si>
  <si>
    <t xml:space="preserve">Подпрограмма "Повышение безопасности  дорожного движения на автомобильных дорогах Юсьвинского муниципального округа Пермского края"</t>
  </si>
  <si>
    <t xml:space="preserve">11 3 10 00000</t>
  </si>
  <si>
    <t xml:space="preserve">Основное мероприятие "Обеспечение безопасности дорожных условий на автомобильных дорогах"</t>
  </si>
  <si>
    <t xml:space="preserve">11 3 10 9Д060</t>
  </si>
  <si>
    <t xml:space="preserve">Замена  и (или) установка  барьерных ограждений, автобусных остановок, недостающих дорожных знаков, информационных щитов, светофоров</t>
  </si>
  <si>
    <t xml:space="preserve">11 3 20 00000</t>
  </si>
  <si>
    <t xml:space="preserve">Основное мероприятие "Обеспечение транспортной безопасности объектов транспортной инфраструктуры"</t>
  </si>
  <si>
    <t xml:space="preserve">11 3 20 4Д071</t>
  </si>
  <si>
    <t xml:space="preserve">Разработка плана, паспорта обеспечения транспортной безопасности и подготовка сил обеспечения транспортной безопасности</t>
  </si>
  <si>
    <t xml:space="preserve">12 0 00 00000</t>
  </si>
  <si>
    <t xml:space="preserve">Муниципальная программа "Формирование комфортной городской среды на территории Юсьвинского муниципального округа Пермского края"</t>
  </si>
  <si>
    <t xml:space="preserve">12 0 И4 00000</t>
  </si>
  <si>
    <t xml:space="preserve">Основное мероприятие "Региональный проект «Формирование комфортной городской среды (Пермский край)»</t>
  </si>
  <si>
    <t xml:space="preserve">12 0 И4 55550</t>
  </si>
  <si>
    <t xml:space="preserve">Благоустройство общественных и дворовых территорий Юсьвинского муниципального округа Пермского края</t>
  </si>
  <si>
    <t xml:space="preserve">12 0 30  00000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</si>
  <si>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</si>
  <si>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 xml:space="preserve">12 0 30  SЖ090</t>
  </si>
  <si>
    <t xml:space="preserve"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</si>
  <si>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13 0 00 00000</t>
  </si>
  <si>
    <t xml:space="preserve"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</si>
  <si>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 xml:space="preserve">13 0 10 00000</t>
  </si>
  <si>
    <t xml:space="preserve"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</si>
  <si>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 xml:space="preserve">13 0 10 4Ч010</t>
  </si>
  <si>
    <t xml:space="preserve">Обучение членов комиссии по ГО и РСЧС </t>
  </si>
  <si>
    <t xml:space="preserve">13 0 10 4Ч020</t>
  </si>
  <si>
    <t xml:space="preserve"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</si>
  <si>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 xml:space="preserve">13 0 10 4Ч080</t>
  </si>
  <si>
    <t xml:space="preserve"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</si>
  <si>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 xml:space="preserve">13 0 10 00170</t>
  </si>
  <si>
    <t xml:space="preserve">Обеспечение содержания  муниципального казенного учреждения «ЕДДС»</t>
  </si>
  <si>
    <t xml:space="preserve">13 0 20 00000</t>
  </si>
  <si>
    <t xml:space="preserve">Основное мероприятие "Обеспечение  пожарной безопасности на территории Юсьвинского муниципального округа Пермского края"</t>
  </si>
  <si>
    <t xml:space="preserve">13 0 20 4Ч030</t>
  </si>
  <si>
    <t xml:space="preserve">Обеспечение первичными мерами пожарной безопасности</t>
  </si>
  <si>
    <t xml:space="preserve">13 0 20 4Ч040</t>
  </si>
  <si>
    <t xml:space="preserve"> Противопожарное водоснабжение Юсьвинского муниципального округа Пермского края</t>
  </si>
  <si>
    <t xml:space="preserve">13 0 20 00180</t>
  </si>
  <si>
    <t xml:space="preserve">Создание условий для организации добровольной пожарной охраны на территории Юсьвинского муниципального округа Пермского края</t>
  </si>
  <si>
    <t xml:space="preserve">13 0 40 00000</t>
  </si>
  <si>
    <t xml:space="preserve">Основное мероприятие "Оснащённость пунктов временного размещения"</t>
  </si>
  <si>
    <t xml:space="preserve">13 0 40 4Ч070</t>
  </si>
  <si>
    <t xml:space="preserve">Обеспечение материальными резервами ПВР</t>
  </si>
  <si>
    <t xml:space="preserve">14 0 00 00000</t>
  </si>
  <si>
    <t xml:space="preserve"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</si>
  <si>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 xml:space="preserve">14 0 F3 00000</t>
  </si>
  <si>
    <t xml:space="preserve"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</si>
  <si>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 xml:space="preserve">14 0 F3 67483</t>
  </si>
  <si>
    <t xml:space="preserve"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</si>
  <si>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 xml:space="preserve">средства Фонда</t>
  </si>
  <si>
    <t xml:space="preserve">средства бюджета Пермского края</t>
  </si>
  <si>
    <t xml:space="preserve">средства местного бюджета </t>
  </si>
  <si>
    <t xml:space="preserve">15 0 00 00000</t>
  </si>
  <si>
    <t xml:space="preserve">Муниципальная программа  "Распоряжение земельными ресурсами в Юсьвинском муниципальном округе Пермского края"</t>
  </si>
  <si>
    <t xml:space="preserve">15 0 10 00000</t>
  </si>
  <si>
    <t xml:space="preserve">Основное мероприятие «Управление земельными ресурсами»</t>
  </si>
  <si>
    <t xml:space="preserve">15 0 10 4Г010</t>
  </si>
  <si>
    <t xml:space="preserve">Формирование земельных участков</t>
  </si>
  <si>
    <t xml:space="preserve">15 0 10 SЦ140</t>
  </si>
  <si>
    <t xml:space="preserve">Разработка проектов межевания территории и проведение  комплексных  кадастровых работ </t>
  </si>
  <si>
    <t xml:space="preserve"> за счет местного бюджета</t>
  </si>
  <si>
    <t xml:space="preserve">15 0 20 00000</t>
  </si>
  <si>
    <t xml:space="preserve"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</si>
  <si>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 xml:space="preserve">15 0 20 4Г030</t>
  </si>
  <si>
    <t xml:space="preserve"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</si>
  <si>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 xml:space="preserve">90 0 00 00000 </t>
  </si>
  <si>
    <t xml:space="preserve">Непрограммные мероприятия  </t>
  </si>
  <si>
    <t xml:space="preserve">91 0 00 00000 </t>
  </si>
  <si>
    <t xml:space="preserve">Обеспечение деятельности органов местного самоуправления Юсьвинского муниципального округа</t>
  </si>
  <si>
    <t xml:space="preserve">91 0 00 00021  </t>
  </si>
  <si>
    <t xml:space="preserve">Компенсационные выплаты депутатам Думы Юсьвинского муниципального округа Пермского края </t>
  </si>
  <si>
    <t xml:space="preserve">91 0 00 00031 </t>
  </si>
  <si>
    <t xml:space="preserve">Обеспечение деятельности Аппарата  Думы Юсьвинского муниципального округа Пермского края</t>
  </si>
  <si>
    <t xml:space="preserve">91 0 00 00033 </t>
  </si>
  <si>
    <t xml:space="preserve"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</si>
  <si>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 xml:space="preserve">92 0 00 00000</t>
  </si>
  <si>
    <t xml:space="preserve"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</si>
  <si>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 xml:space="preserve">92 0 00 00200</t>
  </si>
  <si>
    <t xml:space="preserve">Обеспечение деятельности МКУ "Управление дорожного хозяйства и капитального строительства"</t>
  </si>
  <si>
    <t xml:space="preserve">92 0 00 00210</t>
  </si>
  <si>
    <t xml:space="preserve">Обеспечение деятельности  муниципального казенного учреждения «Единый учетный центр»</t>
  </si>
  <si>
    <t xml:space="preserve">92 0 00 2Н022</t>
  </si>
  <si>
    <t xml:space="preserve">92 0 00 2Н024</t>
  </si>
  <si>
    <t xml:space="preserve">Предоставление  мер социальной поддержки педагогическим работникам   общеобразовательных организаций (администрирование)</t>
  </si>
  <si>
    <t xml:space="preserve">92 0 00 2Н028</t>
  </si>
  <si>
    <t xml:space="preserve"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</si>
  <si>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 xml:space="preserve">92 0 00 2С170</t>
  </si>
  <si>
    <t xml:space="preserve"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</si>
  <si>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 xml:space="preserve">92 0 00 00220</t>
  </si>
  <si>
    <t xml:space="preserve">Обеспечение деятельности  муниципального казенного учреждения «Единый сервисный центр» </t>
  </si>
  <si>
    <t xml:space="preserve">92 0 00 00221</t>
  </si>
  <si>
    <t xml:space="preserve">Подготовка котельных к отопительному сезону</t>
  </si>
  <si>
    <t xml:space="preserve">92 0 00 00230</t>
  </si>
  <si>
    <t xml:space="preserve">Исполнение решений судов, вступивших в законную силу, и оплата государственной пошлины</t>
  </si>
  <si>
    <t xml:space="preserve">92 0 00 2У150</t>
  </si>
  <si>
    <t xml:space="preserve">Организация мероприятий при осуществлении деятельности по обращению с животными без владельцев</t>
  </si>
  <si>
    <t xml:space="preserve">92 0 00 2У100</t>
  </si>
  <si>
    <t xml:space="preserve"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</si>
  <si>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92 0 00 00777</t>
  </si>
  <si>
    <t xml:space="preserve">Резервный фонд администрации Юсьвинского муниципального округа Пермского края</t>
  </si>
  <si>
    <t xml:space="preserve">92 0 00 00260</t>
  </si>
  <si>
    <t xml:space="preserve">Представительские расходы и иные расходы, связанные с представительской деятельностью органов местного самоуправления</t>
  </si>
  <si>
    <t xml:space="preserve">92 0 00 00270</t>
  </si>
  <si>
    <t xml:space="preserve">Расходы на уплату членского взноса в Совет муниципальных образований </t>
  </si>
  <si>
    <t xml:space="preserve">92 0 00 4КЖ50</t>
  </si>
  <si>
    <t xml:space="preserve">Предоставление субсидий СО НКО на организацию  и проведение общественно-значимых мероприятий с людьми пожилого возраста</t>
  </si>
  <si>
    <t xml:space="preserve">92 0 00 00420</t>
  </si>
  <si>
    <t xml:space="preserve">Установка новогодних елей на территории Юсьвинского муниципального округа Пермского края</t>
  </si>
  <si>
    <t xml:space="preserve">92 0 00 00440</t>
  </si>
  <si>
    <t xml:space="preserve">Подготовительные работы по мероприятию "Строительство интерната Майкорская ОШИ Юсьвинского муниципального округа"</t>
  </si>
  <si>
    <t xml:space="preserve">92 0 00 00600</t>
  </si>
  <si>
    <t xml:space="preserve">Обеспечение функционирования очистных сооружений в с. Юсьва</t>
  </si>
  <si>
    <t xml:space="preserve">92 0 00 00223</t>
  </si>
  <si>
    <t xml:space="preserve">Аренда топливозаправщика для хранения сжиженного газа</t>
  </si>
  <si>
    <t xml:space="preserve">92 0 00 00450</t>
  </si>
  <si>
    <t xml:space="preserve"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</si>
  <si>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 xml:space="preserve">Итого расходов:</t>
  </si>
  <si>
    <t xml:space="preserve">Приложение 2</t>
  </si>
  <si>
    <t xml:space="preserve">Ведомственная структура расходов Юсьвинского муниципального округа Пермского края  на 2025 год и на плановый период 2026-2027 годы</t>
  </si>
  <si>
    <t xml:space="preserve">Ведомство</t>
  </si>
  <si>
    <t xml:space="preserve">Раздел, подраздел</t>
  </si>
  <si>
    <t xml:space="preserve">Администрация Юсьвинского муниципального округа Пермского края</t>
  </si>
  <si>
    <t xml:space="preserve">0100</t>
  </si>
  <si>
    <t xml:space="preserve">Общегосударственные вопросы</t>
  </si>
  <si>
    <t xml:space="preserve">0102</t>
  </si>
  <si>
    <t xml:space="preserve">Функционирование высшего должностного лица субъекта Российской Федерации и муниципального образования</t>
  </si>
  <si>
    <t xml:space="preserve">Муниципальная программа "Совершенствование муниципального управления в Юсьвинском муниципальном округе Пермского края"</t>
  </si>
  <si>
    <t xml:space="preserve"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</si>
  <si>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</si>
  <si>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Муниципальная программа "Муниципальное управления в Юсьвинском муниципальном округе Пермского края"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</si>
  <si>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</si>
  <si>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 xml:space="preserve"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</si>
  <si>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 xml:space="preserve">Обеспечение хранения, комплектования, учет и использование архивных документов государственной части архивного фонда Пермского края</t>
  </si>
  <si>
    <t xml:space="preserve">90 0 00 00000</t>
  </si>
  <si>
    <t xml:space="preserve">Непрограммные мероприятия</t>
  </si>
  <si>
    <t xml:space="preserve">Мероприятия, осуществляемые органами местного самоуправления Юсьвинского муниципального округа в рамках непрограммных направлений</t>
  </si>
  <si>
    <t xml:space="preserve">0105</t>
  </si>
  <si>
    <t xml:space="preserve"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</si>
  <si>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</si>
  <si>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</si>
  <si>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 xml:space="preserve">0113</t>
  </si>
  <si>
    <t xml:space="preserve">Другие общегосударственные расходы</t>
  </si>
  <si>
    <t xml:space="preserve"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</si>
  <si>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 xml:space="preserve">Основное мероприятие "Формирование позитивного имиджа Юсьвинского муниципального округа Пермского края"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</si>
  <si>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</si>
  <si>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 xml:space="preserve"> Обеспечение деятельности  муниципального казенного учреждения «Единый сервисный центр» </t>
  </si>
  <si>
    <t xml:space="preserve">0200</t>
  </si>
  <si>
    <t xml:space="preserve">Национальная оборона</t>
  </si>
  <si>
    <t xml:space="preserve">0203</t>
  </si>
  <si>
    <t xml:space="preserve">Мобилизационная и вневойсковая подготовка</t>
  </si>
  <si>
    <t xml:space="preserve"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</si>
  <si>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Основное мероприятие "Обеспечение выполнения переданных государственных полномочий"</t>
  </si>
  <si>
    <t xml:space="preserve">0300</t>
  </si>
  <si>
    <t xml:space="preserve">Национальная безопасность и правоохранительная деятельность</t>
  </si>
  <si>
    <t xml:space="preserve">0309</t>
  </si>
  <si>
    <t xml:space="preserve">Защита населения и территории от чрезвычайных ситуаций и стихийных бедствий природного и техногенного характера, гражданская оборона</t>
  </si>
  <si>
    <t xml:space="preserve"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</si>
  <si>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 xml:space="preserve">0310</t>
  </si>
  <si>
    <t xml:space="preserve">Обеспечение пожарной безопасности</t>
  </si>
  <si>
    <t xml:space="preserve">Муниципальные программы Юсьвинского муниципального округа</t>
  </si>
  <si>
    <t xml:space="preserve">Создание условий для организации добровольной пожарной охраны на территории ЮМО ПК</t>
  </si>
  <si>
    <t xml:space="preserve">0314</t>
  </si>
  <si>
    <t xml:space="preserve">Другие вопросы в области национальной безопасности и правоохранительной деятельности</t>
  </si>
  <si>
    <t xml:space="preserve">Основное мероприятие "Обеспечение общественной безопасности на территории Юсьвинского муниципального округа Пермского края"</t>
  </si>
  <si>
    <t xml:space="preserve">13 0 30 00000</t>
  </si>
  <si>
    <t xml:space="preserve">Основное мероприятие "Оснащенность пунктов временного размещения"</t>
  </si>
  <si>
    <t xml:space="preserve">13 0 30 4Ч070</t>
  </si>
  <si>
    <t xml:space="preserve">0400</t>
  </si>
  <si>
    <t xml:space="preserve">Национальная экономика</t>
  </si>
  <si>
    <t xml:space="preserve">0405</t>
  </si>
  <si>
    <t xml:space="preserve">Сельское хозяйство и рыболовство</t>
  </si>
  <si>
    <t xml:space="preserve">0408</t>
  </si>
  <si>
    <t xml:space="preserve">Транспорт</t>
  </si>
  <si>
    <t xml:space="preserve">0409</t>
  </si>
  <si>
    <t xml:space="preserve">Дорожное хозяйство (дорожные фонды)</t>
  </si>
  <si>
    <t xml:space="preserve">0412</t>
  </si>
  <si>
    <t xml:space="preserve">Другие вопросы в области национальной экономики</t>
  </si>
  <si>
    <t xml:space="preserve">Приобретение (выкуп) в муниципальную собственность объектов недвижимости</t>
  </si>
  <si>
    <t xml:space="preserve"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</si>
  <si>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 xml:space="preserve">0500</t>
  </si>
  <si>
    <t xml:space="preserve">Жилищно-коммунальное хозяйство</t>
  </si>
  <si>
    <t xml:space="preserve">0501</t>
  </si>
  <si>
    <t xml:space="preserve">Жилищное хозяйство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</si>
  <si>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</si>
  <si>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 xml:space="preserve"> за счет краевого бюджета</t>
  </si>
  <si>
    <t xml:space="preserve"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</si>
  <si>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 xml:space="preserve">14 2 00 00000</t>
  </si>
  <si>
    <t xml:space="preserve"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</si>
  <si>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 xml:space="preserve">14 2 10 00000</t>
  </si>
  <si>
    <t xml:space="preserve">0502</t>
  </si>
  <si>
    <t xml:space="preserve">Коммунальное хозяйство</t>
  </si>
  <si>
    <t xml:space="preserve"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</si>
  <si>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 xml:space="preserve">0503</t>
  </si>
  <si>
    <t xml:space="preserve">Благоустройство</t>
  </si>
  <si>
    <t xml:space="preserve"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</si>
  <si>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 xml:space="preserve"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</si>
  <si>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 xml:space="preserve">0600</t>
  </si>
  <si>
    <t xml:space="preserve">Охрана окружающей среды</t>
  </si>
  <si>
    <t xml:space="preserve">0605</t>
  </si>
  <si>
    <t xml:space="preserve">Другие вопросы в области охраны окружающей среды</t>
  </si>
  <si>
    <t xml:space="preserve">0700</t>
  </si>
  <si>
    <t xml:space="preserve">Образование</t>
  </si>
  <si>
    <t xml:space="preserve">0702</t>
  </si>
  <si>
    <t xml:space="preserve">Общее образование</t>
  </si>
  <si>
    <t xml:space="preserve">0800</t>
  </si>
  <si>
    <t xml:space="preserve">Культура и кинематография</t>
  </si>
  <si>
    <t xml:space="preserve">0801</t>
  </si>
  <si>
    <t xml:space="preserve">Культура</t>
  </si>
  <si>
    <t xml:space="preserve">06 0 00 00000</t>
  </si>
  <si>
    <t xml:space="preserve">Муниципальная программа  "Развитие культуры, искусства и молодежной политики в  Юсьвинском муниципальном округе Пермского края"</t>
  </si>
  <si>
    <t xml:space="preserve">06 1 00 00000</t>
  </si>
  <si>
    <t xml:space="preserve">06 1 70 00000</t>
  </si>
  <si>
    <t xml:space="preserve">Осуществление технологического присоединениянового здания Купросского сельского дома культуры на 50 мест в с. Купрос</t>
  </si>
  <si>
    <t xml:space="preserve">0804</t>
  </si>
  <si>
    <t xml:space="preserve">Другие вопросы в области культуры, кинематографии</t>
  </si>
  <si>
    <t xml:space="preserve">Социальная политика</t>
  </si>
  <si>
    <t xml:space="preserve">1001</t>
  </si>
  <si>
    <t xml:space="preserve">Пенсионное обеспечение</t>
  </si>
  <si>
    <t xml:space="preserve">1003</t>
  </si>
  <si>
    <t xml:space="preserve">Социальное обеспечение населения</t>
  </si>
  <si>
    <t xml:space="preserve">Охрана семьи и детства</t>
  </si>
  <si>
    <t xml:space="preserve">1006</t>
  </si>
  <si>
    <t xml:space="preserve">Другие вопросы в области социальной политики</t>
  </si>
  <si>
    <t xml:space="preserve">Управление образования администрации Юсьвинского муниципального округа Пермского края</t>
  </si>
  <si>
    <t xml:space="preserve">0701</t>
  </si>
  <si>
    <t xml:space="preserve">Дошкольное образование</t>
  </si>
  <si>
    <t xml:space="preserve">02 1 10 2Н420</t>
  </si>
  <si>
    <t xml:space="preserve">Оснащение муниципальных образовательных организаций оборудованием, средствами обученияи воспитания</t>
  </si>
  <si>
    <t xml:space="preserve">0703</t>
  </si>
  <si>
    <t xml:space="preserve">Дополнительное образование детей</t>
  </si>
  <si>
    <t xml:space="preserve">0709</t>
  </si>
  <si>
    <t xml:space="preserve">Другие вопросы в области образования</t>
  </si>
  <si>
    <t xml:space="preserve">Муниципальная программа "Развитие  образования Юсьвинского муниципального округа Пермского края"</t>
  </si>
  <si>
    <t xml:space="preserve">Обеспечение деятельности психолого-медико педагогической комиссии</t>
  </si>
  <si>
    <t xml:space="preserve">Подпрограмма "Реализация государственной политики в сфере образования"</t>
  </si>
  <si>
    <t xml:space="preserve">Физическая культура и спорт</t>
  </si>
  <si>
    <t xml:space="preserve">1101</t>
  </si>
  <si>
    <t xml:space="preserve">Физическая культура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</si>
  <si>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</si>
  <si>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Отдел культуры, молодежной политики и спорта администрации Юсьвинского муниципального округа Пермского края</t>
  </si>
  <si>
    <t xml:space="preserve">0707</t>
  </si>
  <si>
    <t xml:space="preserve">Молодежная политика</t>
  </si>
  <si>
    <t xml:space="preserve"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</si>
  <si>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 xml:space="preserve"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</si>
  <si>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 xml:space="preserve"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</si>
  <si>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 xml:space="preserve">Проведение мероприятий, приуроченных к 100-ию  Коми-Пермяцкого округа</t>
  </si>
  <si>
    <t xml:space="preserve"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</si>
  <si>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 xml:space="preserve"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</si>
  <si>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Средства массовой информации</t>
  </si>
  <si>
    <t xml:space="preserve">Периодическая печать и издательства</t>
  </si>
  <si>
    <t xml:space="preserve">Дума Юсьвинского муниципального округа Пермского края</t>
  </si>
  <si>
    <t xml:space="preserve"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</si>
  <si>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</si>
  <si>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Финансовое управление администрации Юсьвинского муниципального округа Пермского края</t>
  </si>
  <si>
    <t xml:space="preserve">0106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</si>
  <si>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</si>
  <si>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 xml:space="preserve">0111</t>
  </si>
  <si>
    <t xml:space="preserve">Резервные фонды</t>
  </si>
  <si>
    <t xml:space="preserve">Приложение 4</t>
  </si>
  <si>
    <t xml:space="preserve">к  решению Думы Юсьвинского </t>
  </si>
  <si>
    <t xml:space="preserve"> Пермского края</t>
  </si>
  <si>
    <t xml:space="preserve">Распределение средств дорожного фонда Юсьвинского муниципального округа  Пермского края на 2025 год и на плановый период 2026-2027 годы</t>
  </si>
  <si>
    <t xml:space="preserve">1. Доходы</t>
  </si>
  <si>
    <t xml:space="preserve">№ п/п</t>
  </si>
  <si>
    <t xml:space="preserve">Наименование доходов</t>
  </si>
  <si>
    <t xml:space="preserve">Сумма (тыс.руб.)</t>
  </si>
  <si>
    <t xml:space="preserve">2025 год</t>
  </si>
  <si>
    <t xml:space="preserve">в том числе</t>
  </si>
  <si>
    <t xml:space="preserve">2027 год</t>
  </si>
  <si>
    <t xml:space="preserve">средства федерального бюджета</t>
  </si>
  <si>
    <t xml:space="preserve">средства краевого бюджета</t>
  </si>
  <si>
    <t xml:space="preserve">средства местного бюджета</t>
  </si>
  <si>
    <t xml:space="preserve">1.</t>
  </si>
  <si>
    <t xml:space="preserve">Доходы для определения объема дорожного фонда, всего</t>
  </si>
  <si>
    <t xml:space="preserve">в том числе:</t>
  </si>
  <si>
    <t xml:space="preserve">1.1.</t>
  </si>
  <si>
    <t xml:space="preserve"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</si>
  <si>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 xml:space="preserve">1.2.</t>
  </si>
  <si>
    <t xml:space="preserve"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</si>
  <si>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1.3.</t>
  </si>
  <si>
    <t xml:space="preserve">Субсидии бюджетам муниципальных округов на приведение в нормативное состояние автомобильных дорог и искусственных дорожных сооружений</t>
  </si>
  <si>
    <t xml:space="preserve">1.4.</t>
  </si>
  <si>
    <t xml:space="preserve">Дотации на выравнивание бюджетной обеспеченности</t>
  </si>
  <si>
    <t xml:space="preserve">2.Расходы</t>
  </si>
  <si>
    <t xml:space="preserve">Наименование направлений расходов</t>
  </si>
  <si>
    <t xml:space="preserve">Муниципальная программа "Развитие транспортной системы Юсьвинского муниципального округа Пермского края", в том числе:</t>
  </si>
  <si>
    <t xml:space="preserve">Подпрограмма «Развитие и совершенствование автомобильных дорог Юсьвинского муниципального округа»</t>
  </si>
  <si>
    <t xml:space="preserve">1.1.1.</t>
  </si>
  <si>
    <t xml:space="preserve">Основное мероприятие "Разработка технической документации на автомобильные дороги и (или) искусственные дорожные сооружения"</t>
  </si>
  <si>
    <t xml:space="preserve">Мероприятие "Разработка технических паспортов на автомобильные дороги Юсьвинского муниципального округа Пермского края"</t>
  </si>
  <si>
    <t xml:space="preserve">1.1.2.</t>
  </si>
  <si>
    <t xml:space="preserve">Основное мероприятие "Проектно-изыскательские работы"</t>
  </si>
  <si>
    <t xml:space="preserve">Мероприятие "Предпроектное обследование моста через р. Лысковка автомобильной дороги "Подъезд к пристани Пожва" км 0+677"</t>
  </si>
  <si>
    <t xml:space="preserve">1.1.3.</t>
  </si>
  <si>
    <t xml:space="preserve">Основное мероприятие «Ремонт муниципальных дорог и искусственных дорожных сооружений»</t>
  </si>
  <si>
    <t xml:space="preserve">Мероприятие "Ремонт автомобильных дорог (софинансируемые из бюджета ПК)"</t>
  </si>
  <si>
    <t xml:space="preserve">Ремонт автомобильных дорог (нераспределенные средства)</t>
  </si>
  <si>
    <t xml:space="preserve">Ремонт участка  автомобильной дороги "Купрос-Тимино-Тукачево" км 005+800 - км 006+920</t>
  </si>
  <si>
    <t xml:space="preserve">Ремонт участка  автомобильной дороги "Чинагорт - Верхняя Волпа" км 001+180 - км 002+980</t>
  </si>
  <si>
    <t xml:space="preserve">Ремонт  автомобильной дороги "Габово-Купрос-Данино"</t>
  </si>
  <si>
    <t xml:space="preserve">Ремонт автомобильной дороги по ул. Октябрьская п. Кама; </t>
  </si>
  <si>
    <t xml:space="preserve">Ремонт автомобильной дороги по ул. Пионерская п. Кама</t>
  </si>
  <si>
    <t xml:space="preserve">Ремонт автомобильной дороги по ул. Озерская д. Кузьмино</t>
  </si>
  <si>
    <t xml:space="preserve">Ремонт автомобильной дороги по ул.Мира (от ул. Ленина до ул. Октябрьская) п. Майкор</t>
  </si>
  <si>
    <t xml:space="preserve">Ремонт автомобильной дороги по ул.Северная с.Они</t>
  </si>
  <si>
    <t xml:space="preserve">Ремонт автомобильной дороги по ул. Центральная (от дома № 1 до дома № 44) д. Подволошино</t>
  </si>
  <si>
    <t xml:space="preserve">Ремонт автомобильной дороги по ул. Нагорная д. Сивашер</t>
  </si>
  <si>
    <t xml:space="preserve">Ремонт автомобильной дороги по ул. Центральная (от ул. Набережная дома № 2) д. Спирино</t>
  </si>
  <si>
    <t xml:space="preserve">Ремонт автомобильной дороги по ул. Заречная (от дома № 1 до дома № 21) д. Усть – Пожва</t>
  </si>
  <si>
    <t xml:space="preserve">Ремонт  автомобильной дороги по ул. Савинская (от дома № 1 до дома № 35) с. Юсьва</t>
  </si>
  <si>
    <t xml:space="preserve">Мероприятие "Ремонт автомобильных дорог (несофинансируемые из бюджета ПК)"</t>
  </si>
  <si>
    <t xml:space="preserve">Восстановление дорожного покрытия участка автомобильной дороги "Купрос-Тимино-Тукачево"</t>
  </si>
  <si>
    <t xml:space="preserve">Ремонт участка автомобильной дороги по ул. Апрельская с. Юсьва</t>
  </si>
  <si>
    <t xml:space="preserve">Ремонт автомобильной дороги по проулку от ул. Зеленая до ул. Школьная д. Городище</t>
  </si>
  <si>
    <t xml:space="preserve">Ремонт участка автомобильной дороги по ул. Усольская (от ул. Широкая до дома №2Д) п. Пожва</t>
  </si>
  <si>
    <t xml:space="preserve">Ремонт участка автомобильной дороги по ул. Крылова, ул. Матросова п. Пожва</t>
  </si>
  <si>
    <t xml:space="preserve">Ремонт участка автомобильной дороги по ул. Полевая(от дома №20 до дома № 22а) с. Юсьва</t>
  </si>
  <si>
    <t xml:space="preserve">Устройство площадки по ул. Советская с.Юсьва (МБОУ Юсьвинская СОШ)</t>
  </si>
  <si>
    <t xml:space="preserve">Ремонт участка автомобильной дороги от региональной автомобильной дороги "Кудымкар-Усолье" до ул. Парковая км 0+000-км 0+135 д. Макарово</t>
  </si>
  <si>
    <t xml:space="preserve">Устройство разворотной площадки в с. Тимино</t>
  </si>
  <si>
    <t xml:space="preserve">Замена переувлажненного грунта участка автомобильной дороги "Купрос-Тимино-Тукачево"</t>
  </si>
  <si>
    <t xml:space="preserve">Вырубка кустарника на участке автомобильной дороги "Купрос-Тимино-Тукачево" км 004+710 км 008+010</t>
  </si>
  <si>
    <t xml:space="preserve">Ремонт автомобильной дороги по ул. Западная (от ул. Заря Будущего до дома №10) с. Юсьва</t>
  </si>
  <si>
    <t xml:space="preserve">Ремонт автомобильной дороги по ул. Заря Будущего (от ул. Березовая до ул. Западная) с. Юсьва</t>
  </si>
  <si>
    <t xml:space="preserve"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</si>
  <si>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 xml:space="preserve">Восстановление покрытия участка автомобильной дороги по ул. Народная (от дома № 14 до дома № 10а) с. Юсьва</t>
  </si>
  <si>
    <t xml:space="preserve">Восстановление покрытия проезжей части участков автомобильных дорог по ул.Центральная с.Тимино, ул.Пушкина с.Юсьва, ул.Центральная д.Швычи</t>
  </si>
  <si>
    <t xml:space="preserve">Восстановление покрытия проезжей части автомобильной дороги по переулку от ул.Комсомольской до ул.Лесная п.Кама </t>
  </si>
  <si>
    <t xml:space="preserve">Восстановление покрытия проезжей части автомобильной дороги по ул.Березовая с.Юсьва</t>
  </si>
  <si>
    <t xml:space="preserve">Мероприятие "Восстановление мостов и труб (несофинансируемые)"</t>
  </si>
  <si>
    <t xml:space="preserve">Ремонт моста через р. Юсьва автомобильной дороги "Сивашер-Обирино-Сыскино"</t>
  </si>
  <si>
    <t xml:space="preserve">Устройство водопропускных труб на автомобильной дороге по ул. Хуторская с. Юсьва</t>
  </si>
  <si>
    <t xml:space="preserve">Восстановление водопропускных труб на автомобильных дорогах  ( ул.Пушкина и ул. Заря Будущего) с. Юсьва</t>
  </si>
  <si>
    <t xml:space="preserve">Восстановление водопропускной трубы на автомобильной дороге по ул. Береговая с. Они</t>
  </si>
  <si>
    <t xml:space="preserve"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</si>
  <si>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 xml:space="preserve">Восстановление водопропускных труб в д. Белюково</t>
  </si>
  <si>
    <t xml:space="preserve">Ремонт моста через р. Ык на автомобильной дороге "Архангельское-Антипино-Якунево-Яранево"</t>
  </si>
  <si>
    <t xml:space="preserve">Ремонт моста через р. Вежашор на автомобильной дороге "Габово-Купрос-Данино"</t>
  </si>
  <si>
    <t xml:space="preserve">Ремонт моста через р. Волпа на автомобильной дороге "Чинагорт-Верхняя Волпа"</t>
  </si>
  <si>
    <t xml:space="preserve">Ремонт моста через ручей по ул. Центральная д. Доег-Пет-Бор</t>
  </si>
  <si>
    <t xml:space="preserve">Восстановление водопропускной трубы на пересечении пер. Пушкина с ул. Суворова п. Майкор</t>
  </si>
  <si>
    <t xml:space="preserve">Ремонт моста через ручей д. Якушево на автомобильной дороге "Доег-Пет-Бор"</t>
  </si>
  <si>
    <t xml:space="preserve">Ремонт моста через р. Волпа на автомобильной дороге "Чинагорт-Верхняя Волпа" 4+607</t>
  </si>
  <si>
    <t xml:space="preserve">Устройство водопропускной трубы на ул. Комсомольская п. Майкор</t>
  </si>
  <si>
    <t xml:space="preserve">Ремонт водопропускной трубы на участке автомобильной дороги по ул. Парковая км 0+330 д. Малая Мочга</t>
  </si>
  <si>
    <t xml:space="preserve">Ремонт моста на автомобильной дороге "Бажино-Шедово"</t>
  </si>
  <si>
    <t xml:space="preserve">Восстановление водопропускной трубы на ул. Судомеханическая (вблизи дома № 16) п. Пожва</t>
  </si>
  <si>
    <t xml:space="preserve">Восстановление водопропускных труб на съезде ул. Заводская (к школе) п. Майкор и ул. Советская (к домам № 39 и № 41) с. Купрос</t>
  </si>
  <si>
    <t xml:space="preserve">Устройство водопропускной трубы на съезде с ул. Центральная с. Тимино (вблизи автобусной остановки)</t>
  </si>
  <si>
    <t xml:space="preserve">1.1.4.</t>
  </si>
  <si>
    <t xml:space="preserve">Основное мероприятие "Содержание муниципальных дорог"</t>
  </si>
  <si>
    <t xml:space="preserve"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</si>
  <si>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 xml:space="preserve">1.1.5.</t>
  </si>
  <si>
    <t xml:space="preserve">Мероприятие "Приведение в нормативное состояние искусственных дорожных сооружений"</t>
  </si>
  <si>
    <t xml:space="preserve">Подпрограмма «Повышение безопасности  дорожного движения на автомобильных дорогах Юсьвинского муниципального округа"</t>
  </si>
  <si>
    <t xml:space="preserve">1.2.1.</t>
  </si>
  <si>
    <t xml:space="preserve"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</si>
  <si>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 xml:space="preserve">1.2.2.</t>
  </si>
  <si>
    <t xml:space="preserve">Мероприятие "Разработка плана, паспорта обеспечения транспортной безопасности и подготовка сил обеспечения транспортной безопасности"</t>
  </si>
  <si>
    <t xml:space="preserve">Приложение 5</t>
  </si>
  <si>
    <t xml:space="preserve">муниципального округа Пермского края</t>
  </si>
  <si>
    <t xml:space="preserve">от 08.08.2025 № 117</t>
  </si>
  <si>
    <t xml:space="preserve">Источники финансирования дефицита бюджета Юсьвинского муниципального округа Пермского края на 2025 год и на плановый период 2026 и 2027 годов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</si>
  <si>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</si>
  <si>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</si>
  <si>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 xml:space="preserve">01 00 00 00 00 0000 000</t>
  </si>
  <si>
    <t xml:space="preserve">ИСТОЧНИКИ ВНУТРЕННЕГО ФИНАНСИРОВАНИЯ ДЕФИЦИТОВ БЮДЖЕТОВ</t>
  </si>
  <si>
    <t xml:space="preserve">01 05 00 00 00 0000 000</t>
  </si>
  <si>
    <t xml:space="preserve">Изменение остатков средств на счетах по учету средств бюджетов</t>
  </si>
  <si>
    <t xml:space="preserve">01 05 00 00 00 0000 500</t>
  </si>
  <si>
    <t xml:space="preserve">Увеличение остатков средств бюджетов</t>
  </si>
  <si>
    <t xml:space="preserve">01 05 02 00 00 0000 500</t>
  </si>
  <si>
    <t xml:space="preserve">Увеличение прочих остатков средств бюджетов</t>
  </si>
  <si>
    <t xml:space="preserve">01 05 02 01 00 0000 510</t>
  </si>
  <si>
    <t xml:space="preserve">Увеличение прочих остатков денежных средств бюджетов</t>
  </si>
  <si>
    <t xml:space="preserve">01 05 02 01 14 0000 510</t>
  </si>
  <si>
    <t xml:space="preserve">Увеличение прочих остатков денежных средств бюджетов муниципальных округов</t>
  </si>
  <si>
    <t xml:space="preserve">01 05 00 00 00 0000 600</t>
  </si>
  <si>
    <t xml:space="preserve">Уменьшение остатков средств бюджетов</t>
  </si>
  <si>
    <t xml:space="preserve">01 05 02 00 00 0000 600</t>
  </si>
  <si>
    <t xml:space="preserve">Уменьшение прочих остатков средств бюджетов</t>
  </si>
  <si>
    <t xml:space="preserve">01 05 02 01 00 0000 610</t>
  </si>
  <si>
    <t xml:space="preserve">Уменьшение прочих остатков денежных средств бюджетов</t>
  </si>
  <si>
    <t xml:space="preserve">01 05 02 01 14 0000 610</t>
  </si>
  <si>
    <t xml:space="preserve">Уменьшение прочих остатков денежных средств бюджетов муниципальных округов</t>
  </si>
  <si>
    <t xml:space="preserve">Всего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</si>
</sst>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%"/>
    <numFmt numFmtId="166" formatCode="_(* #,##0.00_);_(* \(#,##0.00\);_(* \-??_);_(@_)"/>
    <numFmt numFmtId="167" formatCode="_-* #,##0.00\ _D_M_-;\-* #,##0.00\ _D_M_-;_-* \-??\ _D_M_-;_-@_-"/>
    <numFmt numFmtId="168" formatCode="_-* #,##0.00_р_._-;\-* #,##0.00_р_._-;_-* \-??_р_._-;_-@_-"/>
    <numFmt numFmtId="169" formatCode="0.00000"/>
    <numFmt numFmtId="170" formatCode="@"/>
    <numFmt numFmtId="171" formatCode="#,##0.00000"/>
    <numFmt numFmtId="172" formatCode="0.0"/>
    <numFmt numFmtId="173" formatCode="#,##0.000"/>
  </numFmts>
  <fonts count="8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color rgb="FFFFFFFF"/>
      <name val="Arial"/>
      <family val="2"/>
      <charset val="1"/>
    </font>
    <font>
      <sz val="11"/>
      <color rgb="FFFFFFFF"/>
      <name val="Calibri"/>
      <family val="2"/>
      <charset val="204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800000"/>
      <name val="Calibri"/>
      <family val="2"/>
      <charset val="1"/>
    </font>
    <font>
      <b val="true"/>
      <sz val="11"/>
      <color rgb="FFFF66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sz val="11"/>
      <color rgb="FF3366FF"/>
      <name val="Calibri"/>
      <family val="2"/>
      <charset val="1"/>
    </font>
    <font>
      <sz val="11"/>
      <color rgb="FFFF6600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0"/>
      <name val="Arial"/>
      <family val="2"/>
      <charset val="204"/>
    </font>
    <font>
      <b val="true"/>
      <sz val="10"/>
      <color rgb="FF000000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sz val="8"/>
      <name val="Arial"/>
      <family val="2"/>
      <charset val="1"/>
    </font>
    <font>
      <b val="true"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8"/>
      <name val="Arial"/>
      <family val="2"/>
      <charset val="1"/>
    </font>
    <font>
      <sz val="10"/>
      <color rgb="FF0000FF"/>
      <name val="Arial"/>
      <family val="2"/>
      <charset val="1"/>
    </font>
    <font>
      <sz val="19"/>
      <color rgb="FF3366FF"/>
      <name val="Arial"/>
      <family val="2"/>
      <charset val="204"/>
    </font>
    <font>
      <sz val="10"/>
      <color rgb="FFFF0000"/>
      <name val="Arial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1"/>
    </font>
    <font>
      <sz val="10"/>
      <name val="Arial Cyr"/>
      <family val="0"/>
      <charset val="204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0"/>
      <charset val="1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theme="1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1"/>
      <name val="Calibri"/>
      <family val="2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i val="true"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3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i val="true"/>
      <sz val="12"/>
      <name val="Times New Roman"/>
      <family val="1"/>
      <charset val="204"/>
    </font>
    <font>
      <i val="true"/>
      <sz val="13.5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 val="true"/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i val="true"/>
      <sz val="11"/>
      <color theme="1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00CCFF"/>
        <bgColor rgb="FF00B0F0"/>
      </patternFill>
    </fill>
    <fill>
      <patternFill patternType="solid">
        <fgColor rgb="FFFF8080"/>
        <bgColor rgb="FFFF9F9F"/>
      </patternFill>
    </fill>
    <fill>
      <patternFill patternType="solid">
        <fgColor rgb="FFFFFFCC"/>
        <bgColor rgb="FFF0FCB4"/>
      </patternFill>
    </fill>
    <fill>
      <patternFill patternType="solid">
        <fgColor rgb="FFFFFFFF"/>
        <bgColor rgb="FFF2F2F2"/>
      </patternFill>
    </fill>
    <fill>
      <patternFill patternType="solid">
        <fgColor rgb="FF99CCFF"/>
        <bgColor rgb="FFA6D9FF"/>
      </patternFill>
    </fill>
    <fill>
      <patternFill patternType="solid">
        <fgColor rgb="FFFF99CC"/>
        <bgColor rgb="FFFF9F9F"/>
      </patternFill>
    </fill>
    <fill>
      <patternFill patternType="solid">
        <fgColor rgb="FFCCCCFF"/>
        <bgColor rgb="FFB9CDE5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3A2C7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CD5B5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66B28C"/>
      </patternFill>
    </fill>
    <fill>
      <patternFill patternType="solid">
        <fgColor rgb="FFC0C0C0"/>
        <bgColor rgb="FFCCC1DA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3366FF"/>
      </patternFill>
    </fill>
    <fill>
      <patternFill patternType="solid">
        <fgColor rgb="FF800080"/>
        <bgColor rgb="FF92120D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000"/>
      </patternFill>
    </fill>
    <fill>
      <patternFill patternType="solid">
        <fgColor rgb="FF3366FF"/>
        <bgColor rgb="FF0066CC"/>
      </patternFill>
    </fill>
    <fill>
      <patternFill patternType="solid">
        <fgColor rgb="FF9999FF"/>
        <bgColor rgb="FFB3A2C7"/>
      </patternFill>
    </fill>
    <fill>
      <patternFill patternType="solid">
        <fgColor rgb="FF993366"/>
        <bgColor rgb="FF993300"/>
      </patternFill>
    </fill>
    <fill>
      <patternFill patternType="solid">
        <fgColor rgb="FF00FFFF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808080"/>
        <bgColor rgb="FF969696"/>
      </patternFill>
    </fill>
    <fill>
      <patternFill patternType="solid">
        <fgColor rgb="FF000080"/>
        <bgColor rgb="FF003366"/>
      </patternFill>
    </fill>
    <fill>
      <patternFill patternType="solid">
        <fgColor rgb="FF143314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B0B0B0"/>
        <bgColor rgb="FFB3A2C7"/>
      </patternFill>
    </fill>
    <fill>
      <patternFill patternType="solid">
        <fgColor rgb="FFFF9F9F"/>
        <bgColor rgb="FFFF99CC"/>
      </patternFill>
    </fill>
    <fill>
      <patternFill patternType="solid">
        <fgColor rgb="FF66B28C"/>
        <bgColor rgb="FF969696"/>
      </patternFill>
    </fill>
    <fill>
      <patternFill patternType="solid">
        <fgColor rgb="FFFFFF99"/>
        <bgColor rgb="FFF0FCB4"/>
      </patternFill>
    </fill>
    <fill>
      <patternFill patternType="solid">
        <fgColor rgb="FFFF0000"/>
        <bgColor rgb="FF92120D"/>
      </patternFill>
    </fill>
    <fill>
      <patternFill patternType="solid">
        <fgColor rgb="FF99CC00"/>
        <bgColor rgb="FF92D050"/>
      </patternFill>
    </fill>
    <fill>
      <patternFill patternType="solid">
        <fgColor rgb="FFA6D9FF"/>
        <bgColor rgb="FF99CCFF"/>
      </patternFill>
    </fill>
    <fill>
      <patternFill patternType="solid">
        <fgColor rgb="FF333399"/>
        <bgColor rgb="FF003366"/>
      </patternFill>
    </fill>
    <fill>
      <patternFill patternType="mediumGray">
        <fgColor rgb="FF993300"/>
        <bgColor rgb="FF92120D"/>
      </patternFill>
    </fill>
    <fill>
      <patternFill patternType="solid">
        <fgColor rgb="FF92D050"/>
        <bgColor rgb="FF99CC00"/>
      </patternFill>
    </fill>
    <fill>
      <patternFill patternType="solid">
        <fgColor theme="5" tint="0.5999"/>
        <bgColor rgb="FFCCC1DA"/>
      </patternFill>
    </fill>
    <fill>
      <patternFill patternType="solid">
        <fgColor theme="8" tint="0.5999"/>
        <bgColor rgb="FFA6D9FF"/>
      </patternFill>
    </fill>
    <fill>
      <patternFill patternType="solid">
        <fgColor rgb="FFF0FCB4"/>
        <bgColor rgb="FFFFFFCC"/>
      </patternFill>
    </fill>
    <fill>
      <patternFill patternType="solid">
        <fgColor rgb="FF00B0F0"/>
        <bgColor rgb="FF00CCFF"/>
      </patternFill>
    </fill>
    <fill>
      <patternFill patternType="solid">
        <fgColor theme="7" tint="0.5999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theme="6" tint="0.5999"/>
        <bgColor rgb="FFCCFFCC"/>
      </patternFill>
    </fill>
    <fill>
      <patternFill patternType="solid">
        <fgColor theme="7" tint="0.3999"/>
        <bgColor rgb="FFB0B0B0"/>
      </patternFill>
    </fill>
    <fill>
      <patternFill patternType="solid">
        <fgColor theme="4" tint="0.5999"/>
        <bgColor rgb="FFB7DEE8"/>
      </patternFill>
    </fill>
    <fill>
      <patternFill patternType="solid">
        <fgColor theme="0" tint="-0.05"/>
        <bgColor rgb="FFFDEADA"/>
      </patternFill>
    </fill>
    <fill>
      <patternFill patternType="solid">
        <fgColor theme="9" tint="0.7999"/>
        <bgColor rgb="FFF2F2F2"/>
      </patternFill>
    </fill>
    <fill>
      <patternFill patternType="solid">
        <fgColor theme="9" tint="0.5999"/>
        <bgColor rgb="FFFFCC99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143314"/>
      </left>
      <right style="double">
        <color rgb="FF143314"/>
      </right>
      <top style="double">
        <color rgb="FF143314"/>
      </top>
      <bottom style="double">
        <color rgb="FF143314"/>
      </bottom>
      <diagonal/>
    </border>
    <border diagonalUp="false" diagonalDown="false">
      <left/>
      <right/>
      <top/>
      <bottom style="thick">
        <color rgb="FF3366FF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9999FF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143314"/>
      </left>
      <right style="thin">
        <color rgb="FF143314"/>
      </right>
      <top style="thin">
        <color rgb="FF143314"/>
      </top>
      <bottom style="thin">
        <color rgb="FF143314"/>
      </bottom>
      <diagonal/>
    </border>
    <border diagonalUp="false" diagonalDown="false"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 diagonalUp="false" diagonalDown="false"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 diagonalUp="false" diagonalDown="false"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3366FF"/>
      </top>
      <bottom style="double">
        <color rgb="FF3366FF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68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2" borderId="0" applyFont="true" applyBorder="false" applyAlignment="true" applyProtection="false">
      <alignment horizontal="general" vertical="bottom" textRotation="0" wrapText="false" indent="0" shrinkToFit="false"/>
    </xf>
    <xf numFmtId="164" fontId="9" fillId="6" borderId="0" applyFont="true" applyBorder="false" applyAlignment="true" applyProtection="false">
      <alignment horizontal="general" vertical="bottom" textRotation="0" wrapText="false" indent="0" shrinkToFit="false"/>
    </xf>
    <xf numFmtId="164" fontId="9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23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9" fillId="25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8" fillId="26" borderId="0" applyFont="true" applyBorder="false" applyAlignment="true" applyProtection="false">
      <alignment horizontal="general" vertical="bottom" textRotation="0" wrapText="false" indent="0" shrinkToFit="false"/>
    </xf>
    <xf numFmtId="164" fontId="8" fillId="26" borderId="0" applyFont="true" applyBorder="false" applyAlignment="true" applyProtection="false">
      <alignment horizontal="general" vertical="bottom" textRotation="0" wrapText="false" indent="0" shrinkToFit="false"/>
    </xf>
    <xf numFmtId="164" fontId="9" fillId="11" borderId="0" applyFont="true" applyBorder="false" applyAlignment="true" applyProtection="false">
      <alignment horizontal="general" vertical="bottom" textRotation="0" wrapText="false" indent="0" shrinkToFit="false"/>
    </xf>
    <xf numFmtId="164" fontId="9" fillId="2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27" borderId="0" applyFont="true" applyBorder="false" applyAlignment="true" applyProtection="false">
      <alignment horizontal="general" vertical="bottom" textRotation="0" wrapText="false" indent="0" shrinkToFit="false"/>
    </xf>
    <xf numFmtId="164" fontId="9" fillId="2" borderId="0" applyFont="true" applyBorder="false" applyAlignment="true" applyProtection="false">
      <alignment horizontal="general" vertical="bottom" textRotation="0" wrapText="false" indent="0" shrinkToFit="false"/>
    </xf>
    <xf numFmtId="164" fontId="9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9" fillId="6" borderId="0" applyFont="true" applyBorder="false" applyAlignment="true" applyProtection="false">
      <alignment horizontal="general" vertical="bottom" textRotation="0" wrapText="false" indent="0" shrinkToFit="false"/>
    </xf>
    <xf numFmtId="164" fontId="9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29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4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8" fillId="12" borderId="0" applyFont="true" applyBorder="false" applyAlignment="true" applyProtection="false">
      <alignment horizontal="general" vertical="bottom" textRotation="0" wrapText="false" indent="0" shrinkToFit="false"/>
    </xf>
    <xf numFmtId="164" fontId="8" fillId="30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  <xf numFmtId="164" fontId="11" fillId="5" borderId="1" applyFont="true" applyBorder="true" applyAlignment="true" applyProtection="false">
      <alignment horizontal="general" vertical="bottom" textRotation="0" wrapText="false" indent="0" shrinkToFit="false"/>
    </xf>
    <xf numFmtId="164" fontId="12" fillId="26" borderId="2" applyFont="true" applyBorder="true" applyAlignment="true" applyProtection="false">
      <alignment horizontal="general" vertical="bottom" textRotation="0" wrapText="false" indent="0" shrinkToFit="false"/>
    </xf>
    <xf numFmtId="164" fontId="13" fillId="31" borderId="0" applyFont="true" applyBorder="false" applyAlignment="true" applyProtection="false">
      <alignment horizontal="general" vertical="bottom" textRotation="0" wrapText="false" indent="0" shrinkToFit="false"/>
    </xf>
    <xf numFmtId="164" fontId="13" fillId="32" borderId="0" applyFont="true" applyBorder="false" applyAlignment="true" applyProtection="false">
      <alignment horizontal="general" vertical="bottom" textRotation="0" wrapText="false" indent="0" shrinkToFit="false"/>
    </xf>
    <xf numFmtId="164" fontId="13" fillId="33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9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17" fillId="0" borderId="4" applyFont="true" applyBorder="true" applyAlignment="true" applyProtection="false">
      <alignment horizontal="general" vertical="bottom" textRotation="0" wrapText="false" indent="0" shrinkToFit="false"/>
    </xf>
    <xf numFmtId="164" fontId="18" fillId="0" borderId="5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12" borderId="1" applyFont="true" applyBorder="true" applyAlignment="true" applyProtection="false">
      <alignment horizontal="general" vertical="bottom" textRotation="0" wrapText="false" indent="0" shrinkToFit="false"/>
    </xf>
    <xf numFmtId="164" fontId="20" fillId="0" borderId="6" applyFont="true" applyBorder="true" applyAlignment="true" applyProtection="false">
      <alignment horizontal="general" vertical="bottom" textRotation="0" wrapText="false" indent="0" shrinkToFit="false"/>
    </xf>
    <xf numFmtId="164" fontId="21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7" applyFont="true" applyBorder="true" applyAlignment="true" applyProtection="false">
      <alignment horizontal="general" vertical="bottom" textRotation="0" wrapText="false" indent="0" shrinkToFit="false"/>
    </xf>
    <xf numFmtId="164" fontId="22" fillId="5" borderId="8" applyFont="true" applyBorder="true" applyAlignment="true" applyProtection="false">
      <alignment horizontal="general" vertical="bottom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34" borderId="9" applyFont="true" applyBorder="true" applyAlignment="true" applyProtection="false">
      <alignment horizontal="general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4" borderId="9" applyFont="true" applyBorder="true" applyAlignment="true" applyProtection="false">
      <alignment horizontal="general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34" borderId="9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4" borderId="10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34" borderId="9" applyFont="true" applyBorder="true" applyAlignment="true" applyProtection="false">
      <alignment horizontal="left" vertical="top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0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5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1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0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6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37" borderId="11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3" borderId="0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1" borderId="0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0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5" borderId="10" applyFont="true" applyBorder="true" applyAlignment="true" applyProtection="false">
      <alignment horizontal="left" vertical="center" textRotation="0" wrapText="false" indent="1" shrinkToFit="false"/>
    </xf>
    <xf numFmtId="164" fontId="23" fillId="13" borderId="9" applyFont="true" applyBorder="true" applyAlignment="true" applyProtection="false">
      <alignment horizontal="left" vertical="center" textRotation="0" wrapText="false" indent="1" shrinkToFit="false"/>
    </xf>
    <xf numFmtId="164" fontId="23" fillId="13" borderId="9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3" borderId="9" applyFont="true" applyBorder="true" applyAlignment="true" applyProtection="false">
      <alignment horizontal="left" vertical="top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7" borderId="10" applyFont="true" applyBorder="true" applyAlignment="true" applyProtection="false">
      <alignment horizontal="left" vertical="center" textRotation="0" wrapText="false" indent="1" shrinkToFit="false"/>
    </xf>
    <xf numFmtId="164" fontId="23" fillId="2" borderId="9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9" applyFont="true" applyBorder="true" applyAlignment="true" applyProtection="false">
      <alignment horizontal="left" vertical="top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6" borderId="10" applyFont="true" applyBorder="true" applyAlignment="true" applyProtection="false">
      <alignment horizontal="left" vertical="center" textRotation="0" wrapText="false" indent="1" shrinkToFit="false"/>
    </xf>
    <xf numFmtId="164" fontId="26" fillId="6" borderId="10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6" borderId="9" applyFont="true" applyBorder="true" applyAlignment="true" applyProtection="false">
      <alignment horizontal="left" vertical="top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1" borderId="9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1" borderId="9" applyFont="true" applyBorder="true" applyAlignment="true" applyProtection="false">
      <alignment horizontal="left" vertical="top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5" borderId="1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1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9" applyFont="true" applyBorder="true" applyAlignment="true" applyProtection="false">
      <alignment horizontal="general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4" borderId="9" applyFont="true" applyBorder="true" applyAlignment="true" applyProtection="false">
      <alignment horizontal="general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9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9" applyFont="true" applyBorder="true" applyAlignment="true" applyProtection="false">
      <alignment horizontal="left" vertical="top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0" applyFont="true" applyBorder="true" applyAlignment="true" applyProtection="false">
      <alignment horizontal="right" vertical="center" textRotation="0" wrapText="false" indent="0" shrinkToFit="false"/>
    </xf>
    <xf numFmtId="164" fontId="26" fillId="0" borderId="10" applyFont="true" applyBorder="true" applyAlignment="true" applyProtection="false">
      <alignment horizontal="right" vertical="center" textRotation="0" wrapText="false" indent="0" shrinkToFit="false"/>
    </xf>
    <xf numFmtId="164" fontId="26" fillId="0" borderId="10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11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applyFont="true" applyBorder="true" applyAlignment="true" applyProtection="false">
      <alignment horizontal="left" vertical="top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25" borderId="0" applyFont="true" applyBorder="true" applyAlignment="true" applyProtection="false">
      <alignment horizontal="left" vertical="center" textRotation="0" wrapText="false" indent="1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9" borderId="1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11" borderId="9" applyFont="true" applyBorder="true" applyAlignment="true" applyProtection="false">
      <alignment horizontal="right" vertical="center" textRotation="0" wrapText="false" indent="0" shrinkToFit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13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38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30" borderId="0" applyFont="true" applyBorder="fals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6" fillId="15" borderId="8" applyFont="true" applyBorder="true" applyAlignment="true" applyProtection="false">
      <alignment horizontal="general" vertical="bottom" textRotation="0" wrapText="false" indent="0" shrinkToFit="false"/>
    </xf>
    <xf numFmtId="164" fontId="37" fillId="15" borderId="1" applyFont="true" applyBorder="true" applyAlignment="true" applyProtection="false">
      <alignment horizontal="general" vertical="bottom" textRotation="0" wrapText="false" indent="0" shrinkToFit="false"/>
    </xf>
    <xf numFmtId="164" fontId="38" fillId="0" borderId="14" applyFont="true" applyBorder="true" applyAlignment="true" applyProtection="false">
      <alignment horizontal="general" vertical="bottom" textRotation="0" wrapText="false" indent="0" shrinkToFit="false"/>
    </xf>
    <xf numFmtId="164" fontId="39" fillId="0" borderId="4" applyFont="true" applyBorder="true" applyAlignment="true" applyProtection="false">
      <alignment horizontal="general" vertical="bottom" textRotation="0" wrapText="false" indent="0" shrinkToFit="false"/>
    </xf>
    <xf numFmtId="164" fontId="40" fillId="0" borderId="15" applyFont="true" applyBorder="tru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16" applyFont="true" applyBorder="true" applyAlignment="true" applyProtection="false">
      <alignment horizontal="general" vertical="bottom" textRotation="0" wrapText="false" indent="0" shrinkToFit="false"/>
    </xf>
    <xf numFmtId="164" fontId="42" fillId="26" borderId="2" applyFont="true" applyBorder="true" applyAlignment="true" applyProtection="false">
      <alignment horizontal="general" vertical="bottom" textRotation="0" wrapText="false" indent="0" shrinkToFit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34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3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3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7" borderId="0" applyFont="true" applyBorder="false" applyAlignment="true" applyProtection="false">
      <alignment horizontal="general" vertical="bottom" textRotation="0" wrapText="false" indent="0" shrinkToFit="false"/>
    </xf>
    <xf numFmtId="164" fontId="51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7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2" fillId="0" borderId="17" applyFont="true" applyBorder="true" applyAlignment="true" applyProtection="false">
      <alignment horizontal="general" vertical="bottom" textRotation="0" wrapText="false" indent="0" shrinkToFit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9" borderId="0" applyFont="true" applyBorder="false" applyAlignment="true" applyProtection="false">
      <alignment horizontal="general" vertical="bottom" textRotation="0" wrapText="false" indent="0" shrinkToFit="false"/>
    </xf>
  </cellStyleXfs>
  <cellXfs count="3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18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7" fillId="0" borderId="12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8" fillId="0" borderId="12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7" fillId="40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7" fillId="4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0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7" fillId="4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7" fillId="41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7" fillId="41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7" fillId="41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57" fillId="42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7" fillId="42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7" fillId="4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7" fillId="43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7" fillId="43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7" fillId="4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9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7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9" fillId="5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49" fillId="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2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4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49" fillId="43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49" fillId="0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61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56" fillId="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1" borderId="19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7" fillId="42" borderId="19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7" fillId="43" borderId="19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9" fillId="5" borderId="19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49" fillId="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49" fillId="5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5" borderId="12" xfId="40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5" borderId="19" xfId="48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7" fillId="43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7" fillId="43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3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56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57" fillId="42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7" fillId="43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49" fillId="5" borderId="19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49" fillId="5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9" fillId="5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61" fillId="0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49" fillId="0" borderId="12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9" fillId="5" borderId="12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5" borderId="12" xfId="40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7" fillId="43" borderId="12" xfId="40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57" fillId="43" borderId="12" xfId="406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9" fillId="0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9" fillId="0" borderId="12" xfId="406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1" fontId="49" fillId="5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9" fillId="0" borderId="19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7" fillId="41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9" fillId="5" borderId="12" xfId="30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49" fillId="5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12" xfId="40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0" fillId="4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5" borderId="12" xfId="406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71" fontId="6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7" fillId="43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49" fillId="5" borderId="12" xfId="406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9" fillId="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7" fillId="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63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64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3" fillId="5" borderId="12" xfId="406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9" fillId="5" borderId="12" xfId="40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57" fillId="43" borderId="12" xfId="40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9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9" fillId="0" borderId="12" xfId="406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57" fillId="42" borderId="12" xfId="40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49" fillId="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7" fillId="0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9" fillId="5" borderId="12" xfId="406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71" fontId="6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5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1" fillId="5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7" fillId="43" borderId="12" xfId="406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49" fillId="0" borderId="12" xfId="406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4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9" fillId="41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9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9" fillId="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7" fillId="4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49" fillId="4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7" fillId="45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7" fillId="4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7" fillId="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9" fillId="40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4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4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9" fillId="4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40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40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6" fillId="5" borderId="0" xfId="40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9" fillId="0" borderId="0" xfId="406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6" fillId="0" borderId="0" xfId="406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9" fillId="0" borderId="0" xfId="40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5" borderId="0" xfId="40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9" fillId="5" borderId="0" xfId="406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5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7" fillId="0" borderId="18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7" fillId="5" borderId="12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7" fillId="4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0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7" fillId="40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7" fillId="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5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7" fillId="0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7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8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8" fillId="5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7" fillId="41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7" fillId="41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1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7" fillId="41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7" fillId="42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57" fillId="43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9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7" fillId="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5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9" fillId="0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9" fillId="5" borderId="12" xfId="40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4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7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7" fillId="47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7" borderId="12" xfId="406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57" fillId="47" borderId="12" xfId="40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48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8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7" fillId="48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8" borderId="12" xfId="406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57" fillId="48" borderId="12" xfId="40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5" borderId="12" xfId="406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57" fillId="5" borderId="12" xfId="40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7" fillId="49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7" fillId="49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9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7" fillId="49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3" borderId="12" xfId="406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57" fillId="43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49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7" fillId="47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7" fillId="47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7" fillId="47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57" fillId="45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9" fillId="5" borderId="12" xfId="406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71" fontId="4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47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7" fillId="4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7" fillId="4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5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7" fillId="45" borderId="12" xfId="40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0" borderId="12" xfId="489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57" fillId="4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0" borderId="12" xfId="40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0" fillId="4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7" fillId="4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0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0" fillId="4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9" fillId="47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9" fillId="5" borderId="12" xfId="406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49" fillId="42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57" fillId="41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6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1" fillId="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0" fillId="41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49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9" borderId="12" xfId="406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57" fillId="49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7" fillId="50" borderId="12" xfId="40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9" fillId="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0" fillId="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1" fillId="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9" fillId="5" borderId="12" xfId="489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57" fillId="41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7" fillId="4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7" fillId="4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12" xfId="40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9" fillId="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1" fillId="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7" fillId="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5" fillId="41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65" fillId="42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65" fillId="43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57" fillId="4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7" fillId="4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7" fillId="4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5" borderId="12" xfId="40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49" fillId="51" borderId="12" xfId="40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49" fillId="51" borderId="12" xfId="40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7" fillId="0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7" fillId="43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9" fillId="41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9" fillId="47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49" fillId="47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0" fillId="4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5" borderId="12" xfId="406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49" fillId="5" borderId="12" xfId="40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7" fillId="40" borderId="12" xfId="40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6" fillId="0" borderId="12" xfId="58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3" fillId="5" borderId="12" xfId="58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73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72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74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6" fillId="5" borderId="12" xfId="58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71" fontId="73" fillId="5" borderId="12" xfId="58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6" fillId="5" borderId="12" xfId="58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6" fillId="5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58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5" borderId="0" xfId="58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73" fontId="73" fillId="5" borderId="0" xfId="58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6" fillId="5" borderId="0" xfId="58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73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6" fillId="5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3" fillId="0" borderId="0" xfId="58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43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3" fillId="43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73" fillId="4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52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3" fillId="52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73" fillId="5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6" fillId="47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6" fillId="47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6" fillId="47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6" fillId="5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6" fillId="5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6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6" fillId="47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3" fillId="5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3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7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6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76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6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7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78" fillId="4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4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1" fontId="78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80" fillId="5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4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3" fillId="47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0" fillId="4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6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8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5" borderId="0" xfId="406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6" fillId="5" borderId="0" xfId="40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1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1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1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8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6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Акцент1 2" xfId="26"/>
    <cellStyle name="20% - Акцент1 2 2" xfId="27"/>
    <cellStyle name="20% - Акцент2 2" xfId="28"/>
    <cellStyle name="20% - Акцент2 2 2" xfId="29"/>
    <cellStyle name="20% - Акцент3 2" xfId="30"/>
    <cellStyle name="20% - Акцент3 2 2" xfId="31"/>
    <cellStyle name="20% - Акцент4 2" xfId="32"/>
    <cellStyle name="20% - Акцент4 2 2" xfId="33"/>
    <cellStyle name="20% - Акцент5 2" xfId="34"/>
    <cellStyle name="20% - Акцент5 2 2" xfId="35"/>
    <cellStyle name="20% - Акцент6 2" xfId="36"/>
    <cellStyle name="20% - Акцент6 2 2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Акцент1 2" xfId="44"/>
    <cellStyle name="40% - Акцент1 2 2" xfId="45"/>
    <cellStyle name="40% - Акцент2 2" xfId="46"/>
    <cellStyle name="40% - Акцент2 2 2" xfId="47"/>
    <cellStyle name="40% - Акцент3 2" xfId="48"/>
    <cellStyle name="40% - Акцент3 2 2" xfId="49"/>
    <cellStyle name="40% - Акцент4 2" xfId="50"/>
    <cellStyle name="40% - Акцент4 2 2" xfId="51"/>
    <cellStyle name="40% - Акцент5 2" xfId="52"/>
    <cellStyle name="40% - Акцент5 2 2" xfId="53"/>
    <cellStyle name="40% - Акцент6 2" xfId="54"/>
    <cellStyle name="40% - Акцент6 2 2" xfId="55"/>
    <cellStyle name="60% - Accent1" xfId="56"/>
    <cellStyle name="60% - Accent2" xfId="57"/>
    <cellStyle name="60% - Accent3" xfId="58"/>
    <cellStyle name="60% - Accent4" xfId="59"/>
    <cellStyle name="60% - Accent5" xfId="60"/>
    <cellStyle name="60% - Accent6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Accent1" xfId="68"/>
    <cellStyle name="Accent1 - 20%" xfId="69"/>
    <cellStyle name="Accent1 - 40%" xfId="70"/>
    <cellStyle name="Accent1 - 60%" xfId="71"/>
    <cellStyle name="Accent2" xfId="72"/>
    <cellStyle name="Accent2 - 20%" xfId="73"/>
    <cellStyle name="Accent2 - 40%" xfId="74"/>
    <cellStyle name="Accent2 - 60%" xfId="75"/>
    <cellStyle name="Accent3" xfId="76"/>
    <cellStyle name="Accent3 - 20%" xfId="77"/>
    <cellStyle name="Accent3 - 40%" xfId="78"/>
    <cellStyle name="Accent3 - 60%" xfId="79"/>
    <cellStyle name="Accent3_10" xfId="80"/>
    <cellStyle name="Accent4" xfId="81"/>
    <cellStyle name="Accent4 - 20%" xfId="82"/>
    <cellStyle name="Accent4 - 40%" xfId="83"/>
    <cellStyle name="Accent4 - 60%" xfId="84"/>
    <cellStyle name="Accent4_10" xfId="85"/>
    <cellStyle name="Accent5" xfId="86"/>
    <cellStyle name="Accent5 - 20%" xfId="87"/>
    <cellStyle name="Accent5 - 40%" xfId="88"/>
    <cellStyle name="Accent5 - 60%" xfId="89"/>
    <cellStyle name="Accent5_10" xfId="90"/>
    <cellStyle name="Accent6" xfId="91"/>
    <cellStyle name="Accent6 - 20%" xfId="92"/>
    <cellStyle name="Accent6 - 40%" xfId="93"/>
    <cellStyle name="Accent6 - 60%" xfId="94"/>
    <cellStyle name="Accent6_10" xfId="95"/>
    <cellStyle name="Bad 1" xfId="96"/>
    <cellStyle name="Calculation" xfId="97"/>
    <cellStyle name="Check Cell" xfId="98"/>
    <cellStyle name="Emphasis 1" xfId="99"/>
    <cellStyle name="Emphasis 2" xfId="100"/>
    <cellStyle name="Emphasis 3" xfId="101"/>
    <cellStyle name="Explanatory Text" xfId="102"/>
    <cellStyle name="Good 2" xfId="103"/>
    <cellStyle name="Heading 1 3" xfId="104"/>
    <cellStyle name="Heading 2 4" xfId="105"/>
    <cellStyle name="Heading 3" xfId="106"/>
    <cellStyle name="Heading 4" xfId="107"/>
    <cellStyle name="Input" xfId="108"/>
    <cellStyle name="Linked Cell" xfId="109"/>
    <cellStyle name="Neutral 5" xfId="110"/>
    <cellStyle name="Normal" xfId="111"/>
    <cellStyle name="Note 6" xfId="112"/>
    <cellStyle name="Output" xfId="113"/>
    <cellStyle name="SAPBEXaggData" xfId="114"/>
    <cellStyle name="SAPBEXaggData 2" xfId="115"/>
    <cellStyle name="SAPBEXaggData 3" xfId="116"/>
    <cellStyle name="SAPBEXaggData_Приложения к закону (поправки)" xfId="117"/>
    <cellStyle name="SAPBEXaggDataEmph" xfId="118"/>
    <cellStyle name="SAPBEXaggDataEmph 2" xfId="119"/>
    <cellStyle name="SAPBEXaggDataEmph 3" xfId="120"/>
    <cellStyle name="SAPBEXaggItem" xfId="121"/>
    <cellStyle name="SAPBEXaggItem 2" xfId="122"/>
    <cellStyle name="SAPBEXaggItem 3" xfId="123"/>
    <cellStyle name="SAPBEXaggItem_8" xfId="124"/>
    <cellStyle name="SAPBEXaggItemX" xfId="125"/>
    <cellStyle name="SAPBEXaggItemX 2" xfId="126"/>
    <cellStyle name="SAPBEXaggItemX 3" xfId="127"/>
    <cellStyle name="SAPBEXchaText" xfId="128"/>
    <cellStyle name="SAPBEXchaText 2" xfId="129"/>
    <cellStyle name="SAPBEXchaText 3" xfId="130"/>
    <cellStyle name="SAPBEXexcBad7" xfId="131"/>
    <cellStyle name="SAPBEXexcBad7 2" xfId="132"/>
    <cellStyle name="SAPBEXexcBad7 3" xfId="133"/>
    <cellStyle name="SAPBEXexcBad8" xfId="134"/>
    <cellStyle name="SAPBEXexcBad8 2" xfId="135"/>
    <cellStyle name="SAPBEXexcBad8 3" xfId="136"/>
    <cellStyle name="SAPBEXexcBad9" xfId="137"/>
    <cellStyle name="SAPBEXexcBad9 2" xfId="138"/>
    <cellStyle name="SAPBEXexcBad9 3" xfId="139"/>
    <cellStyle name="SAPBEXexcCritical4" xfId="140"/>
    <cellStyle name="SAPBEXexcCritical4 2" xfId="141"/>
    <cellStyle name="SAPBEXexcCritical4 3" xfId="142"/>
    <cellStyle name="SAPBEXexcCritical5" xfId="143"/>
    <cellStyle name="SAPBEXexcCritical5 2" xfId="144"/>
    <cellStyle name="SAPBEXexcCritical5 3" xfId="145"/>
    <cellStyle name="SAPBEXexcCritical6" xfId="146"/>
    <cellStyle name="SAPBEXexcCritical6 2" xfId="147"/>
    <cellStyle name="SAPBEXexcCritical6 3" xfId="148"/>
    <cellStyle name="SAPBEXexcGood1" xfId="149"/>
    <cellStyle name="SAPBEXexcGood1 2" xfId="150"/>
    <cellStyle name="SAPBEXexcGood1 3" xfId="151"/>
    <cellStyle name="SAPBEXexcGood2" xfId="152"/>
    <cellStyle name="SAPBEXexcGood2 2" xfId="153"/>
    <cellStyle name="SAPBEXexcGood2 3" xfId="154"/>
    <cellStyle name="SAPBEXexcGood3" xfId="155"/>
    <cellStyle name="SAPBEXexcGood3 2" xfId="156"/>
    <cellStyle name="SAPBEXexcGood3 3" xfId="157"/>
    <cellStyle name="SAPBEXfilterDrill" xfId="158"/>
    <cellStyle name="SAPBEXfilterDrill 2" xfId="159"/>
    <cellStyle name="SAPBEXfilterDrill 3" xfId="160"/>
    <cellStyle name="SAPBEXfilterItem" xfId="161"/>
    <cellStyle name="SAPBEXfilterItem 2" xfId="162"/>
    <cellStyle name="SAPBEXfilterItem 3" xfId="163"/>
    <cellStyle name="SAPBEXfilterText" xfId="164"/>
    <cellStyle name="SAPBEXfilterText 2" xfId="165"/>
    <cellStyle name="SAPBEXfilterText 3" xfId="166"/>
    <cellStyle name="SAPBEXformats" xfId="167"/>
    <cellStyle name="SAPBEXformats 2" xfId="168"/>
    <cellStyle name="SAPBEXformats 3" xfId="169"/>
    <cellStyle name="SAPBEXheaderItem" xfId="170"/>
    <cellStyle name="SAPBEXheaderItem 2" xfId="171"/>
    <cellStyle name="SAPBEXheaderItem 3" xfId="172"/>
    <cellStyle name="SAPBEXheaderText" xfId="173"/>
    <cellStyle name="SAPBEXheaderText 2" xfId="174"/>
    <cellStyle name="SAPBEXheaderText 3" xfId="175"/>
    <cellStyle name="SAPBEXHLevel0" xfId="176"/>
    <cellStyle name="SAPBEXHLevel0 2" xfId="177"/>
    <cellStyle name="SAPBEXHLevel0 2 2 3" xfId="178"/>
    <cellStyle name="SAPBEXHLevel0X" xfId="179"/>
    <cellStyle name="SAPBEXHLevel0X 2" xfId="180"/>
    <cellStyle name="SAPBEXHLevel0X 3" xfId="181"/>
    <cellStyle name="SAPBEXHLevel1" xfId="182"/>
    <cellStyle name="SAPBEXHLevel1 2" xfId="183"/>
    <cellStyle name="SAPBEXHLevel1X" xfId="184"/>
    <cellStyle name="SAPBEXHLevel1X 2" xfId="185"/>
    <cellStyle name="SAPBEXHLevel1X 3" xfId="186"/>
    <cellStyle name="SAPBEXHLevel2" xfId="187"/>
    <cellStyle name="SAPBEXHLevel2 2" xfId="188"/>
    <cellStyle name="SAPBEXHLevel2X" xfId="189"/>
    <cellStyle name="SAPBEXHLevel2X 2" xfId="190"/>
    <cellStyle name="SAPBEXHLevel2X 3" xfId="191"/>
    <cellStyle name="SAPBEXHLevel3" xfId="192"/>
    <cellStyle name="SAPBEXHLevel3 2" xfId="193"/>
    <cellStyle name="SAPBEXHLevel3 3" xfId="194"/>
    <cellStyle name="SAPBEXHLevel3X" xfId="195"/>
    <cellStyle name="SAPBEXHLevel3X 2" xfId="196"/>
    <cellStyle name="SAPBEXHLevel3X 3" xfId="197"/>
    <cellStyle name="SAPBEXinputData" xfId="198"/>
    <cellStyle name="SAPBEXinputData 2" xfId="199"/>
    <cellStyle name="SAPBEXinputData 3" xfId="200"/>
    <cellStyle name="SAPBEXItemHeader" xfId="201"/>
    <cellStyle name="SAPBEXresData" xfId="202"/>
    <cellStyle name="SAPBEXresData 2" xfId="203"/>
    <cellStyle name="SAPBEXresData 3" xfId="204"/>
    <cellStyle name="SAPBEXresDataEmph" xfId="205"/>
    <cellStyle name="SAPBEXresDataEmph 2" xfId="206"/>
    <cellStyle name="SAPBEXresDataEmph 3" xfId="207"/>
    <cellStyle name="SAPBEXresItem" xfId="208"/>
    <cellStyle name="SAPBEXresItem 2" xfId="209"/>
    <cellStyle name="SAPBEXresItem 3" xfId="210"/>
    <cellStyle name="SAPBEXresItemX" xfId="211"/>
    <cellStyle name="SAPBEXresItemX 2" xfId="212"/>
    <cellStyle name="SAPBEXresItemX 3" xfId="213"/>
    <cellStyle name="SAPBEXstdData" xfId="214"/>
    <cellStyle name="SAPBEXstdData 2" xfId="215"/>
    <cellStyle name="SAPBEXstdData_726-ПК (прил.)" xfId="216"/>
    <cellStyle name="SAPBEXstdDataEmph" xfId="217"/>
    <cellStyle name="SAPBEXstdDataEmph 2" xfId="218"/>
    <cellStyle name="SAPBEXstdDataEmph 3" xfId="219"/>
    <cellStyle name="SAPBEXstdItem" xfId="220"/>
    <cellStyle name="SAPBEXstdItem 2" xfId="221"/>
    <cellStyle name="SAPBEXstdItem 3" xfId="222"/>
    <cellStyle name="SAPBEXstdItem_726-ПК (прил.)" xfId="223"/>
    <cellStyle name="SAPBEXstdItemX" xfId="224"/>
    <cellStyle name="SAPBEXstdItemX 2" xfId="225"/>
    <cellStyle name="SAPBEXstdItemX 3" xfId="226"/>
    <cellStyle name="SAPBEXtitle" xfId="227"/>
    <cellStyle name="SAPBEXtitle 2" xfId="228"/>
    <cellStyle name="SAPBEXtitle 3" xfId="229"/>
    <cellStyle name="SAPBEXunassignedItem" xfId="230"/>
    <cellStyle name="SAPBEXundefined" xfId="231"/>
    <cellStyle name="SAPBEXundefined 2" xfId="232"/>
    <cellStyle name="SAPBEXundefined 3" xfId="233"/>
    <cellStyle name="Sheet Title" xfId="234"/>
    <cellStyle name="Title" xfId="235"/>
    <cellStyle name="Total" xfId="236"/>
    <cellStyle name="Warning Text" xfId="237"/>
    <cellStyle name="Акцент1 2" xfId="238"/>
    <cellStyle name="Акцент2 2" xfId="239"/>
    <cellStyle name="Акцент3 2" xfId="240"/>
    <cellStyle name="Акцент4 2" xfId="241"/>
    <cellStyle name="Акцент5 2" xfId="242"/>
    <cellStyle name="Акцент6 2" xfId="243"/>
    <cellStyle name="Ввод  2" xfId="244"/>
    <cellStyle name="Вывод 2" xfId="245"/>
    <cellStyle name="Вычисление 2" xfId="246"/>
    <cellStyle name="Заголовок 1 2" xfId="247"/>
    <cellStyle name="Заголовок 2 2" xfId="248"/>
    <cellStyle name="Заголовок 3 2" xfId="249"/>
    <cellStyle name="Заголовок 4 2" xfId="250"/>
    <cellStyle name="Итог 2" xfId="251"/>
    <cellStyle name="Контрольная ячейка 2" xfId="252"/>
    <cellStyle name="Название 2" xfId="253"/>
    <cellStyle name="Нейтральный 2" xfId="254"/>
    <cellStyle name="Обычный 10" xfId="255"/>
    <cellStyle name="Обычный 10 2" xfId="256"/>
    <cellStyle name="Обычный 10 2 2" xfId="257"/>
    <cellStyle name="Обычный 10 2 2 2" xfId="258"/>
    <cellStyle name="Обычный 10 2 2 2 2" xfId="259"/>
    <cellStyle name="Обычный 10 2 2 3" xfId="260"/>
    <cellStyle name="Обычный 10 2 3" xfId="261"/>
    <cellStyle name="Обычный 10 2 3 2" xfId="262"/>
    <cellStyle name="Обычный 10 2 4" xfId="263"/>
    <cellStyle name="Обычный 10 3" xfId="264"/>
    <cellStyle name="Обычный 10 3 2" xfId="265"/>
    <cellStyle name="Обычный 10 3 2 2" xfId="266"/>
    <cellStyle name="Обычный 10 3 3" xfId="267"/>
    <cellStyle name="Обычный 10 4" xfId="268"/>
    <cellStyle name="Обычный 10 4 2" xfId="269"/>
    <cellStyle name="Обычный 10 5" xfId="270"/>
    <cellStyle name="Обычный 11" xfId="271"/>
    <cellStyle name="Обычный 11 2" xfId="272"/>
    <cellStyle name="Обычный 11 2 2" xfId="273"/>
    <cellStyle name="Обычный 11 2 2 2" xfId="274"/>
    <cellStyle name="Обычный 11 2 2 2 2" xfId="275"/>
    <cellStyle name="Обычный 11 2 2 2 2 2" xfId="276"/>
    <cellStyle name="Обычный 11 2 2 2 3" xfId="277"/>
    <cellStyle name="Обычный 11 2 2 3" xfId="278"/>
    <cellStyle name="Обычный 11 2 2 3 2" xfId="279"/>
    <cellStyle name="Обычный 11 2 2 4" xfId="280"/>
    <cellStyle name="Обычный 11 2 3" xfId="281"/>
    <cellStyle name="Обычный 11 2 3 2" xfId="282"/>
    <cellStyle name="Обычный 11 2 3 2 2" xfId="283"/>
    <cellStyle name="Обычный 11 2 3 3" xfId="284"/>
    <cellStyle name="Обычный 11 2 4" xfId="285"/>
    <cellStyle name="Обычный 11 2 4 2" xfId="286"/>
    <cellStyle name="Обычный 11 2 5" xfId="287"/>
    <cellStyle name="Обычный 11 3" xfId="288"/>
    <cellStyle name="Обычный 11 4" xfId="289"/>
    <cellStyle name="Обычный 11 4 2" xfId="290"/>
    <cellStyle name="Обычный 11 4 2 2" xfId="291"/>
    <cellStyle name="Обычный 11 4 2 2 2" xfId="292"/>
    <cellStyle name="Обычный 11 4 2 3" xfId="293"/>
    <cellStyle name="Обычный 11 4 3" xfId="294"/>
    <cellStyle name="Обычный 11 4 3 2" xfId="295"/>
    <cellStyle name="Обычный 11 4 4" xfId="296"/>
    <cellStyle name="Обычный 11 5" xfId="297"/>
    <cellStyle name="Обычный 11 5 2" xfId="298"/>
    <cellStyle name="Обычный 11 5 2 2" xfId="299"/>
    <cellStyle name="Обычный 11 5 3" xfId="300"/>
    <cellStyle name="Обычный 11 6" xfId="301"/>
    <cellStyle name="Обычный 11 6 2" xfId="302"/>
    <cellStyle name="Обычный 11 7" xfId="303"/>
    <cellStyle name="Обычный 12" xfId="304"/>
    <cellStyle name="Обычный 13" xfId="305"/>
    <cellStyle name="Обычный 14" xfId="306"/>
    <cellStyle name="Обычный 15" xfId="307"/>
    <cellStyle name="Обычный 15 2" xfId="308"/>
    <cellStyle name="Обычный 15 2 2" xfId="309"/>
    <cellStyle name="Обычный 15 2 2 2" xfId="310"/>
    <cellStyle name="Обычный 15 2 2 2 2" xfId="311"/>
    <cellStyle name="Обычный 15 2 2 3" xfId="312"/>
    <cellStyle name="Обычный 15 2 3" xfId="313"/>
    <cellStyle name="Обычный 15 2 3 2" xfId="314"/>
    <cellStyle name="Обычный 15 2 4" xfId="315"/>
    <cellStyle name="Обычный 15 3" xfId="316"/>
    <cellStyle name="Обычный 15 3 2" xfId="317"/>
    <cellStyle name="Обычный 15 3 2 2" xfId="318"/>
    <cellStyle name="Обычный 15 3 3" xfId="319"/>
    <cellStyle name="Обычный 15 4" xfId="320"/>
    <cellStyle name="Обычный 15 4 2" xfId="321"/>
    <cellStyle name="Обычный 15 5" xfId="322"/>
    <cellStyle name="Обычный 16" xfId="323"/>
    <cellStyle name="Обычный 16 2" xfId="324"/>
    <cellStyle name="Обычный 16 2 2" xfId="325"/>
    <cellStyle name="Обычный 16 2 2 2" xfId="326"/>
    <cellStyle name="Обычный 16 2 2 2 2" xfId="327"/>
    <cellStyle name="Обычный 16 2 2 3" xfId="328"/>
    <cellStyle name="Обычный 16 2 3" xfId="329"/>
    <cellStyle name="Обычный 16 2 3 2" xfId="330"/>
    <cellStyle name="Обычный 16 2 4" xfId="331"/>
    <cellStyle name="Обычный 16 3" xfId="332"/>
    <cellStyle name="Обычный 16 3 2" xfId="333"/>
    <cellStyle name="Обычный 16 3 2 2" xfId="334"/>
    <cellStyle name="Обычный 16 3 3" xfId="335"/>
    <cellStyle name="Обычный 16 4" xfId="336"/>
    <cellStyle name="Обычный 16 4 2" xfId="337"/>
    <cellStyle name="Обычный 16 5" xfId="338"/>
    <cellStyle name="Обычный 16 6 2" xfId="339"/>
    <cellStyle name="Обычный 16 6 2 2" xfId="340"/>
    <cellStyle name="Обычный 16 6 2 2 2" xfId="341"/>
    <cellStyle name="Обычный 16 6 2 2 2 2" xfId="342"/>
    <cellStyle name="Обычный 16 6 2 2 2 2 2" xfId="343"/>
    <cellStyle name="Обычный 16 6 2 2 2 3" xfId="344"/>
    <cellStyle name="Обычный 16 6 2 2 3" xfId="345"/>
    <cellStyle name="Обычный 16 6 2 2 3 2" xfId="346"/>
    <cellStyle name="Обычный 16 6 2 2 4" xfId="347"/>
    <cellStyle name="Обычный 16 6 2 3" xfId="348"/>
    <cellStyle name="Обычный 16 6 2 3 2" xfId="349"/>
    <cellStyle name="Обычный 16 6 2 3 2 2" xfId="350"/>
    <cellStyle name="Обычный 16 6 2 3 3" xfId="351"/>
    <cellStyle name="Обычный 16 6 2 3 4" xfId="352"/>
    <cellStyle name="Обычный 16 6 2 4" xfId="353"/>
    <cellStyle name="Обычный 16 6 2 4 2" xfId="354"/>
    <cellStyle name="Обычный 16 6 2 5" xfId="355"/>
    <cellStyle name="Обычный 17" xfId="356"/>
    <cellStyle name="Обычный 17 2" xfId="357"/>
    <cellStyle name="Обычный 17 2 2" xfId="358"/>
    <cellStyle name="Обычный 17 2 2 2" xfId="359"/>
    <cellStyle name="Обычный 17 2 2 2 2" xfId="360"/>
    <cellStyle name="Обычный 17 2 2 3" xfId="361"/>
    <cellStyle name="Обычный 17 2 3" xfId="362"/>
    <cellStyle name="Обычный 17 2 3 2" xfId="363"/>
    <cellStyle name="Обычный 17 2 4" xfId="364"/>
    <cellStyle name="Обычный 17 3" xfId="365"/>
    <cellStyle name="Обычный 17 3 2" xfId="366"/>
    <cellStyle name="Обычный 17 3 2 2" xfId="367"/>
    <cellStyle name="Обычный 17 3 3" xfId="368"/>
    <cellStyle name="Обычный 17 4" xfId="369"/>
    <cellStyle name="Обычный 17 4 2" xfId="370"/>
    <cellStyle name="Обычный 17 5" xfId="371"/>
    <cellStyle name="Обычный 17 6" xfId="372"/>
    <cellStyle name="Обычный 18" xfId="373"/>
    <cellStyle name="Обычный 18 2" xfId="374"/>
    <cellStyle name="Обычный 18 2 2" xfId="375"/>
    <cellStyle name="Обычный 18 2 2 2" xfId="376"/>
    <cellStyle name="Обычный 18 2 2 2 2" xfId="377"/>
    <cellStyle name="Обычный 18 2 2 3" xfId="378"/>
    <cellStyle name="Обычный 18 2 3" xfId="379"/>
    <cellStyle name="Обычный 18 2 3 2" xfId="380"/>
    <cellStyle name="Обычный 18 2 4" xfId="381"/>
    <cellStyle name="Обычный 18 3" xfId="382"/>
    <cellStyle name="Обычный 18 3 2" xfId="383"/>
    <cellStyle name="Обычный 18 3 2 2" xfId="384"/>
    <cellStyle name="Обычный 18 3 3" xfId="385"/>
    <cellStyle name="Обычный 18 4" xfId="386"/>
    <cellStyle name="Обычный 18 4 2" xfId="387"/>
    <cellStyle name="Обычный 18 5" xfId="388"/>
    <cellStyle name="Обычный 19" xfId="389"/>
    <cellStyle name="Обычный 19 2" xfId="390"/>
    <cellStyle name="Обычный 19 2 2" xfId="391"/>
    <cellStyle name="Обычный 19 2 2 2" xfId="392"/>
    <cellStyle name="Обычный 19 2 2 2 2" xfId="393"/>
    <cellStyle name="Обычный 19 2 2 3" xfId="394"/>
    <cellStyle name="Обычный 19 2 3" xfId="395"/>
    <cellStyle name="Обычный 19 2 3 2" xfId="396"/>
    <cellStyle name="Обычный 19 2 4" xfId="397"/>
    <cellStyle name="Обычный 19 3" xfId="398"/>
    <cellStyle name="Обычный 19 3 2" xfId="399"/>
    <cellStyle name="Обычный 19 3 2 2" xfId="400"/>
    <cellStyle name="Обычный 19 3 3" xfId="401"/>
    <cellStyle name="Обычный 19 4" xfId="402"/>
    <cellStyle name="Обычный 19 4 2" xfId="403"/>
    <cellStyle name="Обычный 19 5" xfId="404"/>
    <cellStyle name="Обычный 2" xfId="405"/>
    <cellStyle name="Обычный 2 2" xfId="406"/>
    <cellStyle name="Обычный 2 2 2" xfId="407"/>
    <cellStyle name="Обычный 2 2 2 2" xfId="408"/>
    <cellStyle name="Обычный 2 2 2 2 2" xfId="409"/>
    <cellStyle name="Обычный 2 2 2 2 2 2" xfId="410"/>
    <cellStyle name="Обычный 2 2 2 2 3" xfId="411"/>
    <cellStyle name="Обычный 2 2 2 3" xfId="412"/>
    <cellStyle name="Обычный 2 2 2 3 2" xfId="413"/>
    <cellStyle name="Обычный 2 2 2 4" xfId="414"/>
    <cellStyle name="Обычный 2 2 3" xfId="415"/>
    <cellStyle name="Обычный 2 2 3 2" xfId="416"/>
    <cellStyle name="Обычный 2 2 3 2 2" xfId="417"/>
    <cellStyle name="Обычный 2 2 3 3" xfId="418"/>
    <cellStyle name="Обычный 2 2 4" xfId="419"/>
    <cellStyle name="Обычный 2 2 4 2" xfId="420"/>
    <cellStyle name="Обычный 2 2 5" xfId="421"/>
    <cellStyle name="Обычный 2 2 6" xfId="422"/>
    <cellStyle name="Обычный 2 3" xfId="423"/>
    <cellStyle name="Обычный 2 3 2" xfId="424"/>
    <cellStyle name="Обычный 2 3 3" xfId="425"/>
    <cellStyle name="Обычный 2 3 3 2" xfId="426"/>
    <cellStyle name="Обычный 2 3 3 2 2" xfId="427"/>
    <cellStyle name="Обычный 2 3 3 2 2 2" xfId="428"/>
    <cellStyle name="Обычный 2 3 3 2 3" xfId="429"/>
    <cellStyle name="Обычный 2 3 3 3" xfId="430"/>
    <cellStyle name="Обычный 2 3 3 3 2" xfId="431"/>
    <cellStyle name="Обычный 2 3 3 4" xfId="432"/>
    <cellStyle name="Обычный 2 3 4" xfId="433"/>
    <cellStyle name="Обычный 2 3 4 2" xfId="434"/>
    <cellStyle name="Обычный 2 3 4 2 2" xfId="435"/>
    <cellStyle name="Обычный 2 3 4 3" xfId="436"/>
    <cellStyle name="Обычный 2 3 5" xfId="437"/>
    <cellStyle name="Обычный 2 3 5 2" xfId="438"/>
    <cellStyle name="Обычный 2 3 6" xfId="439"/>
    <cellStyle name="Обычный 2 4" xfId="440"/>
    <cellStyle name="Обычный 2 4 2" xfId="441"/>
    <cellStyle name="Обычный 2 4 2 2" xfId="442"/>
    <cellStyle name="Обычный 2 4 2 2 2" xfId="443"/>
    <cellStyle name="Обычный 2 4 2 2 2 2" xfId="444"/>
    <cellStyle name="Обычный 2 4 2 2 3" xfId="445"/>
    <cellStyle name="Обычный 2 4 2 3" xfId="446"/>
    <cellStyle name="Обычный 2 4 2 3 2" xfId="447"/>
    <cellStyle name="Обычный 2 4 2 4" xfId="448"/>
    <cellStyle name="Обычный 2 4 3" xfId="449"/>
    <cellStyle name="Обычный 2 4 3 2" xfId="450"/>
    <cellStyle name="Обычный 2 4 3 2 2" xfId="451"/>
    <cellStyle name="Обычный 2 4 3 3" xfId="452"/>
    <cellStyle name="Обычный 2 4 4" xfId="453"/>
    <cellStyle name="Обычный 2 4 4 2" xfId="454"/>
    <cellStyle name="Обычный 2 4 5" xfId="455"/>
    <cellStyle name="Обычный 2 5" xfId="456"/>
    <cellStyle name="Обычный 2 5 2" xfId="457"/>
    <cellStyle name="Обычный 2 5 2 2" xfId="458"/>
    <cellStyle name="Обычный 2 5 2 2 2" xfId="459"/>
    <cellStyle name="Обычный 2 5 2 2 2 2" xfId="460"/>
    <cellStyle name="Обычный 2 5 2 2 3" xfId="461"/>
    <cellStyle name="Обычный 2 5 2 3" xfId="462"/>
    <cellStyle name="Обычный 2 5 2 3 2" xfId="463"/>
    <cellStyle name="Обычный 2 5 2 4" xfId="464"/>
    <cellStyle name="Обычный 2 5 3" xfId="465"/>
    <cellStyle name="Обычный 2 5 3 2" xfId="466"/>
    <cellStyle name="Обычный 2 5 3 2 2" xfId="467"/>
    <cellStyle name="Обычный 2 5 3 3" xfId="468"/>
    <cellStyle name="Обычный 2 5 4" xfId="469"/>
    <cellStyle name="Обычный 2 5 4 2" xfId="470"/>
    <cellStyle name="Обычный 2 5 5" xfId="471"/>
    <cellStyle name="Обычный 2 6" xfId="472"/>
    <cellStyle name="Обычный 2 6 2" xfId="473"/>
    <cellStyle name="Обычный 2 6 2 2" xfId="474"/>
    <cellStyle name="Обычный 2 6 2 2 2" xfId="475"/>
    <cellStyle name="Обычный 2 6 2 2 2 2" xfId="476"/>
    <cellStyle name="Обычный 2 6 2 2 3" xfId="477"/>
    <cellStyle name="Обычный 2 6 2 3" xfId="478"/>
    <cellStyle name="Обычный 2 6 2 3 2" xfId="479"/>
    <cellStyle name="Обычный 2 6 2 4" xfId="480"/>
    <cellStyle name="Обычный 2 6 3" xfId="481"/>
    <cellStyle name="Обычный 2 6 3 2" xfId="482"/>
    <cellStyle name="Обычный 2 6 3 2 2" xfId="483"/>
    <cellStyle name="Обычный 2 6 3 3" xfId="484"/>
    <cellStyle name="Обычный 2 6 4" xfId="485"/>
    <cellStyle name="Обычный 2 6 4 2" xfId="486"/>
    <cellStyle name="Обычный 2 6 5" xfId="487"/>
    <cellStyle name="Обычный 2 7" xfId="488"/>
    <cellStyle name="Обычный 20" xfId="489"/>
    <cellStyle name="Обычный 20 2" xfId="490"/>
    <cellStyle name="Обычный 20 2 2" xfId="491"/>
    <cellStyle name="Обычный 20 2 2 2" xfId="492"/>
    <cellStyle name="Обычный 20 2 2 2 2" xfId="493"/>
    <cellStyle name="Обычный 20 2 2 3" xfId="494"/>
    <cellStyle name="Обычный 20 2 3" xfId="495"/>
    <cellStyle name="Обычный 20 2 3 2" xfId="496"/>
    <cellStyle name="Обычный 20 2 4" xfId="497"/>
    <cellStyle name="Обычный 20 3" xfId="498"/>
    <cellStyle name="Обычный 20 3 2" xfId="499"/>
    <cellStyle name="Обычный 20 3 2 2" xfId="500"/>
    <cellStyle name="Обычный 20 3 3" xfId="501"/>
    <cellStyle name="Обычный 20 4" xfId="502"/>
    <cellStyle name="Обычный 20 4 2" xfId="503"/>
    <cellStyle name="Обычный 20 5" xfId="504"/>
    <cellStyle name="Обычный 21" xfId="505"/>
    <cellStyle name="Обычный 21 2" xfId="506"/>
    <cellStyle name="Обычный 21 2 2" xfId="507"/>
    <cellStyle name="Обычный 21 2 2 2" xfId="508"/>
    <cellStyle name="Обычный 21 2 2 2 2" xfId="509"/>
    <cellStyle name="Обычный 21 2 2 3" xfId="510"/>
    <cellStyle name="Обычный 21 2 3" xfId="511"/>
    <cellStyle name="Обычный 21 2 3 2" xfId="512"/>
    <cellStyle name="Обычный 21 2 4" xfId="513"/>
    <cellStyle name="Обычный 21 3" xfId="514"/>
    <cellStyle name="Обычный 21 3 2" xfId="515"/>
    <cellStyle name="Обычный 21 3 2 2" xfId="516"/>
    <cellStyle name="Обычный 21 3 3" xfId="517"/>
    <cellStyle name="Обычный 21 4" xfId="518"/>
    <cellStyle name="Обычный 21 4 2" xfId="519"/>
    <cellStyle name="Обычный 21 5" xfId="520"/>
    <cellStyle name="Обычный 22" xfId="521"/>
    <cellStyle name="Обычный 22 2" xfId="522"/>
    <cellStyle name="Обычный 22 2 2" xfId="523"/>
    <cellStyle name="Обычный 22 2 2 2" xfId="524"/>
    <cellStyle name="Обычный 22 2 2 2 2" xfId="525"/>
    <cellStyle name="Обычный 22 2 2 3" xfId="526"/>
    <cellStyle name="Обычный 22 2 3" xfId="527"/>
    <cellStyle name="Обычный 22 2 3 2" xfId="528"/>
    <cellStyle name="Обычный 22 2 4" xfId="529"/>
    <cellStyle name="Обычный 22 3" xfId="530"/>
    <cellStyle name="Обычный 22 3 2" xfId="531"/>
    <cellStyle name="Обычный 22 3 2 2" xfId="532"/>
    <cellStyle name="Обычный 22 3 3" xfId="533"/>
    <cellStyle name="Обычный 22 4" xfId="534"/>
    <cellStyle name="Обычный 22 4 2" xfId="535"/>
    <cellStyle name="Обычный 22 5" xfId="536"/>
    <cellStyle name="Обычный 23" xfId="537"/>
    <cellStyle name="Обычный 23 2" xfId="538"/>
    <cellStyle name="Обычный 23 2 2" xfId="539"/>
    <cellStyle name="Обычный 23 2 2 2" xfId="540"/>
    <cellStyle name="Обычный 23 2 2 2 2" xfId="541"/>
    <cellStyle name="Обычный 23 2 2 3" xfId="542"/>
    <cellStyle name="Обычный 23 2 3" xfId="543"/>
    <cellStyle name="Обычный 23 2 3 2" xfId="544"/>
    <cellStyle name="Обычный 23 2 4" xfId="545"/>
    <cellStyle name="Обычный 23 3" xfId="546"/>
    <cellStyle name="Обычный 23 3 2" xfId="547"/>
    <cellStyle name="Обычный 23 3 2 2" xfId="548"/>
    <cellStyle name="Обычный 23 3 3" xfId="549"/>
    <cellStyle name="Обычный 23 4" xfId="550"/>
    <cellStyle name="Обычный 23 4 2" xfId="551"/>
    <cellStyle name="Обычный 23 5" xfId="552"/>
    <cellStyle name="Обычный 24" xfId="553"/>
    <cellStyle name="Обычный 25" xfId="554"/>
    <cellStyle name="Обычный 25 2" xfId="555"/>
    <cellStyle name="Обычный 25 2 2" xfId="556"/>
    <cellStyle name="Обычный 25 2 2 2" xfId="557"/>
    <cellStyle name="Обычный 25 2 2 2 2" xfId="558"/>
    <cellStyle name="Обычный 25 2 2 3" xfId="559"/>
    <cellStyle name="Обычный 25 2 3" xfId="560"/>
    <cellStyle name="Обычный 25 2 3 2" xfId="561"/>
    <cellStyle name="Обычный 25 2 4" xfId="562"/>
    <cellStyle name="Обычный 25 3" xfId="563"/>
    <cellStyle name="Обычный 25 3 2" xfId="564"/>
    <cellStyle name="Обычный 25 3 2 2" xfId="565"/>
    <cellStyle name="Обычный 25 3 3" xfId="566"/>
    <cellStyle name="Обычный 25 4" xfId="567"/>
    <cellStyle name="Обычный 25 4 2" xfId="568"/>
    <cellStyle name="Обычный 25 5" xfId="569"/>
    <cellStyle name="Обычный 26" xfId="570"/>
    <cellStyle name="Обычный 26 2" xfId="571"/>
    <cellStyle name="Обычный 27" xfId="572"/>
    <cellStyle name="Обычный 27 2" xfId="573"/>
    <cellStyle name="Обычный 28" xfId="574"/>
    <cellStyle name="Обычный 28 2" xfId="575"/>
    <cellStyle name="Обычный 29" xfId="576"/>
    <cellStyle name="Обычный 29 2" xfId="577"/>
    <cellStyle name="Обычный 3" xfId="578"/>
    <cellStyle name="Обычный 3 2" xfId="579"/>
    <cellStyle name="Обычный 3 3" xfId="580"/>
    <cellStyle name="Обычный 30" xfId="581"/>
    <cellStyle name="Обычный 30 2" xfId="582"/>
    <cellStyle name="Обычный 31" xfId="583"/>
    <cellStyle name="Обычный 32" xfId="584"/>
    <cellStyle name="Обычный 4" xfId="585"/>
    <cellStyle name="Обычный 4 2" xfId="586"/>
    <cellStyle name="Обычный 4 3" xfId="587"/>
    <cellStyle name="Обычный 4 3 2" xfId="588"/>
    <cellStyle name="Обычный 4 3 2 2" xfId="589"/>
    <cellStyle name="Обычный 4 3 2 2 2" xfId="590"/>
    <cellStyle name="Обычный 4 3 2 2 2 2" xfId="591"/>
    <cellStyle name="Обычный 4 3 2 2 2 2 2" xfId="592"/>
    <cellStyle name="Обычный 4 3 2 2 2 2 2 2" xfId="593"/>
    <cellStyle name="Обычный 4 3 2 2 2 2 3" xfId="594"/>
    <cellStyle name="Обычный 4 3 2 2 2 3" xfId="595"/>
    <cellStyle name="Обычный 4 3 2 2 2 3 2" xfId="596"/>
    <cellStyle name="Обычный 4 3 2 2 2 4" xfId="597"/>
    <cellStyle name="Обычный 4 3 2 2 3" xfId="598"/>
    <cellStyle name="Обычный 4 3 2 2 3 2" xfId="599"/>
    <cellStyle name="Обычный 4 3 2 2 3 2 2" xfId="600"/>
    <cellStyle name="Обычный 4 3 2 2 3 3" xfId="601"/>
    <cellStyle name="Обычный 4 3 2 2 4" xfId="602"/>
    <cellStyle name="Обычный 4 3 2 2 4 2" xfId="603"/>
    <cellStyle name="Обычный 4 3 2 2 5" xfId="604"/>
    <cellStyle name="Обычный 4 3 2 2 5 2" xfId="605"/>
    <cellStyle name="Обычный 4 3 2 2 6" xfId="606"/>
    <cellStyle name="Обычный 4 3 2 3" xfId="607"/>
    <cellStyle name="Обычный 4 3 2 3 2" xfId="608"/>
    <cellStyle name="Обычный 4 3 2 3 2 2" xfId="609"/>
    <cellStyle name="Обычный 4 3 2 3 2 2 2" xfId="610"/>
    <cellStyle name="Обычный 4 3 2 3 2 3" xfId="611"/>
    <cellStyle name="Обычный 4 3 2 3 3" xfId="612"/>
    <cellStyle name="Обычный 4 3 2 3 3 2" xfId="613"/>
    <cellStyle name="Обычный 4 3 2 3 4" xfId="614"/>
    <cellStyle name="Обычный 4 3 2 4" xfId="615"/>
    <cellStyle name="Обычный 4 3 2 4 2" xfId="616"/>
    <cellStyle name="Обычный 4 3 2 4 2 2" xfId="617"/>
    <cellStyle name="Обычный 4 3 2 4 3" xfId="618"/>
    <cellStyle name="Обычный 4 3 2 5" xfId="619"/>
    <cellStyle name="Обычный 4 3 2 5 2" xfId="620"/>
    <cellStyle name="Обычный 4 3 2 6" xfId="621"/>
    <cellStyle name="Обычный 4 3 3" xfId="622"/>
    <cellStyle name="Обычный 4 3 3 2" xfId="623"/>
    <cellStyle name="Обычный 4 3 3 2 2" xfId="624"/>
    <cellStyle name="Обычный 4 3 3 2 2 2" xfId="625"/>
    <cellStyle name="Обычный 4 3 3 2 3" xfId="626"/>
    <cellStyle name="Обычный 4 3 3 3" xfId="627"/>
    <cellStyle name="Обычный 4 3 3 3 2" xfId="628"/>
    <cellStyle name="Обычный 4 3 3 4" xfId="629"/>
    <cellStyle name="Обычный 4 3 4" xfId="630"/>
    <cellStyle name="Обычный 4 3 4 2" xfId="631"/>
    <cellStyle name="Обычный 4 3 4 2 2" xfId="632"/>
    <cellStyle name="Обычный 4 3 4 3" xfId="633"/>
    <cellStyle name="Обычный 4 3 5" xfId="634"/>
    <cellStyle name="Обычный 4 3 5 2" xfId="635"/>
    <cellStyle name="Обычный 4 3 6" xfId="636"/>
    <cellStyle name="Обычный 5" xfId="637"/>
    <cellStyle name="Обычный 5 2" xfId="638"/>
    <cellStyle name="Обычный 6" xfId="639"/>
    <cellStyle name="Обычный 7" xfId="640"/>
    <cellStyle name="Обычный 7 2" xfId="641"/>
    <cellStyle name="Обычный 7 2 2" xfId="642"/>
    <cellStyle name="Обычный 7 2 2 2" xfId="643"/>
    <cellStyle name="Обычный 7 2 2 2 2" xfId="644"/>
    <cellStyle name="Обычный 7 2 2 2 2 2" xfId="645"/>
    <cellStyle name="Обычный 7 2 2 2 3" xfId="646"/>
    <cellStyle name="Обычный 7 2 2 3" xfId="647"/>
    <cellStyle name="Обычный 7 2 2 3 2" xfId="648"/>
    <cellStyle name="Обычный 7 2 2 4" xfId="649"/>
    <cellStyle name="Обычный 7 2 3" xfId="650"/>
    <cellStyle name="Обычный 7 2 3 2" xfId="651"/>
    <cellStyle name="Обычный 7 2 3 2 2" xfId="652"/>
    <cellStyle name="Обычный 7 2 3 3" xfId="653"/>
    <cellStyle name="Обычный 7 2 4" xfId="654"/>
    <cellStyle name="Обычный 7 2 4 2" xfId="655"/>
    <cellStyle name="Обычный 7 2 5" xfId="656"/>
    <cellStyle name="Обычный 7 3" xfId="657"/>
    <cellStyle name="Обычный 8" xfId="658"/>
    <cellStyle name="Обычный 8 2" xfId="659"/>
    <cellStyle name="Обычный 9" xfId="660"/>
    <cellStyle name="Обычный 9 2" xfId="661"/>
    <cellStyle name="Плохой 2" xfId="662"/>
    <cellStyle name="Пояснение 2" xfId="663"/>
    <cellStyle name="Примечание 2" xfId="664"/>
    <cellStyle name="Процентный 2" xfId="665"/>
    <cellStyle name="Процентный 2 2" xfId="666"/>
    <cellStyle name="Процентный 3" xfId="667"/>
    <cellStyle name="Процентный 3 2" xfId="668"/>
    <cellStyle name="Процентный 3 3" xfId="669"/>
    <cellStyle name="Процентный 4" xfId="670"/>
    <cellStyle name="Процентный 5" xfId="671"/>
    <cellStyle name="Процентный 6" xfId="672"/>
    <cellStyle name="Связанная ячейка 2" xfId="673"/>
    <cellStyle name="Стиль 1" xfId="674"/>
    <cellStyle name="Текст предупреждения 2" xfId="675"/>
    <cellStyle name="Финансовый 2" xfId="676"/>
    <cellStyle name="Финансовый 3" xfId="677"/>
    <cellStyle name="Финансовый 4" xfId="678"/>
    <cellStyle name="Финансовый 5" xfId="679"/>
    <cellStyle name="Финансовый 5 2" xfId="680"/>
    <cellStyle name="Финансовый 6" xfId="681"/>
    <cellStyle name="Хороший 2" xfId="682"/>
  </cellStyles>
  <dxfs count="14">
    <dxf>
      <fill>
        <patternFill patternType="solid">
          <fgColor rgb="FF92D050"/>
          <bgColor rgb="FF000000"/>
        </patternFill>
      </fill>
    </dxf>
    <dxf>
      <fill>
        <patternFill patternType="solid">
          <fgColor rgb="FFB7DEE8"/>
          <bgColor rgb="FF000000"/>
        </patternFill>
      </fill>
    </dxf>
    <dxf>
      <fill>
        <patternFill patternType="solid">
          <fgColor rgb="FFCCC1DA"/>
          <bgColor rgb="FF000000"/>
        </patternFill>
      </fill>
    </dxf>
    <dxf>
      <fill>
        <patternFill patternType="solid">
          <fgColor rgb="FFE6B9B8"/>
          <bgColor rgb="FF000000"/>
        </patternFill>
      </fill>
    </dxf>
    <dxf>
      <fill>
        <patternFill patternType="solid">
          <fgColor rgb="FFF0FCB4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D7E4BD"/>
          <bgColor rgb="FF000000"/>
        </patternFill>
      </fill>
    </dxf>
    <dxf>
      <fill>
        <patternFill patternType="solid">
          <fgColor rgb="FFB3A2C7"/>
          <bgColor rgb="FF000000"/>
        </patternFill>
      </fill>
    </dxf>
    <dxf>
      <fill>
        <patternFill patternType="solid">
          <fgColor rgb="FFB9CDE5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F2F2F2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C000"/>
      <rgbColor rgb="FFFF9F9F"/>
      <rgbColor rgb="FF00FFFF"/>
      <rgbColor rgb="FF92120D"/>
      <rgbColor rgb="FF008000"/>
      <rgbColor rgb="FF000080"/>
      <rgbColor rgb="FF66B28C"/>
      <rgbColor rgb="FF800080"/>
      <rgbColor rgb="FF00B0F0"/>
      <rgbColor rgb="FFC0C0C0"/>
      <rgbColor rgb="FF808080"/>
      <rgbColor rgb="FF9999FF"/>
      <rgbColor rgb="FF993366"/>
      <rgbColor rgb="FFFFFFCC"/>
      <rgbColor rgb="FFCCFFFF"/>
      <rgbColor rgb="FFB7DEE8"/>
      <rgbColor rgb="FFFF8080"/>
      <rgbColor rgb="FF0066CC"/>
      <rgbColor rgb="FFCCCCFF"/>
      <rgbColor rgb="FFD7E4BD"/>
      <rgbColor rgb="FFE6B9B8"/>
      <rgbColor rgb="FFF0FCB4"/>
      <rgbColor rgb="FFA6D9FF"/>
      <rgbColor rgb="FFB9CDE5"/>
      <rgbColor rgb="FFFCD5B5"/>
      <rgbColor rgb="FF92D050"/>
      <rgbColor rgb="FFFDEADA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43314"/>
      <rgbColor rgb="FFCCC1DA"/>
      <rgbColor rgb="FF993300"/>
      <rgbColor rgb="FFB3A2C7"/>
      <rgbColor rgb="FF333399"/>
      <rgbColor rgb="FFB0B0B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9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5" activeCellId="0" sqref="G5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1" width="12.57"/>
    <col collapsed="false" customWidth="true" hidden="false" outlineLevel="0" max="3" min="3" style="1" width="44.85"/>
    <col collapsed="false" customWidth="true" hidden="false" outlineLevel="0" max="4" min="4" style="1" width="17.29"/>
    <col collapsed="false" customWidth="true" hidden="true" outlineLevel="0" max="5" min="5" style="1" width="15.14"/>
    <col collapsed="false" customWidth="true" hidden="true" outlineLevel="0" max="6" min="6" style="1" width="16.84"/>
    <col collapsed="false" customWidth="true" hidden="false" outlineLevel="0" max="9" min="7" style="1" width="15.14"/>
    <col collapsed="false" customWidth="true" hidden="true" outlineLevel="0" max="11" min="10" style="1" width="15.14"/>
    <col collapsed="false" customWidth="true" hidden="false" outlineLevel="0" max="12" min="12" style="1" width="15.14"/>
    <col collapsed="false" customWidth="true" hidden="false" outlineLevel="0" max="13" min="13" style="1" width="11.85"/>
    <col collapsed="false" customWidth="false" hidden="false" outlineLevel="0" max="16384" min="14" style="1" width="9.14"/>
  </cols>
  <sheetData>
    <row r="1" customFormat="false" ht="12.75" hidden="false" customHeight="false" outlineLevel="0" collapsed="false">
      <c r="G1" s="2" t="s">
        <v>0</v>
      </c>
      <c r="H1" s="2"/>
      <c r="I1" s="2"/>
      <c r="J1" s="2"/>
      <c r="K1" s="2"/>
    </row>
    <row r="2" customFormat="false" ht="12.75" hidden="false" customHeight="false" outlineLevel="0" collapsed="false">
      <c r="G2" s="2" t="s">
        <v>1</v>
      </c>
      <c r="H2" s="2"/>
      <c r="I2" s="2"/>
      <c r="J2" s="2"/>
      <c r="K2" s="2"/>
    </row>
    <row r="3" customFormat="false" ht="12.75" hidden="false" customHeight="false" outlineLevel="0" collapsed="false">
      <c r="G3" s="2" t="s">
        <v>2</v>
      </c>
      <c r="H3" s="2"/>
      <c r="I3" s="2"/>
      <c r="J3" s="2"/>
      <c r="K3" s="2"/>
    </row>
    <row r="4" customFormat="false" ht="12.75" hidden="false" customHeight="false" outlineLevel="0" collapsed="false">
      <c r="G4" s="2" t="s">
        <v>3</v>
      </c>
      <c r="H4" s="2"/>
      <c r="I4" s="2"/>
      <c r="J4" s="2"/>
      <c r="K4" s="2"/>
    </row>
    <row r="5" customFormat="false" ht="12.75" hidden="false" customHeight="false" outlineLevel="0" collapsed="false">
      <c r="G5" s="3" t="s">
        <v>4</v>
      </c>
      <c r="H5" s="3"/>
      <c r="I5" s="3"/>
      <c r="J5" s="3"/>
      <c r="K5" s="3"/>
    </row>
    <row r="6" customFormat="false" ht="33" hidden="false" customHeight="true" outlineLevel="0" collapsed="false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</row>
    <row r="7" customFormat="false" ht="12.75" hidden="false" customHeight="false" outlineLevel="0" collapsed="false">
      <c r="J7" s="5" t="s">
        <v>6</v>
      </c>
      <c r="K7" s="5" t="s">
        <v>6</v>
      </c>
      <c r="L7" s="5" t="s">
        <v>6</v>
      </c>
    </row>
    <row r="8" customFormat="false" ht="14.25" hidden="false" customHeight="true" outlineLevel="0" collapsed="false">
      <c r="A8" s="6" t="s">
        <v>7</v>
      </c>
      <c r="B8" s="6" t="s">
        <v>8</v>
      </c>
      <c r="C8" s="6" t="s">
        <v>9</v>
      </c>
      <c r="D8" s="6" t="s">
        <v>10</v>
      </c>
      <c r="E8" s="6"/>
      <c r="F8" s="6"/>
      <c r="G8" s="6" t="s">
        <v>11</v>
      </c>
      <c r="H8" s="6"/>
      <c r="I8" s="6" t="s">
        <v>11</v>
      </c>
      <c r="J8" s="6" t="s">
        <v>12</v>
      </c>
      <c r="K8" s="6" t="s">
        <v>12</v>
      </c>
      <c r="L8" s="6" t="s">
        <v>12</v>
      </c>
    </row>
    <row r="9" customFormat="false" ht="26.25" hidden="false" customHeight="true" outlineLevel="0" collapsed="false">
      <c r="A9" s="6"/>
      <c r="B9" s="6"/>
      <c r="C9" s="6"/>
      <c r="D9" s="6" t="s">
        <v>13</v>
      </c>
      <c r="E9" s="6" t="s">
        <v>14</v>
      </c>
      <c r="F9" s="6" t="s">
        <v>15</v>
      </c>
      <c r="G9" s="7" t="s">
        <v>13</v>
      </c>
      <c r="H9" s="6" t="s">
        <v>14</v>
      </c>
      <c r="I9" s="7" t="s">
        <v>16</v>
      </c>
      <c r="J9" s="7" t="s">
        <v>13</v>
      </c>
      <c r="K9" s="6" t="s">
        <v>14</v>
      </c>
      <c r="L9" s="7" t="s">
        <v>13</v>
      </c>
    </row>
    <row r="10" customFormat="false" ht="11.25" hidden="true" customHeight="true" outlineLevel="0" collapsed="false">
      <c r="A10" s="8"/>
      <c r="B10" s="8"/>
      <c r="C10" s="8"/>
      <c r="D10" s="9" t="e">
        <f aca="false">D11-D12-D13-D14-D15</f>
        <v>#REF!</v>
      </c>
      <c r="E10" s="9" t="e">
        <f aca="false">E11-E12-E13-E14-E15</f>
        <v>#REF!</v>
      </c>
      <c r="F10" s="9" t="e">
        <f aca="false">F11-F12-F13-F14-F15</f>
        <v>#REF!</v>
      </c>
      <c r="G10" s="9" t="e">
        <f aca="false">G11-G12-G13-G14-G15</f>
        <v>#REF!</v>
      </c>
      <c r="H10" s="9"/>
      <c r="I10" s="9" t="e">
        <f aca="false">I11-I12-I13-I14-I15</f>
        <v>#REF!</v>
      </c>
      <c r="J10" s="9" t="e">
        <f aca="false">J11-J12-J13-J14-J15</f>
        <v>#REF!</v>
      </c>
      <c r="K10" s="9" t="e">
        <f aca="false">K11-K12-K13-K14-K15</f>
        <v>#REF!</v>
      </c>
      <c r="L10" s="9" t="e">
        <f aca="false">L11-L12-L13-L14-L15</f>
        <v>#REF!</v>
      </c>
    </row>
    <row r="11" customFormat="false" ht="25.5" hidden="false" customHeight="false" outlineLevel="0" collapsed="false">
      <c r="A11" s="10" t="s">
        <v>17</v>
      </c>
      <c r="B11" s="11"/>
      <c r="C11" s="12" t="s">
        <v>18</v>
      </c>
      <c r="D11" s="13" t="n">
        <f aca="false">D16+D64+D178+D202+D222+D285+D301+D320+D347+D429+D470+D482+D504+D515</f>
        <v>1109356.39386</v>
      </c>
      <c r="E11" s="13" t="n">
        <f aca="false">E16+E64+E178+E202+E222+E285+E301+E320+E347+E429+E470+E482+E504+E515</f>
        <v>0</v>
      </c>
      <c r="F11" s="13" t="n">
        <f aca="false">F16+F64+F178+F202+F222+F285+F301+F320+F347+F429+F470+F482+F504+F515</f>
        <v>1109356.39386</v>
      </c>
      <c r="G11" s="13" t="n">
        <f aca="false">G16+G64+G178+G202+G222+G285+G301+G320+G347+G429+G470+G482+G504+G515</f>
        <v>826238.08672</v>
      </c>
      <c r="H11" s="13" t="n">
        <f aca="false">H16+H64+H178+H202+H222+H285+H301+H320+H347+H429+H470+H482+H504+H515</f>
        <v>4800</v>
      </c>
      <c r="I11" s="13" t="n">
        <f aca="false">I16+I64+I178+I202+I222+I285+I301+I320+I347+I429+I470+I482+I504+I515</f>
        <v>831038.08672</v>
      </c>
      <c r="J11" s="13" t="n">
        <f aca="false">J16+J64+J178+J202+J222+J285+J301+J320+J347+J429+J470+J482+J504+J515</f>
        <v>836230.28699</v>
      </c>
      <c r="K11" s="13" t="n">
        <f aca="false">K16+K64+K178+K202+K222+K285+K301+K320+K347+K429+K470+K482+K504+K515</f>
        <v>0</v>
      </c>
      <c r="L11" s="13" t="n">
        <f aca="false">L16+L64+L178+L202+L222+L285+L301+L320+L347+L429+L470+L482+L504+L515</f>
        <v>836230.28699</v>
      </c>
    </row>
    <row r="12" customFormat="false" ht="12.75" hidden="true" customHeight="false" outlineLevel="0" collapsed="false">
      <c r="A12" s="10"/>
      <c r="B12" s="11"/>
      <c r="C12" s="12" t="s">
        <v>19</v>
      </c>
      <c r="D12" s="13" t="e">
        <f aca="false">D50+D52+D55+D105+D107+#REF!+D184+D198+D352+#REF!+D508+#REF!+#REF!</f>
        <v>#REF!</v>
      </c>
      <c r="E12" s="13" t="e">
        <f aca="false">E50+E52+E55+E105+E107+#REF!+E184+E198+E352+#REF!+E508+#REF!+#REF!</f>
        <v>#REF!</v>
      </c>
      <c r="F12" s="13" t="e">
        <f aca="false">F50+F52+F55+F105+F107+#REF!+F184+F198+F352+#REF!+F508+#REF!+#REF!</f>
        <v>#REF!</v>
      </c>
      <c r="G12" s="13" t="e">
        <f aca="false">G50+G52+G55+G105+G107+#REF!+G184+G198+G352+#REF!+G508+#REF!+#REF!</f>
        <v>#REF!</v>
      </c>
      <c r="H12" s="13" t="e">
        <f aca="false">H50+H52+H55+H105+H107+#REF!+H184+H198+H352+#REF!+H508+#REF!+#REF!</f>
        <v>#REF!</v>
      </c>
      <c r="I12" s="13" t="e">
        <f aca="false">I50+I52+I55+I105+I107+#REF!+I184+I198+I352+#REF!+I508+#REF!+#REF!</f>
        <v>#REF!</v>
      </c>
      <c r="J12" s="13" t="e">
        <f aca="false">J50+J52+J55+J105+J107+#REF!+J184+J198+J352+#REF!+J508+#REF!+#REF!</f>
        <v>#REF!</v>
      </c>
      <c r="K12" s="13" t="e">
        <f aca="false">K50+K52+K55+K105+K107+#REF!+K184+K198+K352+#REF!+K508+#REF!+#REF!</f>
        <v>#REF!</v>
      </c>
      <c r="L12" s="13" t="e">
        <f aca="false">L50+L52+L55+L105+L107+#REF!+L184+L198+L352+#REF!+L508+#REF!+#REF!</f>
        <v>#REF!</v>
      </c>
    </row>
    <row r="13" customFormat="false" ht="12.75" hidden="true" customHeight="false" outlineLevel="0" collapsed="false">
      <c r="A13" s="10"/>
      <c r="B13" s="11"/>
      <c r="C13" s="12" t="s">
        <v>20</v>
      </c>
      <c r="D13" s="13" t="e">
        <f aca="false">D34+D37+D40+D42+D45+D48+D69+D72+D86+D90+D101+D103+D137+D148+D151+#REF!+D180+D185+D188+D190+D192+D217+#REF!+D312+D353+D444+#REF!+D480+D509+D521+#REF!+#REF!+D80+#REF!+#REF!+D293</f>
        <v>#REF!</v>
      </c>
      <c r="E13" s="13" t="e">
        <f aca="false">E34+E37+E40+E42+E45+E48+E69+E72+E86+E90+E101+E103+E137+E148+E151+#REF!+E180+E185+E188+E190+E192+E217+#REF!+E312+E353+E444+#REF!+E480+E509+E521+#REF!+#REF!+E80+#REF!+#REF!+E293</f>
        <v>#REF!</v>
      </c>
      <c r="F13" s="13" t="e">
        <f aca="false">F34+F37+F40+F42+F45+F48+F69+F72+F86+F90+F101+F103+F137+F148+F151+#REF!+F180+F185+F188+F190+F192+F217+#REF!+F312+F353+F444+#REF!+F480+F509+F521+#REF!+#REF!+F80+#REF!+#REF!+F293</f>
        <v>#REF!</v>
      </c>
      <c r="G13" s="13" t="e">
        <f aca="false">G34+G37+G40+G42+G45+G48+G69+G72+G86+G90+G101+G103+G137+G148+G151+#REF!+G180+G185+G188+G190+G192+G217+#REF!+G312+G353+G444+#REF!+G480+G509+G521+#REF!+#REF!+G80+#REF!+#REF!</f>
        <v>#REF!</v>
      </c>
      <c r="H13" s="13" t="e">
        <f aca="false">H34+H37+H40+H42+H45+H48+H69+H72+H86+H90+H101+H103+H137+H148+H151+#REF!+H180+H185+H188+H190+H192+H217+#REF!+H312+H353+H444+#REF!+H480+H509+H521+#REF!+#REF!+H80+#REF!+#REF!</f>
        <v>#REF!</v>
      </c>
      <c r="I13" s="13" t="e">
        <f aca="false">I34+I37+I40+I42+I45+I48+I69+I72+I86+I90+I101+I103+I137+I148+I151+#REF!+I180+I185+I188+I190+I192+I217+#REF!+I312+I353+I444+#REF!+I480+I509+I521+#REF!+#REF!+I80+#REF!+#REF!</f>
        <v>#REF!</v>
      </c>
      <c r="J13" s="13" t="e">
        <f aca="false">J34+J37+J40+J42+J45+J48+J69+J72+J86+J90+J101+J103+J137+J148+J151+#REF!+J180+J185+J188+J190+J192+J217+#REF!+J312+J353+J444+#REF!+J480+J509+J521+#REF!+#REF!+J80+#REF!+#REF!</f>
        <v>#REF!</v>
      </c>
      <c r="K13" s="13" t="e">
        <f aca="false">K34+K37+K40+K42+K45+K48+K69+K72+K86+K90+K101+K103+K137+K148+K151+#REF!+K180+K185+K188+K190+K192+K217+#REF!+K312+K353+K444+#REF!+K480+K509+K521+#REF!+#REF!+K80+#REF!+#REF!</f>
        <v>#REF!</v>
      </c>
      <c r="L13" s="13" t="e">
        <f aca="false">L34+L37+L40+L42+L45+L48+L69+L72+L86+L90+L101+L103+L137+L148+L151+#REF!+L180+L185+L188+L190+L192+L217+#REF!+L312+L353+L444+#REF!+L480+L509+L521+#REF!+#REF!+L80+#REF!+#REF!</f>
        <v>#REF!</v>
      </c>
    </row>
    <row r="14" customFormat="false" ht="12.75" hidden="true" customHeight="false" outlineLevel="0" collapsed="false">
      <c r="A14" s="10"/>
      <c r="B14" s="11"/>
      <c r="C14" s="12" t="s">
        <v>21</v>
      </c>
      <c r="D14" s="13" t="e">
        <f aca="false">D19+D21+D25+D27+D30+D60+D62+D67+D74+D76+D84+D91+D93+D95+D97+D99+D111+D117+D119+D121+D123+D125+D127+D129+D133+D135+D143+D145+#REF!+#REF!+D176+D186+D200+D204+D206+D208+D211+D218+D221+D225+D228+D230+D233+D236+D239+D241+D243+#REF!+D254+D269+D272+D276+D280+D284+D288+D291+D298+D300+D305+D307+D313+D314+D316+D317+D319+D324+D326+D329+D337+D340+D342+D344+D346+D354+D362+D364+D366+D378+D380+D382+D384+D387+D389+#REF!+D395+D398+D410+D413+D415+#REF!+D419+D421+D433+D438+D445+D447+D449+D452+#REF!+D462+D466+D481+D485+D487+D489+D491+D495+D496+D499+D502+D510+D518+D522+D525+D251+D359+D370+D373+D392+D417+D81+D423+D259+D257+D214+D492+D367+D368+#REF!</f>
        <v>#REF!</v>
      </c>
      <c r="E14" s="13" t="e">
        <f aca="false">E19+E21+E25+E27+E30+E60+E62+E67+E74+E76+E84+E91+E93+E95+E97+E99+E111+E117+E119+E121+E123+E125+E127+E129+E133+E135+E143+E145+#REF!+#REF!+E176+E186+E200+E204+E206+E208+E211+E218+E221+E225+E228+E230+E233+E236+E239+E241+E243+#REF!+E254+E269+E272+E276+E280+E284+E288+E291+E298+E300+E305+E307+E313+E314+E316+E317+E319+E324+E326+E329+E337+E340+E342+E344+E346+E354+E362+E364+E366+E378+E380+E382+E384+E387+E389+#REF!+E395+E398+E410+E413+E415+#REF!+E419+E421+E433+E438+E445+E447+E449+E452+#REF!+E462+E466+E481+E485+E487+E489+E491+E495+E496+E499+E502+E510+E518+E522+E525+E251+E359+E370+E373+E392+E417+E81+E423+E259+E257+E214+E492+E367+E368+#REF!</f>
        <v>#REF!</v>
      </c>
      <c r="F14" s="13" t="e">
        <f aca="false">F19+F21+F25+F27+F30+F60+F62+F67+F74+F76+F84+F91+F93+F95+F97+F99+F111+F117+F119+F121+F123+F125+F127+F129+F133+F135+F143+F145+#REF!+#REF!+F176+F186+F200+F204+F206+F208+F211+F218+F221+F225+F228+F230+F233+F236+F239+F241+F243+#REF!+F254+F269+F272+F276+F280+F284+F288+F291+F298+F300+F305+F307+F313+F314+F316+F317+F319+F324+F326+F329+F337+F340+F342+F344+F346+F354+F362+F364+F366+F378+F380+F382+F384+F387+F389+#REF!+F395+F398+F410+F413+F415+#REF!+F419+F421+F433+F438+F445+F447+F449+F452+#REF!+F462+F466+F481+F485+F487+F489+F491+F495+F496+F499+F502+F510+F518+F522+F525+F251+F359+F370+F373+F392+F417+F81+F423+F259+F257+F214+F492+F367+F368+#REF!</f>
        <v>#REF!</v>
      </c>
      <c r="G14" s="13" t="e">
        <f aca="false">G19+G21+G25+G27+G30+G60+G62+G67+G74+G76+G84+G91+G93+G95+G97+G99+G111+G117+G119+G121+G123+G125+G127+G129+G133+G135+G143+G145+#REF!+#REF!+G176+G186+G200+G204+G206+G208+G211+G218+G221+G225+G228+G230+G233+G236+G239+G241+G243+#REF!+G254+G269+G272+G276+G280+G284+G288+G291+G298+G300+G305+G307+G313+G314+G316+G317+G319+G324+G326+G329+G337+G340+G342+G344+G346+G354+G362+G364+G366+G378+G380+G382+G384+G387+G389+#REF!+G395+G398+G410+G413+G415+#REF!+G419+G421+G433+G438+G445+G447+G449+G452+#REF!+G462+G466+G481+G485+G487+G489+G491+G495+G496+G499+G502+G510+G518+G522+G525+G251+G359+G370+G373+G392+G417+G81+G423+G259+G257+G214+G492+G367+G368+#REF!+G514</f>
        <v>#REF!</v>
      </c>
      <c r="H14" s="13" t="e">
        <f aca="false">H19+H21+H25+H27+H30+H60+H62+H67+H74+H76+H84+H91+H93+H95+H97+H99+H111+H117+H119+H121+H123+H125+H127+H129+H133+H135+H143+H145+#REF!+#REF!+H176+H186+H200+H204+H206+H208+H211+H218+H221+H225+H228+H230+H233+H236+H239+H241+H243+#REF!+H254+H269+H272+H276+H280+H284+H288+H291+H298+H300+H305+H307+H313+H314+H316+H317+H319+H324+H326+H329+H337+H340+H342+H344+H346+H354+H362+H364+H366+H378+H380+H382+H384+H387+H389+#REF!+H395+H398+H410+H413+H415+#REF!+H419+H421+H433+H438+H445+H447+H449+H452+#REF!+H462+H466+H481+H485+H487+H489+H491+H495+H496+H499+H502+H510+H518+H522+H525+H251+H359+H370+H373+H392+H417+H81+H423+H259+H257+H214+H492+H367+H368+#REF!+H514</f>
        <v>#REF!</v>
      </c>
      <c r="I14" s="13" t="e">
        <f aca="false">I19+I21+I25+I27+I30+I60+I62+I67+I74+I76+I84+I91+I93+I95+I97+I99+I111+I117+I119+I121+I123+I125+I127+I129+I133+I135+I143+I145+#REF!+#REF!+I176+I186+I200+I204+I206+I208+I211+I218+I221+I225+I228+I230+I233+I236+I239+I241+I243+#REF!+I254+I269+I272+I276+I280+I284+I288+I291+I298+I300+I305+I307+I313+I314+I316+I317+I319+I324+I326+I329+I337+I340+I342+I344+I346+I354+I362+I364+I366+I378+I380+I382+I384+I387+I389+#REF!+I395+I398+I410+I413+I415+#REF!+I419+I421+I433+I438+I445+I447+I449+I452+#REF!+I462+I466+I481+I485+I487+I489+I491+I495+I496+I499+I502+I510+I518+I522+I525+I251+I359+I370+I373+I392+I417+I81+I423+I259+I257+I214+I492+I367+I368+#REF!+I514</f>
        <v>#REF!</v>
      </c>
      <c r="J14" s="13" t="e">
        <f aca="false">J19+J21+J25+J27+J30+J60+J62+J67+J74+J76+J84+J91+J93+J95+J97+J99+J111+J117+J119+J121+J123+J125+J127+J129+J133+J135+J143+J145+#REF!+#REF!+J176+J186+J200+J204+J206+J208+J211+J218+J221+J225+J228+J230+J233+J236+J239+J241+J243+#REF!+J254+J269+J272+J276+J280+J284+J288+J291+J298+J300+J305+J307+J313+J314+J316+J317+J319+J324+J326+J329+J337+J340+J342+J344+J346+J354+J362+J364+J366+J378+J380+J382+J384+J387+J389+#REF!+J395+J398+J410+J413+J415+#REF!+J419+J421+J433+J438+J445+J447+J449+J452+#REF!+J462+J466+J481+J485+J487+J489+J491+J495+J496+J499+J502+J510+J518+J522+J525+J251+J359+J370+J373+J392+J417+J81+J423+J259+J257+J214+J492+J367+J368+#REF!+J514</f>
        <v>#REF!</v>
      </c>
      <c r="K14" s="13" t="e">
        <f aca="false">K19+K21+K25+K27+K30+K60+K62+K67+K74+K76+K84+K91+K93+K95+K97+K99+K111+K117+K119+K121+K123+K125+K127+K129+K133+K135+K143+K145+#REF!+#REF!+K176+K186+K200+K204+K206+K208+K211+K218+K221+K225+K228+K230+K233+K236+K239+K241+K243+#REF!+K254+K269+K272+K276+K280+K284+K288+K291+K298+K300+K305+K307+K313+K314+K316+K317+K319+K324+K326+K329+K337+K340+K342+K344+K346+K354+K362+K364+K366+K378+K380+K382+K384+K387+K389+#REF!+K395+K398+K410+K413+K415+#REF!+K419+K421+K433+K438+K445+K447+K449+K452+#REF!+K462+K466+K481+K485+K487+K489+K491+K495+K496+K499+K502+K510+K518+K522+K525+K251+K359+K370+K373+K392+K417+K81+K423+K259+K257+K214+K492+K367+K368+#REF!+K514</f>
        <v>#REF!</v>
      </c>
      <c r="L14" s="13" t="e">
        <f aca="false">L19+L21+L25+L27+L30+L60+L62+L67+L74+L76+L84+L91+L93+L95+L97+L99+L111+L117+L119+L121+L123+L125+L127+L129+L133+L135+L143+L145+#REF!+#REF!+L176+L186+L200+L204+L206+L208+L211+L218+L221+L225+L228+L230+L233+L236+L239+L241+L243+#REF!+L254+L269+L272+L276+L280+L284+L288+L291+L298+L300+L305+L307+L313+L314+L316+L317+L319+L324+L326+L329+L337+L340+L342+L344+L346+L354+L362+L364+L366+L378+L380+L382+L384+L387+L389+#REF!+L395+L398+L410+L413+L415+#REF!+L419+L421+L433+L438+L445+L447+L449+L452+#REF!+L462+L466+L481+L485+L487+L489+L491+L495+L496+L499+L502+L510+L518+L522+L525+L251+L359+L370+L373+L392+L417+L81+L423+L259+L257+L214+L492+L367+L368+#REF!+L514</f>
        <v>#REF!</v>
      </c>
    </row>
    <row r="15" customFormat="false" ht="12.75" hidden="true" customHeight="false" outlineLevel="0" collapsed="false">
      <c r="A15" s="10"/>
      <c r="B15" s="11"/>
      <c r="C15" s="12" t="s">
        <v>22</v>
      </c>
      <c r="D15" s="13" t="n">
        <f aca="false">D360+D201</f>
        <v>293.01636</v>
      </c>
      <c r="E15" s="13" t="n">
        <f aca="false">E360+E201</f>
        <v>0</v>
      </c>
      <c r="F15" s="13" t="n">
        <f aca="false">F360+F201</f>
        <v>293.01636</v>
      </c>
      <c r="G15" s="13" t="n">
        <f aca="false">G360+G201</f>
        <v>0</v>
      </c>
      <c r="H15" s="13" t="n">
        <f aca="false">H360+H201</f>
        <v>0</v>
      </c>
      <c r="I15" s="13" t="n">
        <f aca="false">I360+I201</f>
        <v>0</v>
      </c>
      <c r="J15" s="13" t="n">
        <f aca="false">J360+J201</f>
        <v>0</v>
      </c>
      <c r="K15" s="13" t="n">
        <f aca="false">K360+K201</f>
        <v>0</v>
      </c>
      <c r="L15" s="13" t="n">
        <f aca="false">L360+L201</f>
        <v>0</v>
      </c>
    </row>
    <row r="16" s="18" customFormat="true" ht="39" hidden="false" customHeight="false" outlineLevel="0" collapsed="false">
      <c r="A16" s="14" t="s">
        <v>23</v>
      </c>
      <c r="B16" s="14"/>
      <c r="C16" s="15" t="s">
        <v>24</v>
      </c>
      <c r="D16" s="16" t="n">
        <f aca="false">D17+D23+D32+D58</f>
        <v>86486</v>
      </c>
      <c r="E16" s="16" t="n">
        <f aca="false">E17+E23+E32+E58</f>
        <v>0</v>
      </c>
      <c r="F16" s="16" t="n">
        <f aca="false">F17+F23+F32+F58</f>
        <v>86486</v>
      </c>
      <c r="G16" s="16" t="n">
        <f aca="false">G17+G23+G32+G58</f>
        <v>84519.3</v>
      </c>
      <c r="H16" s="16" t="n">
        <f aca="false">H17+H23+H32+H58</f>
        <v>0</v>
      </c>
      <c r="I16" s="16" t="n">
        <f aca="false">I17+I23+I32+I58</f>
        <v>84519.3</v>
      </c>
      <c r="J16" s="16" t="n">
        <f aca="false">J17+J23+J32+J58</f>
        <v>88526.8</v>
      </c>
      <c r="K16" s="16" t="n">
        <f aca="false">K17+K23+K32+K58</f>
        <v>0</v>
      </c>
      <c r="L16" s="16" t="n">
        <f aca="false">L17+L23+L32+L58</f>
        <v>88526.8</v>
      </c>
      <c r="M16" s="17" t="n">
        <f aca="false">M17+M18+M19</f>
        <v>88526.8</v>
      </c>
    </row>
    <row r="17" s="18" customFormat="true" ht="26.25" hidden="false" customHeight="false" outlineLevel="0" collapsed="false">
      <c r="A17" s="19" t="s">
        <v>25</v>
      </c>
      <c r="B17" s="19"/>
      <c r="C17" s="20" t="s">
        <v>26</v>
      </c>
      <c r="D17" s="21" t="n">
        <f aca="false">D18</f>
        <v>1841.1</v>
      </c>
      <c r="E17" s="21"/>
      <c r="F17" s="21" t="n">
        <f aca="false">F18</f>
        <v>1841.1</v>
      </c>
      <c r="G17" s="21" t="n">
        <f aca="false">G18</f>
        <v>69.4</v>
      </c>
      <c r="H17" s="21"/>
      <c r="I17" s="21" t="n">
        <f aca="false">I18</f>
        <v>69.4</v>
      </c>
      <c r="J17" s="21" t="n">
        <f aca="false">J18</f>
        <v>822.1</v>
      </c>
      <c r="K17" s="21"/>
      <c r="L17" s="21" t="n">
        <f aca="false">L18</f>
        <v>822.1</v>
      </c>
      <c r="M17" s="17" t="n">
        <f aca="false">J19+J21+J25+J27+J30+J60+J62</f>
        <v>82627.7</v>
      </c>
      <c r="N17" s="18" t="s">
        <v>21</v>
      </c>
    </row>
    <row r="18" s="18" customFormat="true" ht="26.25" hidden="false" customHeight="false" outlineLevel="0" collapsed="false">
      <c r="A18" s="22" t="s">
        <v>27</v>
      </c>
      <c r="B18" s="22"/>
      <c r="C18" s="23" t="s">
        <v>28</v>
      </c>
      <c r="D18" s="24" t="n">
        <f aca="false">D19+D21</f>
        <v>1841.1</v>
      </c>
      <c r="E18" s="24"/>
      <c r="F18" s="24" t="n">
        <f aca="false">F19+F21</f>
        <v>1841.1</v>
      </c>
      <c r="G18" s="24" t="n">
        <f aca="false">G19+G21</f>
        <v>69.4</v>
      </c>
      <c r="H18" s="24"/>
      <c r="I18" s="24" t="n">
        <f aca="false">I19+I21</f>
        <v>69.4</v>
      </c>
      <c r="J18" s="24" t="n">
        <f aca="false">J19+J21</f>
        <v>822.1</v>
      </c>
      <c r="K18" s="24"/>
      <c r="L18" s="24" t="n">
        <f aca="false">L19+L21</f>
        <v>822.1</v>
      </c>
      <c r="M18" s="17" t="n">
        <f aca="false">J34+J37+J40+J42+J45+J48</f>
        <v>2650.6</v>
      </c>
      <c r="N18" s="18" t="s">
        <v>20</v>
      </c>
    </row>
    <row r="19" s="18" customFormat="true" ht="77.25" hidden="false" customHeight="false" outlineLevel="0" collapsed="false">
      <c r="A19" s="25" t="s">
        <v>29</v>
      </c>
      <c r="B19" s="26"/>
      <c r="C19" s="27" t="s">
        <v>30</v>
      </c>
      <c r="D19" s="28" t="n">
        <f aca="false">D20</f>
        <v>1771.7</v>
      </c>
      <c r="E19" s="28"/>
      <c r="F19" s="28" t="n">
        <f aca="false">F20</f>
        <v>1771.7</v>
      </c>
      <c r="G19" s="28" t="n">
        <f aca="false">G20</f>
        <v>0</v>
      </c>
      <c r="H19" s="28"/>
      <c r="I19" s="28" t="n">
        <f aca="false">I20</f>
        <v>0</v>
      </c>
      <c r="J19" s="28" t="n">
        <f aca="false">J20</f>
        <v>752.7</v>
      </c>
      <c r="K19" s="28"/>
      <c r="L19" s="28" t="n">
        <f aca="false">L20</f>
        <v>752.7</v>
      </c>
      <c r="M19" s="17" t="n">
        <f aca="false">J50+J52+J55</f>
        <v>3248.5</v>
      </c>
      <c r="N19" s="18" t="s">
        <v>19</v>
      </c>
    </row>
    <row r="20" s="18" customFormat="true" ht="26.25" hidden="false" customHeight="false" outlineLevel="0" collapsed="false">
      <c r="A20" s="25"/>
      <c r="B20" s="25" t="s">
        <v>31</v>
      </c>
      <c r="C20" s="27" t="s">
        <v>32</v>
      </c>
      <c r="D20" s="28" t="n">
        <v>1771.7</v>
      </c>
      <c r="E20" s="28"/>
      <c r="F20" s="28" t="n">
        <v>1771.7</v>
      </c>
      <c r="G20" s="28" t="n">
        <f aca="false">752.7-752.7</f>
        <v>0</v>
      </c>
      <c r="H20" s="28"/>
      <c r="I20" s="28" t="n">
        <f aca="false">752.7-752.7</f>
        <v>0</v>
      </c>
      <c r="J20" s="28" t="n">
        <v>752.7</v>
      </c>
      <c r="K20" s="28"/>
      <c r="L20" s="28" t="n">
        <v>752.7</v>
      </c>
    </row>
    <row r="21" s="18" customFormat="true" ht="39" hidden="false" customHeight="false" outlineLevel="0" collapsed="false">
      <c r="A21" s="25" t="s">
        <v>33</v>
      </c>
      <c r="B21" s="25"/>
      <c r="C21" s="27" t="s">
        <v>34</v>
      </c>
      <c r="D21" s="28" t="n">
        <f aca="false">D22</f>
        <v>69.4</v>
      </c>
      <c r="E21" s="28"/>
      <c r="F21" s="28" t="n">
        <f aca="false">F22</f>
        <v>69.4</v>
      </c>
      <c r="G21" s="28" t="n">
        <f aca="false">G22</f>
        <v>69.4</v>
      </c>
      <c r="H21" s="28"/>
      <c r="I21" s="28" t="n">
        <f aca="false">I22</f>
        <v>69.4</v>
      </c>
      <c r="J21" s="28" t="n">
        <f aca="false">J22</f>
        <v>69.4</v>
      </c>
      <c r="K21" s="28"/>
      <c r="L21" s="28" t="n">
        <f aca="false">L22</f>
        <v>69.4</v>
      </c>
    </row>
    <row r="22" s="18" customFormat="true" ht="26.25" hidden="false" customHeight="false" outlineLevel="0" collapsed="false">
      <c r="A22" s="25"/>
      <c r="B22" s="25" t="s">
        <v>31</v>
      </c>
      <c r="C22" s="27" t="s">
        <v>32</v>
      </c>
      <c r="D22" s="28" t="n">
        <v>69.4</v>
      </c>
      <c r="E22" s="28"/>
      <c r="F22" s="28" t="n">
        <v>69.4</v>
      </c>
      <c r="G22" s="28" t="n">
        <v>69.4</v>
      </c>
      <c r="H22" s="28"/>
      <c r="I22" s="28" t="n">
        <v>69.4</v>
      </c>
      <c r="J22" s="28" t="n">
        <v>69.4</v>
      </c>
      <c r="K22" s="28"/>
      <c r="L22" s="28" t="n">
        <v>69.4</v>
      </c>
    </row>
    <row r="23" s="18" customFormat="true" ht="51.75" hidden="false" customHeight="false" outlineLevel="0" collapsed="false">
      <c r="A23" s="19" t="s">
        <v>35</v>
      </c>
      <c r="B23" s="19"/>
      <c r="C23" s="29" t="s">
        <v>36</v>
      </c>
      <c r="D23" s="21" t="n">
        <f aca="false">D24</f>
        <v>78849.1</v>
      </c>
      <c r="E23" s="21" t="n">
        <f aca="false">E24</f>
        <v>0</v>
      </c>
      <c r="F23" s="21" t="n">
        <f aca="false">F24</f>
        <v>78849.1</v>
      </c>
      <c r="G23" s="21" t="n">
        <f aca="false">G24</f>
        <v>78338.6</v>
      </c>
      <c r="H23" s="21" t="n">
        <f aca="false">H24</f>
        <v>0</v>
      </c>
      <c r="I23" s="21" t="n">
        <f aca="false">I24</f>
        <v>78338.6</v>
      </c>
      <c r="J23" s="21" t="n">
        <f aca="false">J24</f>
        <v>81553.6</v>
      </c>
      <c r="K23" s="21" t="n">
        <f aca="false">K24</f>
        <v>0</v>
      </c>
      <c r="L23" s="21" t="n">
        <f aca="false">L24</f>
        <v>81553.6</v>
      </c>
    </row>
    <row r="24" s="18" customFormat="true" ht="66" hidden="false" customHeight="true" outlineLevel="0" collapsed="false">
      <c r="A24" s="22" t="s">
        <v>37</v>
      </c>
      <c r="B24" s="22"/>
      <c r="C24" s="23" t="s">
        <v>38</v>
      </c>
      <c r="D24" s="24" t="n">
        <f aca="false">D25+D27+D30</f>
        <v>78849.1</v>
      </c>
      <c r="E24" s="24" t="n">
        <f aca="false">E25+E27+E30</f>
        <v>0</v>
      </c>
      <c r="F24" s="24" t="n">
        <f aca="false">F25+F27+F30</f>
        <v>78849.1</v>
      </c>
      <c r="G24" s="24" t="n">
        <f aca="false">G25+G27+G30</f>
        <v>78338.6</v>
      </c>
      <c r="H24" s="24" t="n">
        <f aca="false">H25+H27+H30</f>
        <v>0</v>
      </c>
      <c r="I24" s="24" t="n">
        <f aca="false">I25+I27+I30</f>
        <v>78338.6</v>
      </c>
      <c r="J24" s="24" t="n">
        <f aca="false">J25+J27+J30</f>
        <v>81553.6</v>
      </c>
      <c r="K24" s="24" t="n">
        <f aca="false">K25+K27+K30</f>
        <v>0</v>
      </c>
      <c r="L24" s="24" t="n">
        <f aca="false">L25+L27+L30</f>
        <v>81553.6</v>
      </c>
    </row>
    <row r="25" s="18" customFormat="true" ht="51.75" hidden="false" customHeight="false" outlineLevel="0" collapsed="false">
      <c r="A25" s="25" t="s">
        <v>39</v>
      </c>
      <c r="B25" s="25"/>
      <c r="C25" s="27" t="s">
        <v>40</v>
      </c>
      <c r="D25" s="30" t="n">
        <f aca="false">D26</f>
        <v>2911.1</v>
      </c>
      <c r="E25" s="30"/>
      <c r="F25" s="30" t="n">
        <f aca="false">F26</f>
        <v>2911.1</v>
      </c>
      <c r="G25" s="30" t="n">
        <f aca="false">G26</f>
        <v>3022</v>
      </c>
      <c r="H25" s="30"/>
      <c r="I25" s="30" t="n">
        <f aca="false">I26</f>
        <v>3022</v>
      </c>
      <c r="J25" s="30" t="n">
        <f aca="false">J26</f>
        <v>3022</v>
      </c>
      <c r="K25" s="30"/>
      <c r="L25" s="30" t="n">
        <f aca="false">L26</f>
        <v>3022</v>
      </c>
    </row>
    <row r="26" s="18" customFormat="true" ht="64.5" hidden="false" customHeight="false" outlineLevel="0" collapsed="false">
      <c r="A26" s="25"/>
      <c r="B26" s="25" t="s">
        <v>41</v>
      </c>
      <c r="C26" s="27" t="s">
        <v>42</v>
      </c>
      <c r="D26" s="28" t="n">
        <f aca="false">2693+218.1</f>
        <v>2911.1</v>
      </c>
      <c r="E26" s="28"/>
      <c r="F26" s="28" t="n">
        <f aca="false">2693+218.1</f>
        <v>2911.1</v>
      </c>
      <c r="G26" s="28" t="n">
        <f aca="false">2795.5+226.5</f>
        <v>3022</v>
      </c>
      <c r="H26" s="28"/>
      <c r="I26" s="28" t="n">
        <f aca="false">2795.5+226.5</f>
        <v>3022</v>
      </c>
      <c r="J26" s="28" t="n">
        <f aca="false">2795.5+226.5</f>
        <v>3022</v>
      </c>
      <c r="K26" s="28"/>
      <c r="L26" s="28" t="n">
        <f aca="false">2795.5+226.5</f>
        <v>3022</v>
      </c>
    </row>
    <row r="27" s="18" customFormat="true" ht="39" hidden="false" customHeight="false" outlineLevel="0" collapsed="false">
      <c r="A27" s="25" t="s">
        <v>43</v>
      </c>
      <c r="B27" s="25"/>
      <c r="C27" s="27" t="s">
        <v>44</v>
      </c>
      <c r="D27" s="28" t="n">
        <f aca="false">D28+D29</f>
        <v>67331.5</v>
      </c>
      <c r="E27" s="28"/>
      <c r="F27" s="28" t="n">
        <f aca="false">F28+F29</f>
        <v>67331.5</v>
      </c>
      <c r="G27" s="28" t="n">
        <f aca="false">G28+G29</f>
        <v>66564.5</v>
      </c>
      <c r="H27" s="28"/>
      <c r="I27" s="28" t="n">
        <f aca="false">I28+I29</f>
        <v>66564.5</v>
      </c>
      <c r="J27" s="28" t="n">
        <f aca="false">J28+J29</f>
        <v>69779.5</v>
      </c>
      <c r="K27" s="28"/>
      <c r="L27" s="28" t="n">
        <f aca="false">L28+L29</f>
        <v>69779.5</v>
      </c>
    </row>
    <row r="28" s="18" customFormat="true" ht="64.5" hidden="false" customHeight="false" outlineLevel="0" collapsed="false">
      <c r="A28" s="25"/>
      <c r="B28" s="25" t="s">
        <v>41</v>
      </c>
      <c r="C28" s="27" t="s">
        <v>42</v>
      </c>
      <c r="D28" s="28" t="n">
        <v>64116.5</v>
      </c>
      <c r="E28" s="28"/>
      <c r="F28" s="28" t="n">
        <f aca="false">65053.6-3206.7-598.3+2682.8+157.2+27.9</f>
        <v>64116.5</v>
      </c>
      <c r="G28" s="28" t="n">
        <v>66564.5</v>
      </c>
      <c r="H28" s="28"/>
      <c r="I28" s="28" t="n">
        <f aca="false">67190.4-3206.7-617.7+3026.7+163.3+8.5</f>
        <v>66564.5</v>
      </c>
      <c r="J28" s="28" t="n">
        <v>66564.5</v>
      </c>
      <c r="K28" s="28"/>
      <c r="L28" s="28" t="n">
        <f aca="false">67190.4-3206.7-617.7+3026.7+163.3+8.5</f>
        <v>66564.5</v>
      </c>
    </row>
    <row r="29" s="18" customFormat="true" ht="26.25" hidden="false" customHeight="false" outlineLevel="0" collapsed="false">
      <c r="A29" s="25"/>
      <c r="B29" s="25" t="s">
        <v>31</v>
      </c>
      <c r="C29" s="27" t="s">
        <v>32</v>
      </c>
      <c r="D29" s="28" t="n">
        <f aca="false">3206.7+33.2-33.2+8.3</f>
        <v>3215</v>
      </c>
      <c r="E29" s="28"/>
      <c r="F29" s="28" t="n">
        <f aca="false">3206.7+33.2-33.2+8.3</f>
        <v>3215</v>
      </c>
      <c r="G29" s="28" t="n">
        <v>0</v>
      </c>
      <c r="H29" s="28"/>
      <c r="I29" s="28" t="n">
        <v>0</v>
      </c>
      <c r="J29" s="28" t="n">
        <f aca="false">3206.7+33.2-33.2+8.3</f>
        <v>3215</v>
      </c>
      <c r="K29" s="28"/>
      <c r="L29" s="28" t="n">
        <f aca="false">3206.7+33.2-33.2+8.3</f>
        <v>3215</v>
      </c>
    </row>
    <row r="30" s="18" customFormat="true" ht="39" hidden="false" customHeight="false" outlineLevel="0" collapsed="false">
      <c r="A30" s="25" t="s">
        <v>45</v>
      </c>
      <c r="B30" s="25"/>
      <c r="C30" s="31" t="s">
        <v>46</v>
      </c>
      <c r="D30" s="28" t="n">
        <f aca="false">D31</f>
        <v>8606.5</v>
      </c>
      <c r="E30" s="28"/>
      <c r="F30" s="28" t="n">
        <f aca="false">F31</f>
        <v>8606.5</v>
      </c>
      <c r="G30" s="28" t="n">
        <f aca="false">G31</f>
        <v>8752.1</v>
      </c>
      <c r="H30" s="28"/>
      <c r="I30" s="28" t="n">
        <f aca="false">I31</f>
        <v>8752.1</v>
      </c>
      <c r="J30" s="28" t="n">
        <f aca="false">J31</f>
        <v>8752.1</v>
      </c>
      <c r="K30" s="28"/>
      <c r="L30" s="28" t="n">
        <f aca="false">L31</f>
        <v>8752.1</v>
      </c>
    </row>
    <row r="31" s="18" customFormat="true" ht="15" hidden="false" customHeight="false" outlineLevel="0" collapsed="false">
      <c r="A31" s="25"/>
      <c r="B31" s="25" t="s">
        <v>47</v>
      </c>
      <c r="C31" s="27" t="s">
        <v>48</v>
      </c>
      <c r="D31" s="28" t="n">
        <f aca="false">8660.1+6.6-60.2</f>
        <v>8606.5</v>
      </c>
      <c r="E31" s="28"/>
      <c r="F31" s="28" t="n">
        <f aca="false">8660.1+6.6-60.2</f>
        <v>8606.5</v>
      </c>
      <c r="G31" s="28" t="n">
        <f aca="false">8812.3-60.2</f>
        <v>8752.1</v>
      </c>
      <c r="H31" s="28"/>
      <c r="I31" s="28" t="n">
        <f aca="false">8812.3-60.2</f>
        <v>8752.1</v>
      </c>
      <c r="J31" s="28" t="n">
        <f aca="false">8812.3-60.2</f>
        <v>8752.1</v>
      </c>
      <c r="K31" s="28"/>
      <c r="L31" s="28" t="n">
        <f aca="false">8812.3-60.2</f>
        <v>8752.1</v>
      </c>
    </row>
    <row r="32" s="18" customFormat="true" ht="64.5" hidden="false" customHeight="false" outlineLevel="0" collapsed="false">
      <c r="A32" s="19" t="s">
        <v>49</v>
      </c>
      <c r="B32" s="19"/>
      <c r="C32" s="20" t="s">
        <v>50</v>
      </c>
      <c r="D32" s="21" t="n">
        <f aca="false">D33</f>
        <v>5543.8</v>
      </c>
      <c r="E32" s="21"/>
      <c r="F32" s="21" t="n">
        <f aca="false">F33</f>
        <v>5543.8</v>
      </c>
      <c r="G32" s="21" t="n">
        <f aca="false">G33</f>
        <v>5859.3</v>
      </c>
      <c r="H32" s="21"/>
      <c r="I32" s="21" t="n">
        <f aca="false">I33</f>
        <v>5859.3</v>
      </c>
      <c r="J32" s="21" t="n">
        <f aca="false">J33</f>
        <v>5899.1</v>
      </c>
      <c r="K32" s="21"/>
      <c r="L32" s="21" t="n">
        <f aca="false">L33</f>
        <v>5899.1</v>
      </c>
    </row>
    <row r="33" s="18" customFormat="true" ht="39" hidden="false" customHeight="false" outlineLevel="0" collapsed="false">
      <c r="A33" s="22" t="s">
        <v>51</v>
      </c>
      <c r="B33" s="32"/>
      <c r="C33" s="23" t="s">
        <v>52</v>
      </c>
      <c r="D33" s="24" t="n">
        <f aca="false">D34+D37+D40+D42+D45+D48+D50+D52+D55</f>
        <v>5543.8</v>
      </c>
      <c r="E33" s="24"/>
      <c r="F33" s="24" t="n">
        <f aca="false">F34+F37+F40+F42+F45+F48+F50+F52+F55</f>
        <v>5543.8</v>
      </c>
      <c r="G33" s="24" t="n">
        <f aca="false">G34+G37+G40+G42+G45+G48+G50+G52+G55</f>
        <v>5859.3</v>
      </c>
      <c r="H33" s="24"/>
      <c r="I33" s="24" t="n">
        <f aca="false">I34+I37+I40+I42+I45+I48+I50+I52+I55</f>
        <v>5859.3</v>
      </c>
      <c r="J33" s="24" t="n">
        <f aca="false">J34+J37+J40+J42+J45+J48+J50+J52+J55</f>
        <v>5899.1</v>
      </c>
      <c r="K33" s="24"/>
      <c r="L33" s="24" t="n">
        <f aca="false">L34+L37+L40+L42+L45+L48+L50+L52+L55</f>
        <v>5899.1</v>
      </c>
    </row>
    <row r="34" s="18" customFormat="true" ht="39" hidden="false" customHeight="false" outlineLevel="0" collapsed="false">
      <c r="A34" s="33" t="s">
        <v>53</v>
      </c>
      <c r="B34" s="25"/>
      <c r="C34" s="31" t="s">
        <v>54</v>
      </c>
      <c r="D34" s="28" t="n">
        <f aca="false">D35+D36</f>
        <v>1372.2</v>
      </c>
      <c r="E34" s="28"/>
      <c r="F34" s="28" t="n">
        <f aca="false">F35+F36</f>
        <v>1372.2</v>
      </c>
      <c r="G34" s="28" t="n">
        <f aca="false">G35+G36</f>
        <v>1411.5</v>
      </c>
      <c r="H34" s="28"/>
      <c r="I34" s="28" t="n">
        <f aca="false">I35+I36</f>
        <v>1411.5</v>
      </c>
      <c r="J34" s="28" t="n">
        <f aca="false">J35+J36</f>
        <v>1411.5</v>
      </c>
      <c r="K34" s="28"/>
      <c r="L34" s="28" t="n">
        <f aca="false">L35+L36</f>
        <v>1411.5</v>
      </c>
    </row>
    <row r="35" s="18" customFormat="true" ht="64.5" hidden="false" customHeight="false" outlineLevel="0" collapsed="false">
      <c r="A35" s="25"/>
      <c r="B35" s="25" t="s">
        <v>41</v>
      </c>
      <c r="C35" s="27" t="s">
        <v>42</v>
      </c>
      <c r="D35" s="28" t="n">
        <v>1196.7</v>
      </c>
      <c r="E35" s="28"/>
      <c r="F35" s="28" t="n">
        <v>1196.7</v>
      </c>
      <c r="G35" s="28" t="n">
        <v>1242.8</v>
      </c>
      <c r="H35" s="28"/>
      <c r="I35" s="28" t="n">
        <v>1242.8</v>
      </c>
      <c r="J35" s="28" t="n">
        <v>1242.8</v>
      </c>
      <c r="K35" s="28"/>
      <c r="L35" s="28" t="n">
        <v>1242.8</v>
      </c>
    </row>
    <row r="36" s="18" customFormat="true" ht="26.25" hidden="false" customHeight="false" outlineLevel="0" collapsed="false">
      <c r="A36" s="25"/>
      <c r="B36" s="25" t="s">
        <v>31</v>
      </c>
      <c r="C36" s="27" t="s">
        <v>32</v>
      </c>
      <c r="D36" s="28" t="n">
        <v>175.5</v>
      </c>
      <c r="E36" s="28"/>
      <c r="F36" s="28" t="n">
        <v>175.5</v>
      </c>
      <c r="G36" s="28" t="n">
        <v>168.7</v>
      </c>
      <c r="H36" s="28"/>
      <c r="I36" s="28" t="n">
        <v>168.7</v>
      </c>
      <c r="J36" s="28" t="n">
        <v>168.7</v>
      </c>
      <c r="K36" s="28"/>
      <c r="L36" s="28" t="n">
        <v>168.7</v>
      </c>
    </row>
    <row r="37" s="18" customFormat="true" ht="51.75" hidden="false" customHeight="false" outlineLevel="0" collapsed="false">
      <c r="A37" s="34" t="s">
        <v>55</v>
      </c>
      <c r="B37" s="25"/>
      <c r="C37" s="31" t="s">
        <v>56</v>
      </c>
      <c r="D37" s="28" t="n">
        <f aca="false">D38+D39</f>
        <v>649.5</v>
      </c>
      <c r="E37" s="28"/>
      <c r="F37" s="28" t="n">
        <f aca="false">F38+F39</f>
        <v>649.5</v>
      </c>
      <c r="G37" s="28" t="n">
        <f aca="false">G38+G39</f>
        <v>667.6</v>
      </c>
      <c r="H37" s="28"/>
      <c r="I37" s="28" t="n">
        <f aca="false">I38+I39</f>
        <v>667.6</v>
      </c>
      <c r="J37" s="28" t="n">
        <f aca="false">J38+J39</f>
        <v>667.6</v>
      </c>
      <c r="K37" s="28"/>
      <c r="L37" s="28" t="n">
        <f aca="false">L38+L39</f>
        <v>667.6</v>
      </c>
    </row>
    <row r="38" s="18" customFormat="true" ht="64.5" hidden="false" customHeight="false" outlineLevel="0" collapsed="false">
      <c r="A38" s="25"/>
      <c r="B38" s="25" t="s">
        <v>41</v>
      </c>
      <c r="C38" s="27" t="s">
        <v>42</v>
      </c>
      <c r="D38" s="28" t="n">
        <v>598.4</v>
      </c>
      <c r="E38" s="28"/>
      <c r="F38" s="28" t="n">
        <v>598.4</v>
      </c>
      <c r="G38" s="28" t="n">
        <v>621.4</v>
      </c>
      <c r="H38" s="28"/>
      <c r="I38" s="28" t="n">
        <v>621.4</v>
      </c>
      <c r="J38" s="28" t="n">
        <v>621.4</v>
      </c>
      <c r="K38" s="28"/>
      <c r="L38" s="28" t="n">
        <v>621.4</v>
      </c>
    </row>
    <row r="39" s="18" customFormat="true" ht="26.25" hidden="false" customHeight="false" outlineLevel="0" collapsed="false">
      <c r="A39" s="25"/>
      <c r="B39" s="25" t="s">
        <v>31</v>
      </c>
      <c r="C39" s="27" t="s">
        <v>32</v>
      </c>
      <c r="D39" s="28" t="n">
        <v>51.1</v>
      </c>
      <c r="E39" s="28"/>
      <c r="F39" s="28" t="n">
        <v>51.1</v>
      </c>
      <c r="G39" s="28" t="n">
        <v>46.2</v>
      </c>
      <c r="H39" s="28"/>
      <c r="I39" s="28" t="n">
        <v>46.2</v>
      </c>
      <c r="J39" s="28" t="n">
        <v>46.2</v>
      </c>
      <c r="K39" s="28"/>
      <c r="L39" s="28" t="n">
        <v>46.2</v>
      </c>
    </row>
    <row r="40" s="18" customFormat="true" ht="26.25" hidden="false" customHeight="false" outlineLevel="0" collapsed="false">
      <c r="A40" s="25" t="s">
        <v>57</v>
      </c>
      <c r="B40" s="25"/>
      <c r="C40" s="31" t="s">
        <v>58</v>
      </c>
      <c r="D40" s="28" t="n">
        <f aca="false">D41</f>
        <v>12.2</v>
      </c>
      <c r="E40" s="28"/>
      <c r="F40" s="28" t="n">
        <f aca="false">F41</f>
        <v>12.2</v>
      </c>
      <c r="G40" s="28" t="n">
        <f aca="false">G41</f>
        <v>12.2</v>
      </c>
      <c r="H40" s="28"/>
      <c r="I40" s="28" t="n">
        <f aca="false">I41</f>
        <v>12.2</v>
      </c>
      <c r="J40" s="28" t="n">
        <f aca="false">J41</f>
        <v>12.2</v>
      </c>
      <c r="K40" s="28"/>
      <c r="L40" s="28" t="n">
        <f aca="false">L41</f>
        <v>12.2</v>
      </c>
    </row>
    <row r="41" s="18" customFormat="true" ht="26.25" hidden="false" customHeight="false" outlineLevel="0" collapsed="false">
      <c r="A41" s="25"/>
      <c r="B41" s="25" t="s">
        <v>31</v>
      </c>
      <c r="C41" s="27" t="s">
        <v>32</v>
      </c>
      <c r="D41" s="28" t="n">
        <v>12.2</v>
      </c>
      <c r="E41" s="28"/>
      <c r="F41" s="28" t="n">
        <v>12.2</v>
      </c>
      <c r="G41" s="28" t="n">
        <v>12.2</v>
      </c>
      <c r="H41" s="28"/>
      <c r="I41" s="28" t="n">
        <v>12.2</v>
      </c>
      <c r="J41" s="28" t="n">
        <v>12.2</v>
      </c>
      <c r="K41" s="28"/>
      <c r="L41" s="28" t="n">
        <v>12.2</v>
      </c>
    </row>
    <row r="42" s="18" customFormat="true" ht="39" hidden="false" customHeight="false" outlineLevel="0" collapsed="false">
      <c r="A42" s="25" t="s">
        <v>59</v>
      </c>
      <c r="B42" s="25"/>
      <c r="C42" s="27" t="s">
        <v>60</v>
      </c>
      <c r="D42" s="28" t="n">
        <f aca="false">D43+D44</f>
        <v>73.6</v>
      </c>
      <c r="E42" s="28"/>
      <c r="F42" s="28" t="n">
        <f aca="false">F43+F44</f>
        <v>73.6</v>
      </c>
      <c r="G42" s="28" t="n">
        <f aca="false">G43+G44</f>
        <v>75.8</v>
      </c>
      <c r="H42" s="28"/>
      <c r="I42" s="28" t="n">
        <f aca="false">I43+I44</f>
        <v>75.8</v>
      </c>
      <c r="J42" s="28" t="n">
        <f aca="false">J43+J44</f>
        <v>75.8</v>
      </c>
      <c r="K42" s="28"/>
      <c r="L42" s="28" t="n">
        <f aca="false">L43+L44</f>
        <v>75.8</v>
      </c>
    </row>
    <row r="43" s="18" customFormat="true" ht="64.5" hidden="false" customHeight="false" outlineLevel="0" collapsed="false">
      <c r="A43" s="25"/>
      <c r="B43" s="25" t="s">
        <v>41</v>
      </c>
      <c r="C43" s="27" t="s">
        <v>42</v>
      </c>
      <c r="D43" s="28" t="n">
        <v>59.8</v>
      </c>
      <c r="E43" s="28"/>
      <c r="F43" s="28" t="n">
        <v>59.8</v>
      </c>
      <c r="G43" s="28" t="n">
        <v>62.1</v>
      </c>
      <c r="H43" s="28"/>
      <c r="I43" s="28" t="n">
        <v>62.1</v>
      </c>
      <c r="J43" s="28" t="n">
        <v>62.1</v>
      </c>
      <c r="K43" s="28"/>
      <c r="L43" s="28" t="n">
        <v>62.1</v>
      </c>
    </row>
    <row r="44" s="18" customFormat="true" ht="26.25" hidden="false" customHeight="false" outlineLevel="0" collapsed="false">
      <c r="A44" s="25"/>
      <c r="B44" s="25" t="s">
        <v>31</v>
      </c>
      <c r="C44" s="27" t="s">
        <v>32</v>
      </c>
      <c r="D44" s="28" t="n">
        <v>13.8</v>
      </c>
      <c r="E44" s="28"/>
      <c r="F44" s="28" t="n">
        <v>13.8</v>
      </c>
      <c r="G44" s="28" t="n">
        <v>13.7</v>
      </c>
      <c r="H44" s="28"/>
      <c r="I44" s="28" t="n">
        <v>13.7</v>
      </c>
      <c r="J44" s="28" t="n">
        <v>13.7</v>
      </c>
      <c r="K44" s="28"/>
      <c r="L44" s="28" t="n">
        <v>13.7</v>
      </c>
    </row>
    <row r="45" s="18" customFormat="true" ht="39" hidden="false" customHeight="false" outlineLevel="0" collapsed="false">
      <c r="A45" s="25" t="s">
        <v>61</v>
      </c>
      <c r="B45" s="25"/>
      <c r="C45" s="31" t="s">
        <v>62</v>
      </c>
      <c r="D45" s="28" t="n">
        <f aca="false">D46+D47</f>
        <v>453.3</v>
      </c>
      <c r="E45" s="28"/>
      <c r="F45" s="28" t="n">
        <f aca="false">F46+F47</f>
        <v>453.3</v>
      </c>
      <c r="G45" s="28" t="n">
        <f aca="false">G46+G47</f>
        <v>466.8</v>
      </c>
      <c r="H45" s="28"/>
      <c r="I45" s="28" t="n">
        <f aca="false">I46+I47</f>
        <v>466.8</v>
      </c>
      <c r="J45" s="28" t="n">
        <f aca="false">J46+J47</f>
        <v>466.8</v>
      </c>
      <c r="K45" s="28"/>
      <c r="L45" s="28" t="n">
        <f aca="false">L46+L47</f>
        <v>466.8</v>
      </c>
    </row>
    <row r="46" s="18" customFormat="true" ht="64.5" hidden="false" customHeight="false" outlineLevel="0" collapsed="false">
      <c r="A46" s="25"/>
      <c r="B46" s="25" t="s">
        <v>41</v>
      </c>
      <c r="C46" s="27" t="s">
        <v>42</v>
      </c>
      <c r="D46" s="28" t="n">
        <v>404.8</v>
      </c>
      <c r="E46" s="28"/>
      <c r="F46" s="28" t="n">
        <v>404.8</v>
      </c>
      <c r="G46" s="28" t="n">
        <v>420.5</v>
      </c>
      <c r="H46" s="28"/>
      <c r="I46" s="28" t="n">
        <v>420.5</v>
      </c>
      <c r="J46" s="28" t="n">
        <v>420.5</v>
      </c>
      <c r="K46" s="28"/>
      <c r="L46" s="28" t="n">
        <v>420.5</v>
      </c>
    </row>
    <row r="47" s="18" customFormat="true" ht="26.25" hidden="false" customHeight="false" outlineLevel="0" collapsed="false">
      <c r="A47" s="25"/>
      <c r="B47" s="25" t="s">
        <v>31</v>
      </c>
      <c r="C47" s="27" t="s">
        <v>32</v>
      </c>
      <c r="D47" s="28" t="n">
        <v>48.5</v>
      </c>
      <c r="E47" s="28"/>
      <c r="F47" s="28" t="n">
        <v>48.5</v>
      </c>
      <c r="G47" s="28" t="n">
        <v>46.3</v>
      </c>
      <c r="H47" s="28"/>
      <c r="I47" s="28" t="n">
        <v>46.3</v>
      </c>
      <c r="J47" s="28" t="n">
        <v>46.3</v>
      </c>
      <c r="K47" s="28"/>
      <c r="L47" s="28" t="n">
        <v>46.3</v>
      </c>
    </row>
    <row r="48" s="18" customFormat="true" ht="64.5" hidden="false" customHeight="false" outlineLevel="0" collapsed="false">
      <c r="A48" s="25" t="s">
        <v>63</v>
      </c>
      <c r="B48" s="25"/>
      <c r="C48" s="31" t="s">
        <v>64</v>
      </c>
      <c r="D48" s="28" t="n">
        <f aca="false">D49</f>
        <v>16.2</v>
      </c>
      <c r="E48" s="28"/>
      <c r="F48" s="28" t="n">
        <f aca="false">F49</f>
        <v>16.2</v>
      </c>
      <c r="G48" s="28" t="n">
        <f aca="false">G49</f>
        <v>16.7</v>
      </c>
      <c r="H48" s="28"/>
      <c r="I48" s="28" t="n">
        <f aca="false">I49</f>
        <v>16.7</v>
      </c>
      <c r="J48" s="28" t="n">
        <f aca="false">J49</f>
        <v>16.7</v>
      </c>
      <c r="K48" s="28"/>
      <c r="L48" s="28" t="n">
        <f aca="false">L49</f>
        <v>16.7</v>
      </c>
    </row>
    <row r="49" s="18" customFormat="true" ht="26.25" hidden="false" customHeight="false" outlineLevel="0" collapsed="false">
      <c r="A49" s="25"/>
      <c r="B49" s="25" t="s">
        <v>31</v>
      </c>
      <c r="C49" s="27" t="s">
        <v>32</v>
      </c>
      <c r="D49" s="28" t="n">
        <v>16.2</v>
      </c>
      <c r="E49" s="28"/>
      <c r="F49" s="28" t="n">
        <v>16.2</v>
      </c>
      <c r="G49" s="28" t="n">
        <v>16.7</v>
      </c>
      <c r="H49" s="28"/>
      <c r="I49" s="28" t="n">
        <v>16.7</v>
      </c>
      <c r="J49" s="28" t="n">
        <v>16.7</v>
      </c>
      <c r="K49" s="28"/>
      <c r="L49" s="28" t="n">
        <v>16.7</v>
      </c>
    </row>
    <row r="50" s="18" customFormat="true" ht="51.75" hidden="false" customHeight="false" outlineLevel="0" collapsed="false">
      <c r="A50" s="25" t="s">
        <v>65</v>
      </c>
      <c r="B50" s="25"/>
      <c r="C50" s="27" t="s">
        <v>66</v>
      </c>
      <c r="D50" s="28" t="n">
        <f aca="false">D51</f>
        <v>2.3</v>
      </c>
      <c r="E50" s="28"/>
      <c r="F50" s="28" t="n">
        <f aca="false">F51</f>
        <v>2.3</v>
      </c>
      <c r="G50" s="28" t="n">
        <f aca="false">G51</f>
        <v>34.5</v>
      </c>
      <c r="H50" s="28"/>
      <c r="I50" s="28" t="n">
        <f aca="false">I51</f>
        <v>34.5</v>
      </c>
      <c r="J50" s="28" t="n">
        <f aca="false">J51</f>
        <v>2.3</v>
      </c>
      <c r="K50" s="28"/>
      <c r="L50" s="28" t="n">
        <f aca="false">L51</f>
        <v>2.3</v>
      </c>
    </row>
    <row r="51" s="18" customFormat="true" ht="26.25" hidden="false" customHeight="false" outlineLevel="0" collapsed="false">
      <c r="A51" s="25"/>
      <c r="B51" s="25" t="s">
        <v>31</v>
      </c>
      <c r="C51" s="27" t="s">
        <v>32</v>
      </c>
      <c r="D51" s="28" t="n">
        <v>2.3</v>
      </c>
      <c r="E51" s="28"/>
      <c r="F51" s="28" t="n">
        <v>2.3</v>
      </c>
      <c r="G51" s="28" t="n">
        <v>34.5</v>
      </c>
      <c r="H51" s="28"/>
      <c r="I51" s="28" t="n">
        <v>34.5</v>
      </c>
      <c r="J51" s="28" t="n">
        <v>2.3</v>
      </c>
      <c r="K51" s="28"/>
      <c r="L51" s="28" t="n">
        <v>2.3</v>
      </c>
    </row>
    <row r="52" s="18" customFormat="true" ht="26.25" hidden="false" customHeight="false" outlineLevel="0" collapsed="false">
      <c r="A52" s="25" t="s">
        <v>67</v>
      </c>
      <c r="B52" s="25"/>
      <c r="C52" s="27" t="s">
        <v>68</v>
      </c>
      <c r="D52" s="28" t="n">
        <f aca="false">D53+D54</f>
        <v>1159.2</v>
      </c>
      <c r="E52" s="28"/>
      <c r="F52" s="28" t="n">
        <f aca="false">F53+F54</f>
        <v>1159.2</v>
      </c>
      <c r="G52" s="28" t="n">
        <f aca="false">G53+G54</f>
        <v>1194.9</v>
      </c>
      <c r="H52" s="28"/>
      <c r="I52" s="28" t="n">
        <f aca="false">I53+I54</f>
        <v>1194.9</v>
      </c>
      <c r="J52" s="28" t="n">
        <f aca="false">J53+J54</f>
        <v>1194.9</v>
      </c>
      <c r="K52" s="28"/>
      <c r="L52" s="28" t="n">
        <f aca="false">L53+L54</f>
        <v>1194.9</v>
      </c>
    </row>
    <row r="53" s="18" customFormat="true" ht="64.5" hidden="false" customHeight="false" outlineLevel="0" collapsed="false">
      <c r="A53" s="25"/>
      <c r="B53" s="25" t="s">
        <v>41</v>
      </c>
      <c r="C53" s="27" t="s">
        <v>42</v>
      </c>
      <c r="D53" s="28" t="n">
        <v>1145.8</v>
      </c>
      <c r="E53" s="28"/>
      <c r="F53" s="28" t="n">
        <v>1145.8</v>
      </c>
      <c r="G53" s="28" t="n">
        <v>1190</v>
      </c>
      <c r="H53" s="28"/>
      <c r="I53" s="28" t="n">
        <v>1190</v>
      </c>
      <c r="J53" s="28" t="n">
        <v>1190</v>
      </c>
      <c r="K53" s="28"/>
      <c r="L53" s="28" t="n">
        <v>1190</v>
      </c>
    </row>
    <row r="54" s="18" customFormat="true" ht="26.25" hidden="false" customHeight="false" outlineLevel="0" collapsed="false">
      <c r="A54" s="25"/>
      <c r="B54" s="25" t="s">
        <v>31</v>
      </c>
      <c r="C54" s="27" t="s">
        <v>32</v>
      </c>
      <c r="D54" s="28" t="n">
        <v>13.4000000000001</v>
      </c>
      <c r="E54" s="28"/>
      <c r="F54" s="28" t="n">
        <v>13.4000000000001</v>
      </c>
      <c r="G54" s="28" t="n">
        <v>4.90000000000009</v>
      </c>
      <c r="H54" s="28"/>
      <c r="I54" s="28" t="n">
        <v>4.90000000000009</v>
      </c>
      <c r="J54" s="28" t="n">
        <v>4.90000000000009</v>
      </c>
      <c r="K54" s="28"/>
      <c r="L54" s="28" t="n">
        <v>4.90000000000009</v>
      </c>
    </row>
    <row r="55" s="18" customFormat="true" ht="39" hidden="false" customHeight="false" outlineLevel="0" collapsed="false">
      <c r="A55" s="25" t="s">
        <v>69</v>
      </c>
      <c r="B55" s="25"/>
      <c r="C55" s="31" t="s">
        <v>70</v>
      </c>
      <c r="D55" s="28" t="n">
        <f aca="false">D56+D57</f>
        <v>1805.3</v>
      </c>
      <c r="E55" s="28"/>
      <c r="F55" s="28" t="n">
        <f aca="false">F56+F57</f>
        <v>1805.3</v>
      </c>
      <c r="G55" s="28" t="n">
        <f aca="false">G56+G57</f>
        <v>1979.3</v>
      </c>
      <c r="H55" s="28"/>
      <c r="I55" s="28" t="n">
        <f aca="false">I56+I57</f>
        <v>1979.3</v>
      </c>
      <c r="J55" s="28" t="n">
        <f aca="false">J56+J57</f>
        <v>2051.3</v>
      </c>
      <c r="K55" s="28"/>
      <c r="L55" s="28" t="n">
        <f aca="false">L56+L57</f>
        <v>2051.3</v>
      </c>
    </row>
    <row r="56" s="18" customFormat="true" ht="64.5" hidden="false" customHeight="false" outlineLevel="0" collapsed="false">
      <c r="A56" s="25"/>
      <c r="B56" s="25" t="s">
        <v>41</v>
      </c>
      <c r="C56" s="27" t="s">
        <v>42</v>
      </c>
      <c r="D56" s="28" t="n">
        <v>1719.8</v>
      </c>
      <c r="E56" s="28"/>
      <c r="F56" s="28" t="n">
        <v>1719.8</v>
      </c>
      <c r="G56" s="28" t="n">
        <v>1786.1</v>
      </c>
      <c r="H56" s="28"/>
      <c r="I56" s="28" t="n">
        <v>1786.1</v>
      </c>
      <c r="J56" s="28" t="n">
        <v>1786.1</v>
      </c>
      <c r="K56" s="28"/>
      <c r="L56" s="28" t="n">
        <v>1786.1</v>
      </c>
    </row>
    <row r="57" s="18" customFormat="true" ht="26.25" hidden="false" customHeight="false" outlineLevel="0" collapsed="false">
      <c r="A57" s="25"/>
      <c r="B57" s="25" t="s">
        <v>31</v>
      </c>
      <c r="C57" s="27" t="s">
        <v>32</v>
      </c>
      <c r="D57" s="28" t="n">
        <f aca="false">131.1-45.6</f>
        <v>85.5</v>
      </c>
      <c r="E57" s="28"/>
      <c r="F57" s="28" t="n">
        <f aca="false">131.1-45.6</f>
        <v>85.5</v>
      </c>
      <c r="G57" s="28" t="n">
        <f aca="false">234-40.8</f>
        <v>193.2</v>
      </c>
      <c r="H57" s="28"/>
      <c r="I57" s="28" t="n">
        <f aca="false">234-40.8</f>
        <v>193.2</v>
      </c>
      <c r="J57" s="28" t="n">
        <f aca="false">234+31.2</f>
        <v>265.2</v>
      </c>
      <c r="K57" s="28"/>
      <c r="L57" s="28" t="n">
        <f aca="false">234+31.2</f>
        <v>265.2</v>
      </c>
    </row>
    <row r="58" s="18" customFormat="true" ht="39" hidden="false" customHeight="false" outlineLevel="0" collapsed="false">
      <c r="A58" s="19" t="s">
        <v>71</v>
      </c>
      <c r="B58" s="19"/>
      <c r="C58" s="20" t="s">
        <v>72</v>
      </c>
      <c r="D58" s="21" t="n">
        <f aca="false">D59</f>
        <v>252</v>
      </c>
      <c r="E58" s="21"/>
      <c r="F58" s="21" t="n">
        <f aca="false">F59</f>
        <v>252</v>
      </c>
      <c r="G58" s="21" t="n">
        <f aca="false">G59</f>
        <v>252</v>
      </c>
      <c r="H58" s="21"/>
      <c r="I58" s="21" t="n">
        <f aca="false">I59</f>
        <v>252</v>
      </c>
      <c r="J58" s="21" t="n">
        <f aca="false">J59</f>
        <v>252</v>
      </c>
      <c r="K58" s="21"/>
      <c r="L58" s="21" t="n">
        <f aca="false">L59</f>
        <v>252</v>
      </c>
    </row>
    <row r="59" s="18" customFormat="true" ht="77.25" hidden="false" customHeight="false" outlineLevel="0" collapsed="false">
      <c r="A59" s="22" t="s">
        <v>73</v>
      </c>
      <c r="B59" s="32"/>
      <c r="C59" s="23" t="s">
        <v>74</v>
      </c>
      <c r="D59" s="24" t="n">
        <f aca="false">D60+D62</f>
        <v>252</v>
      </c>
      <c r="E59" s="24"/>
      <c r="F59" s="24" t="n">
        <f aca="false">F60+F62</f>
        <v>252</v>
      </c>
      <c r="G59" s="24" t="n">
        <f aca="false">G60+G62</f>
        <v>252</v>
      </c>
      <c r="H59" s="24"/>
      <c r="I59" s="24" t="n">
        <f aca="false">I60+I62</f>
        <v>252</v>
      </c>
      <c r="J59" s="24" t="n">
        <f aca="false">J60+J62</f>
        <v>252</v>
      </c>
      <c r="K59" s="24"/>
      <c r="L59" s="24" t="n">
        <f aca="false">L60+L62</f>
        <v>252</v>
      </c>
    </row>
    <row r="60" s="18" customFormat="true" ht="15" hidden="false" customHeight="false" outlineLevel="0" collapsed="false">
      <c r="A60" s="25" t="s">
        <v>75</v>
      </c>
      <c r="B60" s="25"/>
      <c r="C60" s="31" t="s">
        <v>76</v>
      </c>
      <c r="D60" s="28" t="n">
        <f aca="false">D61</f>
        <v>133.3</v>
      </c>
      <c r="E60" s="28"/>
      <c r="F60" s="28" t="n">
        <f aca="false">F61</f>
        <v>133.3</v>
      </c>
      <c r="G60" s="28" t="n">
        <f aca="false">G61</f>
        <v>133.3</v>
      </c>
      <c r="H60" s="28"/>
      <c r="I60" s="28" t="n">
        <f aca="false">I61</f>
        <v>133.3</v>
      </c>
      <c r="J60" s="28" t="n">
        <f aca="false">J61</f>
        <v>133.3</v>
      </c>
      <c r="K60" s="28"/>
      <c r="L60" s="28" t="n">
        <f aca="false">L61</f>
        <v>133.3</v>
      </c>
    </row>
    <row r="61" s="18" customFormat="true" ht="26.25" hidden="false" customHeight="false" outlineLevel="0" collapsed="false">
      <c r="A61" s="25"/>
      <c r="B61" s="25" t="s">
        <v>31</v>
      </c>
      <c r="C61" s="27" t="s">
        <v>32</v>
      </c>
      <c r="D61" s="35" t="n">
        <f aca="false">133.3</f>
        <v>133.3</v>
      </c>
      <c r="E61" s="35"/>
      <c r="F61" s="35" t="n">
        <f aca="false">133.3</f>
        <v>133.3</v>
      </c>
      <c r="G61" s="28" t="n">
        <v>133.3</v>
      </c>
      <c r="H61" s="28"/>
      <c r="I61" s="28" t="n">
        <v>133.3</v>
      </c>
      <c r="J61" s="28" t="n">
        <v>133.3</v>
      </c>
      <c r="K61" s="28"/>
      <c r="L61" s="28" t="n">
        <v>133.3</v>
      </c>
    </row>
    <row r="62" s="18" customFormat="true" ht="51.75" hidden="false" customHeight="false" outlineLevel="0" collapsed="false">
      <c r="A62" s="25" t="s">
        <v>77</v>
      </c>
      <c r="B62" s="25"/>
      <c r="C62" s="31" t="s">
        <v>78</v>
      </c>
      <c r="D62" s="28" t="n">
        <f aca="false">D63</f>
        <v>118.7</v>
      </c>
      <c r="E62" s="28"/>
      <c r="F62" s="28" t="n">
        <f aca="false">F63</f>
        <v>118.7</v>
      </c>
      <c r="G62" s="28" t="n">
        <f aca="false">G63</f>
        <v>118.7</v>
      </c>
      <c r="H62" s="28"/>
      <c r="I62" s="28" t="n">
        <f aca="false">I63</f>
        <v>118.7</v>
      </c>
      <c r="J62" s="28" t="n">
        <f aca="false">J63</f>
        <v>118.7</v>
      </c>
      <c r="K62" s="28"/>
      <c r="L62" s="28" t="n">
        <f aca="false">L63</f>
        <v>118.7</v>
      </c>
    </row>
    <row r="63" s="18" customFormat="true" ht="26.25" hidden="false" customHeight="false" outlineLevel="0" collapsed="false">
      <c r="A63" s="25"/>
      <c r="B63" s="25" t="s">
        <v>31</v>
      </c>
      <c r="C63" s="27" t="s">
        <v>32</v>
      </c>
      <c r="D63" s="28" t="n">
        <f aca="false">34.7+84</f>
        <v>118.7</v>
      </c>
      <c r="E63" s="28"/>
      <c r="F63" s="28" t="n">
        <f aca="false">34.7+84</f>
        <v>118.7</v>
      </c>
      <c r="G63" s="28" t="n">
        <f aca="false">34.7+84</f>
        <v>118.7</v>
      </c>
      <c r="H63" s="28"/>
      <c r="I63" s="28" t="n">
        <f aca="false">34.7+84</f>
        <v>118.7</v>
      </c>
      <c r="J63" s="28" t="n">
        <f aca="false">34.7+84</f>
        <v>118.7</v>
      </c>
      <c r="K63" s="28"/>
      <c r="L63" s="28" t="n">
        <f aca="false">34.7+84</f>
        <v>118.7</v>
      </c>
    </row>
    <row r="64" customFormat="false" ht="38.25" hidden="false" customHeight="false" outlineLevel="0" collapsed="false">
      <c r="A64" s="14" t="s">
        <v>79</v>
      </c>
      <c r="B64" s="14"/>
      <c r="C64" s="36" t="s">
        <v>80</v>
      </c>
      <c r="D64" s="16" t="n">
        <f aca="false">D65+D82+D115+D131+D141+D154+D174</f>
        <v>591881.86407</v>
      </c>
      <c r="E64" s="16"/>
      <c r="F64" s="16" t="n">
        <f aca="false">F65+F82+F115+F131+F141+F154+F174</f>
        <v>591881.86407</v>
      </c>
      <c r="G64" s="16" t="n">
        <f aca="false">G65+G82+G115+G131+G141+G154+G174</f>
        <v>486560.4861</v>
      </c>
      <c r="H64" s="16"/>
      <c r="I64" s="16" t="n">
        <f aca="false">I65+I82+I115+I131+I141+I154+I174</f>
        <v>486560.4861</v>
      </c>
      <c r="J64" s="16" t="n">
        <f aca="false">J65+J82+J115+J131+J141+J154+J174</f>
        <v>482690.0142</v>
      </c>
      <c r="K64" s="16"/>
      <c r="L64" s="16" t="n">
        <f aca="false">L65+L82+L115+L131+L141+L154+L174</f>
        <v>482690.0142</v>
      </c>
    </row>
    <row r="65" customFormat="false" ht="12.75" hidden="false" customHeight="false" outlineLevel="0" collapsed="false">
      <c r="A65" s="19" t="s">
        <v>81</v>
      </c>
      <c r="B65" s="19"/>
      <c r="C65" s="37" t="s">
        <v>82</v>
      </c>
      <c r="D65" s="21" t="n">
        <f aca="false">D66</f>
        <v>128371.6394</v>
      </c>
      <c r="E65" s="21"/>
      <c r="F65" s="21" t="n">
        <f aca="false">F66</f>
        <v>128371.6394</v>
      </c>
      <c r="G65" s="21" t="n">
        <f aca="false">G66</f>
        <v>122227.294</v>
      </c>
      <c r="H65" s="21"/>
      <c r="I65" s="21" t="n">
        <f aca="false">I66</f>
        <v>122227.294</v>
      </c>
      <c r="J65" s="21" t="n">
        <f aca="false">J66</f>
        <v>120195.0966</v>
      </c>
      <c r="K65" s="21"/>
      <c r="L65" s="21" t="n">
        <f aca="false">L66</f>
        <v>120195.0966</v>
      </c>
    </row>
    <row r="66" customFormat="false" ht="51" hidden="false" customHeight="false" outlineLevel="0" collapsed="false">
      <c r="A66" s="22" t="s">
        <v>83</v>
      </c>
      <c r="B66" s="22"/>
      <c r="C66" s="38" t="s">
        <v>84</v>
      </c>
      <c r="D66" s="24" t="n">
        <f aca="false">D67+D69+D72+D74+D76+D78</f>
        <v>128371.6394</v>
      </c>
      <c r="E66" s="24"/>
      <c r="F66" s="24" t="n">
        <f aca="false">F67+F69+F72+F74+F76+F78</f>
        <v>128371.6394</v>
      </c>
      <c r="G66" s="24" t="n">
        <f aca="false">G67+G69+G72+G74+G76</f>
        <v>122227.294</v>
      </c>
      <c r="H66" s="24"/>
      <c r="I66" s="24" t="n">
        <f aca="false">I67+I69+I72+I74+I76</f>
        <v>122227.294</v>
      </c>
      <c r="J66" s="24" t="n">
        <f aca="false">J67+J69+J72+J74+J76</f>
        <v>120195.0966</v>
      </c>
      <c r="K66" s="24"/>
      <c r="L66" s="24" t="n">
        <f aca="false">L67+L69+L72+L74+L76</f>
        <v>120195.0966</v>
      </c>
    </row>
    <row r="67" customFormat="false" ht="38.25" hidden="false" customHeight="false" outlineLevel="0" collapsed="false">
      <c r="A67" s="25" t="s">
        <v>85</v>
      </c>
      <c r="B67" s="26"/>
      <c r="C67" s="39" t="s">
        <v>86</v>
      </c>
      <c r="D67" s="28" t="n">
        <f aca="false">D68</f>
        <v>28230</v>
      </c>
      <c r="E67" s="28"/>
      <c r="F67" s="28" t="n">
        <f aca="false">F68</f>
        <v>28230</v>
      </c>
      <c r="G67" s="28" t="n">
        <f aca="false">G68</f>
        <v>28230</v>
      </c>
      <c r="H67" s="28"/>
      <c r="I67" s="28" t="n">
        <f aca="false">I68</f>
        <v>28230</v>
      </c>
      <c r="J67" s="28" t="n">
        <f aca="false">J68</f>
        <v>28230</v>
      </c>
      <c r="K67" s="28"/>
      <c r="L67" s="28" t="n">
        <f aca="false">L68</f>
        <v>28230</v>
      </c>
    </row>
    <row r="68" customFormat="false" ht="38.25" hidden="false" customHeight="false" outlineLevel="0" collapsed="false">
      <c r="A68" s="25"/>
      <c r="B68" s="25" t="s">
        <v>87</v>
      </c>
      <c r="C68" s="39" t="s">
        <v>88</v>
      </c>
      <c r="D68" s="28" t="n">
        <v>28230</v>
      </c>
      <c r="E68" s="28"/>
      <c r="F68" s="28" t="n">
        <v>28230</v>
      </c>
      <c r="G68" s="28" t="n">
        <v>28230</v>
      </c>
      <c r="H68" s="28"/>
      <c r="I68" s="28" t="n">
        <v>28230</v>
      </c>
      <c r="J68" s="28" t="n">
        <v>28230</v>
      </c>
      <c r="K68" s="28"/>
      <c r="L68" s="28" t="n">
        <v>28230</v>
      </c>
    </row>
    <row r="69" customFormat="false" ht="51" hidden="false" customHeight="false" outlineLevel="0" collapsed="false">
      <c r="A69" s="25" t="s">
        <v>89</v>
      </c>
      <c r="B69" s="25"/>
      <c r="C69" s="39" t="s">
        <v>90</v>
      </c>
      <c r="D69" s="28" t="n">
        <f aca="false">D70+D71</f>
        <v>93455.0394</v>
      </c>
      <c r="E69" s="28"/>
      <c r="F69" s="28" t="n">
        <f aca="false">F70+F71</f>
        <v>93455.0394</v>
      </c>
      <c r="G69" s="28" t="n">
        <f aca="false">G70+G71</f>
        <v>89362.794</v>
      </c>
      <c r="H69" s="28"/>
      <c r="I69" s="28" t="n">
        <f aca="false">I70+I71</f>
        <v>89362.794</v>
      </c>
      <c r="J69" s="28" t="n">
        <f aca="false">J70+J71</f>
        <v>87388.8966</v>
      </c>
      <c r="K69" s="28"/>
      <c r="L69" s="28" t="n">
        <f aca="false">L70+L71</f>
        <v>87388.8966</v>
      </c>
    </row>
    <row r="70" customFormat="false" ht="12.75" hidden="false" customHeight="false" outlineLevel="0" collapsed="false">
      <c r="A70" s="25"/>
      <c r="B70" s="25" t="s">
        <v>47</v>
      </c>
      <c r="C70" s="39" t="s">
        <v>48</v>
      </c>
      <c r="D70" s="28" t="n">
        <v>23.3525</v>
      </c>
      <c r="E70" s="28"/>
      <c r="F70" s="28" t="n">
        <v>23.3525</v>
      </c>
      <c r="G70" s="28" t="n">
        <v>23.3525</v>
      </c>
      <c r="H70" s="28"/>
      <c r="I70" s="28" t="n">
        <v>23.3525</v>
      </c>
      <c r="J70" s="28" t="n">
        <v>23.3525</v>
      </c>
      <c r="K70" s="28"/>
      <c r="L70" s="28" t="n">
        <v>23.3525</v>
      </c>
    </row>
    <row r="71" customFormat="false" ht="38.25" hidden="false" customHeight="false" outlineLevel="0" collapsed="false">
      <c r="A71" s="25"/>
      <c r="B71" s="25" t="s">
        <v>87</v>
      </c>
      <c r="C71" s="39" t="s">
        <v>88</v>
      </c>
      <c r="D71" s="28" t="n">
        <v>93431.6869</v>
      </c>
      <c r="E71" s="28"/>
      <c r="F71" s="28" t="n">
        <v>93431.6869</v>
      </c>
      <c r="G71" s="28" t="n">
        <v>89339.4415</v>
      </c>
      <c r="H71" s="28"/>
      <c r="I71" s="28" t="n">
        <v>89339.4415</v>
      </c>
      <c r="J71" s="28" t="n">
        <v>87365.5441</v>
      </c>
      <c r="K71" s="28"/>
      <c r="L71" s="28" t="n">
        <v>87365.5441</v>
      </c>
    </row>
    <row r="72" customFormat="false" ht="63.75" hidden="false" customHeight="false" outlineLevel="0" collapsed="false">
      <c r="A72" s="25" t="s">
        <v>91</v>
      </c>
      <c r="B72" s="25"/>
      <c r="C72" s="39" t="s">
        <v>92</v>
      </c>
      <c r="D72" s="28" t="n">
        <f aca="false">D73</f>
        <v>4574.3</v>
      </c>
      <c r="E72" s="28"/>
      <c r="F72" s="28" t="n">
        <f aca="false">F73</f>
        <v>4574.3</v>
      </c>
      <c r="G72" s="28" t="n">
        <f aca="false">G73</f>
        <v>3572.2</v>
      </c>
      <c r="H72" s="28"/>
      <c r="I72" s="28" t="n">
        <f aca="false">I73</f>
        <v>3572.2</v>
      </c>
      <c r="J72" s="28" t="n">
        <f aca="false">J73</f>
        <v>3513.9</v>
      </c>
      <c r="K72" s="28"/>
      <c r="L72" s="28" t="n">
        <f aca="false">L73</f>
        <v>3513.9</v>
      </c>
    </row>
    <row r="73" customFormat="false" ht="38.25" hidden="false" customHeight="false" outlineLevel="0" collapsed="false">
      <c r="A73" s="25"/>
      <c r="B73" s="25" t="s">
        <v>87</v>
      </c>
      <c r="C73" s="39" t="s">
        <v>88</v>
      </c>
      <c r="D73" s="28" t="n">
        <v>4574.3</v>
      </c>
      <c r="E73" s="28"/>
      <c r="F73" s="28" t="n">
        <v>4574.3</v>
      </c>
      <c r="G73" s="28" t="n">
        <v>3572.2</v>
      </c>
      <c r="H73" s="28"/>
      <c r="I73" s="28" t="n">
        <v>3572.2</v>
      </c>
      <c r="J73" s="28" t="n">
        <v>3513.9</v>
      </c>
      <c r="K73" s="28"/>
      <c r="L73" s="28" t="n">
        <v>3513.9</v>
      </c>
    </row>
    <row r="74" customFormat="false" ht="25.5" hidden="false" customHeight="false" outlineLevel="0" collapsed="false">
      <c r="A74" s="25" t="s">
        <v>93</v>
      </c>
      <c r="B74" s="25"/>
      <c r="C74" s="39" t="s">
        <v>94</v>
      </c>
      <c r="D74" s="28" t="n">
        <f aca="false">D75</f>
        <v>924.1</v>
      </c>
      <c r="E74" s="28"/>
      <c r="F74" s="28" t="n">
        <f aca="false">F75</f>
        <v>924.1</v>
      </c>
      <c r="G74" s="28" t="n">
        <f aca="false">G75</f>
        <v>924.1</v>
      </c>
      <c r="H74" s="28"/>
      <c r="I74" s="28" t="n">
        <f aca="false">I75</f>
        <v>924.1</v>
      </c>
      <c r="J74" s="28" t="n">
        <f aca="false">J75</f>
        <v>924.1</v>
      </c>
      <c r="K74" s="28"/>
      <c r="L74" s="28" t="n">
        <f aca="false">L75</f>
        <v>924.1</v>
      </c>
    </row>
    <row r="75" customFormat="false" ht="38.25" hidden="false" customHeight="false" outlineLevel="0" collapsed="false">
      <c r="A75" s="25"/>
      <c r="B75" s="25" t="s">
        <v>87</v>
      </c>
      <c r="C75" s="39" t="s">
        <v>88</v>
      </c>
      <c r="D75" s="28" t="n">
        <v>924.1</v>
      </c>
      <c r="E75" s="28"/>
      <c r="F75" s="28" t="n">
        <v>924.1</v>
      </c>
      <c r="G75" s="28" t="n">
        <v>924.1</v>
      </c>
      <c r="H75" s="28"/>
      <c r="I75" s="28" t="n">
        <v>924.1</v>
      </c>
      <c r="J75" s="28" t="n">
        <v>924.1</v>
      </c>
      <c r="K75" s="28"/>
      <c r="L75" s="28" t="n">
        <v>924.1</v>
      </c>
    </row>
    <row r="76" customFormat="false" ht="38.25" hidden="false" customHeight="false" outlineLevel="0" collapsed="false">
      <c r="A76" s="40" t="s">
        <v>95</v>
      </c>
      <c r="B76" s="25"/>
      <c r="C76" s="39" t="s">
        <v>96</v>
      </c>
      <c r="D76" s="28" t="n">
        <f aca="false">D77</f>
        <v>138.2</v>
      </c>
      <c r="E76" s="28"/>
      <c r="F76" s="28" t="n">
        <f aca="false">F77</f>
        <v>138.2</v>
      </c>
      <c r="G76" s="28" t="n">
        <f aca="false">G77</f>
        <v>138.2</v>
      </c>
      <c r="H76" s="28"/>
      <c r="I76" s="28" t="n">
        <f aca="false">I77</f>
        <v>138.2</v>
      </c>
      <c r="J76" s="28" t="n">
        <f aca="false">J77</f>
        <v>138.2</v>
      </c>
      <c r="K76" s="28"/>
      <c r="L76" s="28" t="n">
        <f aca="false">L77</f>
        <v>138.2</v>
      </c>
    </row>
    <row r="77" customFormat="false" ht="38.25" hidden="false" customHeight="false" outlineLevel="0" collapsed="false">
      <c r="A77" s="40"/>
      <c r="B77" s="25" t="s">
        <v>87</v>
      </c>
      <c r="C77" s="39" t="s">
        <v>88</v>
      </c>
      <c r="D77" s="28" t="n">
        <v>138.2</v>
      </c>
      <c r="E77" s="28"/>
      <c r="F77" s="28" t="n">
        <v>138.2</v>
      </c>
      <c r="G77" s="28" t="n">
        <v>138.2</v>
      </c>
      <c r="H77" s="28"/>
      <c r="I77" s="28" t="n">
        <v>138.2</v>
      </c>
      <c r="J77" s="28" t="n">
        <v>138.2</v>
      </c>
      <c r="K77" s="28"/>
      <c r="L77" s="28" t="n">
        <v>138.2</v>
      </c>
    </row>
    <row r="78" customFormat="false" ht="38.25" hidden="false" customHeight="false" outlineLevel="0" collapsed="false">
      <c r="A78" s="25" t="s">
        <v>97</v>
      </c>
      <c r="B78" s="25"/>
      <c r="C78" s="39" t="s">
        <v>98</v>
      </c>
      <c r="D78" s="28" t="n">
        <f aca="false">D79</f>
        <v>1050</v>
      </c>
      <c r="E78" s="28"/>
      <c r="F78" s="28" t="n">
        <f aca="false">F79</f>
        <v>1050</v>
      </c>
      <c r="G78" s="28" t="n">
        <v>0</v>
      </c>
      <c r="H78" s="28"/>
      <c r="I78" s="28" t="n">
        <v>0</v>
      </c>
      <c r="J78" s="28" t="n">
        <v>0</v>
      </c>
      <c r="K78" s="28"/>
      <c r="L78" s="28" t="n">
        <v>0</v>
      </c>
    </row>
    <row r="79" customFormat="false" ht="38.25" hidden="false" customHeight="false" outlineLevel="0" collapsed="false">
      <c r="A79" s="25"/>
      <c r="B79" s="25" t="s">
        <v>87</v>
      </c>
      <c r="C79" s="39" t="s">
        <v>88</v>
      </c>
      <c r="D79" s="28" t="n">
        <f aca="false">D80+D81</f>
        <v>1050</v>
      </c>
      <c r="E79" s="28"/>
      <c r="F79" s="28" t="n">
        <f aca="false">F80+F81</f>
        <v>1050</v>
      </c>
      <c r="G79" s="28" t="n">
        <v>0</v>
      </c>
      <c r="H79" s="28"/>
      <c r="I79" s="28" t="n">
        <v>0</v>
      </c>
      <c r="J79" s="28" t="n">
        <v>0</v>
      </c>
      <c r="K79" s="28"/>
      <c r="L79" s="28" t="n">
        <v>0</v>
      </c>
    </row>
    <row r="80" customFormat="false" ht="12.75" hidden="false" customHeight="false" outlineLevel="0" collapsed="false">
      <c r="A80" s="25"/>
      <c r="B80" s="25"/>
      <c r="C80" s="39" t="s">
        <v>99</v>
      </c>
      <c r="D80" s="28" t="n">
        <v>1050</v>
      </c>
      <c r="E80" s="28"/>
      <c r="F80" s="28" t="n">
        <v>1050</v>
      </c>
      <c r="G80" s="28" t="n">
        <v>0</v>
      </c>
      <c r="H80" s="28"/>
      <c r="I80" s="28" t="n">
        <v>0</v>
      </c>
      <c r="J80" s="28" t="n">
        <v>0</v>
      </c>
      <c r="K80" s="28"/>
      <c r="L80" s="28" t="n">
        <v>0</v>
      </c>
    </row>
    <row r="81" customFormat="false" ht="12.75" hidden="false" customHeight="false" outlineLevel="0" collapsed="false">
      <c r="A81" s="25"/>
      <c r="B81" s="25"/>
      <c r="C81" s="39" t="s">
        <v>100</v>
      </c>
      <c r="D81" s="30" t="n">
        <v>0</v>
      </c>
      <c r="E81" s="30"/>
      <c r="F81" s="30" t="n">
        <v>0</v>
      </c>
      <c r="G81" s="30" t="n">
        <v>0</v>
      </c>
      <c r="H81" s="30"/>
      <c r="I81" s="30" t="n">
        <v>0</v>
      </c>
      <c r="J81" s="30" t="n">
        <v>0</v>
      </c>
      <c r="K81" s="30"/>
      <c r="L81" s="30" t="n">
        <v>0</v>
      </c>
    </row>
    <row r="82" customFormat="false" ht="25.5" hidden="false" customHeight="false" outlineLevel="0" collapsed="false">
      <c r="A82" s="19" t="s">
        <v>101</v>
      </c>
      <c r="B82" s="19"/>
      <c r="C82" s="37" t="s">
        <v>102</v>
      </c>
      <c r="D82" s="21" t="n">
        <f aca="false">D83+D92+D109+D112</f>
        <v>312395.738</v>
      </c>
      <c r="E82" s="21" t="n">
        <f aca="false">E83+E92+E109+E112</f>
        <v>0</v>
      </c>
      <c r="F82" s="21" t="n">
        <f aca="false">F83+F92+F109+F112</f>
        <v>312395.738</v>
      </c>
      <c r="G82" s="21" t="n">
        <f aca="false">G83+G92+G109+G112</f>
        <v>300251.5472</v>
      </c>
      <c r="H82" s="21" t="n">
        <f aca="false">H83+H92+H109+H112</f>
        <v>0</v>
      </c>
      <c r="I82" s="21" t="n">
        <f aca="false">I83+I92+I109+I112</f>
        <v>300251.5472</v>
      </c>
      <c r="J82" s="21" t="n">
        <f aca="false">J83+J92+J109+J112</f>
        <v>290834.8482</v>
      </c>
      <c r="K82" s="21" t="n">
        <f aca="false">K83+K92+K109+K112</f>
        <v>0</v>
      </c>
      <c r="L82" s="21" t="n">
        <f aca="false">L83+L92+L109+L112</f>
        <v>290834.8482</v>
      </c>
    </row>
    <row r="83" customFormat="false" ht="51" hidden="false" customHeight="false" outlineLevel="0" collapsed="false">
      <c r="A83" s="22" t="s">
        <v>103</v>
      </c>
      <c r="B83" s="22"/>
      <c r="C83" s="38" t="s">
        <v>104</v>
      </c>
      <c r="D83" s="24" t="n">
        <f aca="false">D84+D86+D88</f>
        <v>263357.3246</v>
      </c>
      <c r="E83" s="24" t="n">
        <f aca="false">E84+E86+E88</f>
        <v>0</v>
      </c>
      <c r="F83" s="24" t="n">
        <f aca="false">F84+F86+F88</f>
        <v>263357.3246</v>
      </c>
      <c r="G83" s="24" t="n">
        <f aca="false">G84+G86+G88</f>
        <v>259433.1974</v>
      </c>
      <c r="H83" s="24" t="n">
        <f aca="false">H84+H86+H88</f>
        <v>0</v>
      </c>
      <c r="I83" s="24" t="n">
        <f aca="false">I84+I86+I88</f>
        <v>259433.1974</v>
      </c>
      <c r="J83" s="24" t="n">
        <f aca="false">J84+J86+J88</f>
        <v>250831.1984</v>
      </c>
      <c r="K83" s="24"/>
      <c r="L83" s="24" t="n">
        <f aca="false">L84+L86+L88</f>
        <v>250831.1984</v>
      </c>
    </row>
    <row r="84" customFormat="false" ht="38.25" hidden="false" customHeight="false" outlineLevel="0" collapsed="false">
      <c r="A84" s="25" t="s">
        <v>105</v>
      </c>
      <c r="B84" s="26"/>
      <c r="C84" s="39" t="s">
        <v>106</v>
      </c>
      <c r="D84" s="28" t="n">
        <f aca="false">D85</f>
        <v>35235.9</v>
      </c>
      <c r="E84" s="28"/>
      <c r="F84" s="28" t="n">
        <f aca="false">F85</f>
        <v>35235.9</v>
      </c>
      <c r="G84" s="28" t="n">
        <f aca="false">G85</f>
        <v>35235.9</v>
      </c>
      <c r="H84" s="28"/>
      <c r="I84" s="28" t="n">
        <f aca="false">I85</f>
        <v>35235.9</v>
      </c>
      <c r="J84" s="28" t="n">
        <f aca="false">J85</f>
        <v>35235.9</v>
      </c>
      <c r="K84" s="28"/>
      <c r="L84" s="28" t="n">
        <f aca="false">L85</f>
        <v>35235.9</v>
      </c>
    </row>
    <row r="85" customFormat="false" ht="38.25" hidden="false" customHeight="false" outlineLevel="0" collapsed="false">
      <c r="A85" s="25"/>
      <c r="B85" s="25" t="s">
        <v>87</v>
      </c>
      <c r="C85" s="39" t="s">
        <v>88</v>
      </c>
      <c r="D85" s="28" t="n">
        <v>35235.9</v>
      </c>
      <c r="E85" s="28"/>
      <c r="F85" s="28" t="n">
        <v>35235.9</v>
      </c>
      <c r="G85" s="28" t="n">
        <v>35235.9</v>
      </c>
      <c r="H85" s="28"/>
      <c r="I85" s="28" t="n">
        <v>35235.9</v>
      </c>
      <c r="J85" s="28" t="n">
        <v>35235.9</v>
      </c>
      <c r="K85" s="28"/>
      <c r="L85" s="28" t="n">
        <v>35235.9</v>
      </c>
    </row>
    <row r="86" customFormat="false" ht="63.75" hidden="false" customHeight="false" outlineLevel="0" collapsed="false">
      <c r="A86" s="25" t="s">
        <v>107</v>
      </c>
      <c r="B86" s="25"/>
      <c r="C86" s="39" t="s">
        <v>108</v>
      </c>
      <c r="D86" s="28" t="n">
        <f aca="false">D87</f>
        <v>218466.3246</v>
      </c>
      <c r="E86" s="28"/>
      <c r="F86" s="28" t="n">
        <f aca="false">F87</f>
        <v>218466.3246</v>
      </c>
      <c r="G86" s="28" t="n">
        <f aca="false">G87</f>
        <v>214542.1974</v>
      </c>
      <c r="H86" s="28"/>
      <c r="I86" s="28" t="n">
        <f aca="false">I87</f>
        <v>214542.1974</v>
      </c>
      <c r="J86" s="28" t="n">
        <f aca="false">J87</f>
        <v>205940.1984</v>
      </c>
      <c r="K86" s="28"/>
      <c r="L86" s="28" t="n">
        <f aca="false">L87</f>
        <v>205940.1984</v>
      </c>
    </row>
    <row r="87" customFormat="false" ht="38.25" hidden="false" customHeight="false" outlineLevel="0" collapsed="false">
      <c r="A87" s="25"/>
      <c r="B87" s="25" t="s">
        <v>87</v>
      </c>
      <c r="C87" s="39" t="s">
        <v>88</v>
      </c>
      <c r="D87" s="28" t="n">
        <v>218466.3246</v>
      </c>
      <c r="E87" s="28"/>
      <c r="F87" s="28" t="n">
        <v>218466.3246</v>
      </c>
      <c r="G87" s="28" t="n">
        <v>214542.1974</v>
      </c>
      <c r="H87" s="28"/>
      <c r="I87" s="28" t="n">
        <v>214542.1974</v>
      </c>
      <c r="J87" s="28" t="n">
        <v>205940.1984</v>
      </c>
      <c r="K87" s="28"/>
      <c r="L87" s="28" t="n">
        <v>205940.1984</v>
      </c>
    </row>
    <row r="88" customFormat="false" ht="102" hidden="false" customHeight="false" outlineLevel="0" collapsed="false">
      <c r="A88" s="25" t="s">
        <v>109</v>
      </c>
      <c r="B88" s="25"/>
      <c r="C88" s="39" t="s">
        <v>110</v>
      </c>
      <c r="D88" s="28" t="n">
        <f aca="false">D89</f>
        <v>9655.1</v>
      </c>
      <c r="E88" s="28"/>
      <c r="F88" s="28" t="n">
        <f aca="false">F89</f>
        <v>9655.1</v>
      </c>
      <c r="G88" s="28" t="n">
        <f aca="false">G89</f>
        <v>9655.1</v>
      </c>
      <c r="H88" s="28"/>
      <c r="I88" s="28" t="n">
        <f aca="false">I89</f>
        <v>9655.1</v>
      </c>
      <c r="J88" s="28" t="n">
        <f aca="false">J89</f>
        <v>9655.1</v>
      </c>
      <c r="K88" s="28"/>
      <c r="L88" s="28" t="n">
        <f aca="false">L89</f>
        <v>9655.1</v>
      </c>
    </row>
    <row r="89" customFormat="false" ht="38.25" hidden="false" customHeight="false" outlineLevel="0" collapsed="false">
      <c r="A89" s="25"/>
      <c r="B89" s="25" t="s">
        <v>87</v>
      </c>
      <c r="C89" s="39" t="s">
        <v>88</v>
      </c>
      <c r="D89" s="28" t="n">
        <f aca="false">D90+D91</f>
        <v>9655.1</v>
      </c>
      <c r="E89" s="28"/>
      <c r="F89" s="28" t="n">
        <f aca="false">F90+F91</f>
        <v>9655.1</v>
      </c>
      <c r="G89" s="28" t="n">
        <f aca="false">G90+G91</f>
        <v>9655.1</v>
      </c>
      <c r="H89" s="28"/>
      <c r="I89" s="28" t="n">
        <f aca="false">I90+I91</f>
        <v>9655.1</v>
      </c>
      <c r="J89" s="28" t="n">
        <f aca="false">J90+J91</f>
        <v>9655.1</v>
      </c>
      <c r="K89" s="28"/>
      <c r="L89" s="28" t="n">
        <f aca="false">L90+L91</f>
        <v>9655.1</v>
      </c>
    </row>
    <row r="90" customFormat="false" ht="12.75" hidden="false" customHeight="false" outlineLevel="0" collapsed="false">
      <c r="A90" s="25"/>
      <c r="B90" s="25"/>
      <c r="C90" s="39" t="s">
        <v>99</v>
      </c>
      <c r="D90" s="28" t="n">
        <v>8930.9</v>
      </c>
      <c r="E90" s="28"/>
      <c r="F90" s="28" t="n">
        <v>8930.9</v>
      </c>
      <c r="G90" s="28" t="n">
        <v>8930.9</v>
      </c>
      <c r="H90" s="28"/>
      <c r="I90" s="28" t="n">
        <v>8930.9</v>
      </c>
      <c r="J90" s="28" t="n">
        <v>8930.9</v>
      </c>
      <c r="K90" s="28"/>
      <c r="L90" s="28" t="n">
        <v>8930.9</v>
      </c>
    </row>
    <row r="91" customFormat="false" ht="12.75" hidden="false" customHeight="false" outlineLevel="0" collapsed="false">
      <c r="A91" s="25"/>
      <c r="B91" s="25"/>
      <c r="C91" s="39" t="s">
        <v>100</v>
      </c>
      <c r="D91" s="28" t="n">
        <v>724.2</v>
      </c>
      <c r="E91" s="28"/>
      <c r="F91" s="28" t="n">
        <v>724.2</v>
      </c>
      <c r="G91" s="41" t="n">
        <v>724.2</v>
      </c>
      <c r="H91" s="41"/>
      <c r="I91" s="41" t="n">
        <v>724.2</v>
      </c>
      <c r="J91" s="28" t="n">
        <v>724.2</v>
      </c>
      <c r="K91" s="28"/>
      <c r="L91" s="28" t="n">
        <v>724.2</v>
      </c>
    </row>
    <row r="92" customFormat="false" ht="51" hidden="false" customHeight="false" outlineLevel="0" collapsed="false">
      <c r="A92" s="22" t="s">
        <v>111</v>
      </c>
      <c r="B92" s="22"/>
      <c r="C92" s="38" t="s">
        <v>112</v>
      </c>
      <c r="D92" s="24" t="n">
        <f aca="false">D93+D95+D97+D99+D101+D103+D105+D107</f>
        <v>40418.6</v>
      </c>
      <c r="E92" s="24"/>
      <c r="F92" s="24" t="n">
        <f aca="false">F93+F95+F97+F99+F101+F103+F105+F107</f>
        <v>40418.6</v>
      </c>
      <c r="G92" s="24" t="n">
        <f aca="false">G93+G95+G97+G99+G101+G103+G105+G107</f>
        <v>40300.3</v>
      </c>
      <c r="H92" s="24"/>
      <c r="I92" s="24" t="n">
        <f aca="false">I93+I95+I97+I99+I101+I103+I105+I107</f>
        <v>40300.3</v>
      </c>
      <c r="J92" s="24" t="n">
        <f aca="false">J93+J95+J97+J99+J101+J103+J105+J107</f>
        <v>39485.6</v>
      </c>
      <c r="K92" s="24"/>
      <c r="L92" s="24" t="n">
        <f aca="false">L93+L95+L97+L99+L101+L103+L105+L107</f>
        <v>39485.6</v>
      </c>
    </row>
    <row r="93" customFormat="false" ht="25.5" hidden="false" customHeight="false" outlineLevel="0" collapsed="false">
      <c r="A93" s="25" t="s">
        <v>113</v>
      </c>
      <c r="B93" s="25"/>
      <c r="C93" s="39" t="s">
        <v>114</v>
      </c>
      <c r="D93" s="28" t="n">
        <f aca="false">D94</f>
        <v>7208.4</v>
      </c>
      <c r="E93" s="28"/>
      <c r="F93" s="28" t="n">
        <f aca="false">F94</f>
        <v>7208.4</v>
      </c>
      <c r="G93" s="28" t="n">
        <f aca="false">G94</f>
        <v>7208.4</v>
      </c>
      <c r="H93" s="28"/>
      <c r="I93" s="28" t="n">
        <f aca="false">I94</f>
        <v>7208.4</v>
      </c>
      <c r="J93" s="28" t="n">
        <f aca="false">J94</f>
        <v>7208.4</v>
      </c>
      <c r="K93" s="28"/>
      <c r="L93" s="28" t="n">
        <f aca="false">L94</f>
        <v>7208.4</v>
      </c>
    </row>
    <row r="94" customFormat="false" ht="38.25" hidden="false" customHeight="false" outlineLevel="0" collapsed="false">
      <c r="A94" s="25"/>
      <c r="B94" s="25" t="s">
        <v>87</v>
      </c>
      <c r="C94" s="39" t="s">
        <v>88</v>
      </c>
      <c r="D94" s="28" t="n">
        <v>7208.4</v>
      </c>
      <c r="E94" s="28"/>
      <c r="F94" s="28" t="n">
        <v>7208.4</v>
      </c>
      <c r="G94" s="28" t="n">
        <v>7208.4</v>
      </c>
      <c r="H94" s="28"/>
      <c r="I94" s="28" t="n">
        <v>7208.4</v>
      </c>
      <c r="J94" s="28" t="n">
        <v>7208.4</v>
      </c>
      <c r="K94" s="28"/>
      <c r="L94" s="28" t="n">
        <v>7208.4</v>
      </c>
    </row>
    <row r="95" customFormat="false" ht="38.25" hidden="false" customHeight="false" outlineLevel="0" collapsed="false">
      <c r="A95" s="25" t="s">
        <v>115</v>
      </c>
      <c r="B95" s="25"/>
      <c r="C95" s="39" t="s">
        <v>116</v>
      </c>
      <c r="D95" s="28" t="n">
        <f aca="false">D96</f>
        <v>1659.5</v>
      </c>
      <c r="E95" s="28"/>
      <c r="F95" s="28" t="n">
        <f aca="false">F96</f>
        <v>1659.5</v>
      </c>
      <c r="G95" s="28" t="n">
        <f aca="false">G96</f>
        <v>1659.5</v>
      </c>
      <c r="H95" s="28"/>
      <c r="I95" s="28" t="n">
        <f aca="false">I96</f>
        <v>1659.5</v>
      </c>
      <c r="J95" s="28" t="n">
        <f aca="false">J96</f>
        <v>1659.5</v>
      </c>
      <c r="K95" s="28"/>
      <c r="L95" s="28" t="n">
        <f aca="false">L96</f>
        <v>1659.5</v>
      </c>
    </row>
    <row r="96" customFormat="false" ht="38.25" hidden="false" customHeight="false" outlineLevel="0" collapsed="false">
      <c r="A96" s="25"/>
      <c r="B96" s="25" t="s">
        <v>87</v>
      </c>
      <c r="C96" s="39" t="s">
        <v>88</v>
      </c>
      <c r="D96" s="28" t="n">
        <f aca="false">1519.4+140.1</f>
        <v>1659.5</v>
      </c>
      <c r="E96" s="28"/>
      <c r="F96" s="28" t="n">
        <f aca="false">1519.4+140.1</f>
        <v>1659.5</v>
      </c>
      <c r="G96" s="28" t="n">
        <f aca="false">1519.4+140.1</f>
        <v>1659.5</v>
      </c>
      <c r="H96" s="28"/>
      <c r="I96" s="28" t="n">
        <f aca="false">1519.4+140.1</f>
        <v>1659.5</v>
      </c>
      <c r="J96" s="28" t="n">
        <f aca="false">1519.4+140.1</f>
        <v>1659.5</v>
      </c>
      <c r="K96" s="28"/>
      <c r="L96" s="28" t="n">
        <f aca="false">1519.4+140.1</f>
        <v>1659.5</v>
      </c>
    </row>
    <row r="97" customFormat="false" ht="51" hidden="false" customHeight="false" outlineLevel="0" collapsed="false">
      <c r="A97" s="25" t="s">
        <v>117</v>
      </c>
      <c r="B97" s="25"/>
      <c r="C97" s="39" t="s">
        <v>118</v>
      </c>
      <c r="D97" s="28" t="n">
        <f aca="false">D98</f>
        <v>419.8</v>
      </c>
      <c r="E97" s="28"/>
      <c r="F97" s="28" t="n">
        <f aca="false">F98</f>
        <v>419.8</v>
      </c>
      <c r="G97" s="28" t="n">
        <f aca="false">G98</f>
        <v>419.8</v>
      </c>
      <c r="H97" s="28"/>
      <c r="I97" s="28" t="n">
        <f aca="false">I98</f>
        <v>419.8</v>
      </c>
      <c r="J97" s="28" t="n">
        <f aca="false">J98</f>
        <v>419.8</v>
      </c>
      <c r="K97" s="28"/>
      <c r="L97" s="28" t="n">
        <f aca="false">L98</f>
        <v>419.8</v>
      </c>
    </row>
    <row r="98" customFormat="false" ht="38.25" hidden="false" customHeight="false" outlineLevel="0" collapsed="false">
      <c r="A98" s="25"/>
      <c r="B98" s="25" t="s">
        <v>87</v>
      </c>
      <c r="C98" s="39" t="s">
        <v>88</v>
      </c>
      <c r="D98" s="28" t="n">
        <v>419.8</v>
      </c>
      <c r="E98" s="28"/>
      <c r="F98" s="28" t="n">
        <v>419.8</v>
      </c>
      <c r="G98" s="28" t="n">
        <v>419.8</v>
      </c>
      <c r="H98" s="28"/>
      <c r="I98" s="28" t="n">
        <v>419.8</v>
      </c>
      <c r="J98" s="28" t="n">
        <v>419.8</v>
      </c>
      <c r="K98" s="28"/>
      <c r="L98" s="28" t="n">
        <v>419.8</v>
      </c>
    </row>
    <row r="99" customFormat="false" ht="38.25" hidden="false" customHeight="false" outlineLevel="0" collapsed="false">
      <c r="A99" s="25" t="s">
        <v>119</v>
      </c>
      <c r="B99" s="25"/>
      <c r="C99" s="39" t="s">
        <v>120</v>
      </c>
      <c r="D99" s="28" t="n">
        <f aca="false">D100</f>
        <v>113.8</v>
      </c>
      <c r="E99" s="28"/>
      <c r="F99" s="28" t="n">
        <f aca="false">F100</f>
        <v>113.8</v>
      </c>
      <c r="G99" s="28" t="n">
        <f aca="false">G100</f>
        <v>113.8</v>
      </c>
      <c r="H99" s="28"/>
      <c r="I99" s="28" t="n">
        <f aca="false">I100</f>
        <v>113.8</v>
      </c>
      <c r="J99" s="28" t="n">
        <f aca="false">J100</f>
        <v>113.8</v>
      </c>
      <c r="K99" s="28"/>
      <c r="L99" s="28" t="n">
        <f aca="false">L100</f>
        <v>113.8</v>
      </c>
    </row>
    <row r="100" customFormat="false" ht="38.25" hidden="false" customHeight="false" outlineLevel="0" collapsed="false">
      <c r="A100" s="25"/>
      <c r="B100" s="25" t="s">
        <v>87</v>
      </c>
      <c r="C100" s="39" t="s">
        <v>88</v>
      </c>
      <c r="D100" s="28" t="n">
        <v>113.8</v>
      </c>
      <c r="E100" s="28"/>
      <c r="F100" s="28" t="n">
        <v>113.8</v>
      </c>
      <c r="G100" s="28" t="n">
        <v>113.8</v>
      </c>
      <c r="H100" s="28"/>
      <c r="I100" s="28" t="n">
        <v>113.8</v>
      </c>
      <c r="J100" s="28" t="n">
        <v>113.8</v>
      </c>
      <c r="K100" s="28"/>
      <c r="L100" s="28" t="n">
        <v>113.8</v>
      </c>
    </row>
    <row r="101" customFormat="false" ht="38.25" hidden="false" customHeight="false" outlineLevel="0" collapsed="false">
      <c r="A101" s="42" t="s">
        <v>121</v>
      </c>
      <c r="B101" s="25"/>
      <c r="C101" s="39" t="s">
        <v>122</v>
      </c>
      <c r="D101" s="28" t="n">
        <f aca="false">D102</f>
        <v>3726.4</v>
      </c>
      <c r="E101" s="28"/>
      <c r="F101" s="28" t="n">
        <f aca="false">F102</f>
        <v>3726.4</v>
      </c>
      <c r="G101" s="28" t="n">
        <f aca="false">G102</f>
        <v>3953.5</v>
      </c>
      <c r="H101" s="28"/>
      <c r="I101" s="28" t="n">
        <f aca="false">I102</f>
        <v>3953.5</v>
      </c>
      <c r="J101" s="28" t="n">
        <f aca="false">J102</f>
        <v>3915.7</v>
      </c>
      <c r="K101" s="28"/>
      <c r="L101" s="28" t="n">
        <f aca="false">L102</f>
        <v>3915.7</v>
      </c>
    </row>
    <row r="102" customFormat="false" ht="38.25" hidden="false" customHeight="false" outlineLevel="0" collapsed="false">
      <c r="A102" s="42"/>
      <c r="B102" s="25" t="s">
        <v>87</v>
      </c>
      <c r="C102" s="39" t="s">
        <v>88</v>
      </c>
      <c r="D102" s="28" t="n">
        <v>3726.4</v>
      </c>
      <c r="E102" s="28"/>
      <c r="F102" s="28" t="n">
        <v>3726.4</v>
      </c>
      <c r="G102" s="28" t="n">
        <v>3953.5</v>
      </c>
      <c r="H102" s="28"/>
      <c r="I102" s="28" t="n">
        <v>3953.5</v>
      </c>
      <c r="J102" s="28" t="n">
        <v>3915.7</v>
      </c>
      <c r="K102" s="28"/>
      <c r="L102" s="28" t="n">
        <v>3915.7</v>
      </c>
    </row>
    <row r="103" customFormat="false" ht="25.5" hidden="false" customHeight="false" outlineLevel="0" collapsed="false">
      <c r="A103" s="42" t="s">
        <v>123</v>
      </c>
      <c r="B103" s="25"/>
      <c r="C103" s="39" t="s">
        <v>124</v>
      </c>
      <c r="D103" s="28" t="n">
        <f aca="false">D104</f>
        <v>4104.8</v>
      </c>
      <c r="E103" s="28"/>
      <c r="F103" s="28" t="n">
        <f aca="false">F104</f>
        <v>4104.8</v>
      </c>
      <c r="G103" s="28" t="n">
        <f aca="false">G104</f>
        <v>4142.7</v>
      </c>
      <c r="H103" s="28"/>
      <c r="I103" s="28" t="n">
        <f aca="false">I104</f>
        <v>4142.7</v>
      </c>
      <c r="J103" s="28" t="n">
        <f aca="false">J104</f>
        <v>4010.3</v>
      </c>
      <c r="K103" s="28"/>
      <c r="L103" s="28" t="n">
        <f aca="false">L104</f>
        <v>4010.3</v>
      </c>
    </row>
    <row r="104" customFormat="false" ht="38.25" hidden="false" customHeight="false" outlineLevel="0" collapsed="false">
      <c r="A104" s="42"/>
      <c r="B104" s="25" t="s">
        <v>87</v>
      </c>
      <c r="C104" s="39" t="s">
        <v>88</v>
      </c>
      <c r="D104" s="28" t="n">
        <v>4104.8</v>
      </c>
      <c r="E104" s="28"/>
      <c r="F104" s="28" t="n">
        <v>4104.8</v>
      </c>
      <c r="G104" s="28" t="n">
        <v>4142.7</v>
      </c>
      <c r="H104" s="28"/>
      <c r="I104" s="28" t="n">
        <v>4142.7</v>
      </c>
      <c r="J104" s="28" t="n">
        <v>4010.3</v>
      </c>
      <c r="K104" s="28"/>
      <c r="L104" s="28" t="n">
        <v>4010.3</v>
      </c>
    </row>
    <row r="105" customFormat="false" ht="51" hidden="false" customHeight="false" outlineLevel="0" collapsed="false">
      <c r="A105" s="25" t="s">
        <v>125</v>
      </c>
      <c r="B105" s="25"/>
      <c r="C105" s="39" t="s">
        <v>126</v>
      </c>
      <c r="D105" s="28" t="n">
        <f aca="false">D106</f>
        <v>11589.1</v>
      </c>
      <c r="E105" s="28"/>
      <c r="F105" s="28" t="n">
        <f aca="false">F106</f>
        <v>11589.1</v>
      </c>
      <c r="G105" s="28" t="n">
        <f aca="false">G106</f>
        <v>11589.1</v>
      </c>
      <c r="H105" s="28"/>
      <c r="I105" s="28" t="n">
        <f aca="false">I106</f>
        <v>11589.1</v>
      </c>
      <c r="J105" s="28" t="n">
        <f aca="false">J106</f>
        <v>11589.1</v>
      </c>
      <c r="K105" s="28"/>
      <c r="L105" s="28" t="n">
        <f aca="false">L106</f>
        <v>11589.1</v>
      </c>
    </row>
    <row r="106" customFormat="false" ht="38.25" hidden="false" customHeight="false" outlineLevel="0" collapsed="false">
      <c r="A106" s="25"/>
      <c r="B106" s="25" t="s">
        <v>87</v>
      </c>
      <c r="C106" s="39" t="s">
        <v>88</v>
      </c>
      <c r="D106" s="28" t="n">
        <v>11589.1</v>
      </c>
      <c r="E106" s="28"/>
      <c r="F106" s="28" t="n">
        <v>11589.1</v>
      </c>
      <c r="G106" s="28" t="n">
        <v>11589.1</v>
      </c>
      <c r="H106" s="28"/>
      <c r="I106" s="28" t="n">
        <v>11589.1</v>
      </c>
      <c r="J106" s="28" t="n">
        <v>11589.1</v>
      </c>
      <c r="K106" s="28"/>
      <c r="L106" s="28" t="n">
        <v>11589.1</v>
      </c>
    </row>
    <row r="107" customFormat="false" ht="51" hidden="false" customHeight="false" outlineLevel="0" collapsed="false">
      <c r="A107" s="25" t="s">
        <v>127</v>
      </c>
      <c r="B107" s="25"/>
      <c r="C107" s="39" t="s">
        <v>128</v>
      </c>
      <c r="D107" s="28" t="n">
        <f aca="false">D108</f>
        <v>11596.8</v>
      </c>
      <c r="E107" s="28"/>
      <c r="F107" s="28" t="n">
        <f aca="false">F108</f>
        <v>11596.8</v>
      </c>
      <c r="G107" s="28" t="n">
        <f aca="false">G108</f>
        <v>11213.5</v>
      </c>
      <c r="H107" s="28"/>
      <c r="I107" s="28" t="n">
        <f aca="false">I108</f>
        <v>11213.5</v>
      </c>
      <c r="J107" s="28" t="n">
        <f aca="false">J108</f>
        <v>10569</v>
      </c>
      <c r="K107" s="28"/>
      <c r="L107" s="28" t="n">
        <f aca="false">L108</f>
        <v>10569</v>
      </c>
    </row>
    <row r="108" customFormat="false" ht="38.25" hidden="false" customHeight="false" outlineLevel="0" collapsed="false">
      <c r="A108" s="25"/>
      <c r="B108" s="25" t="s">
        <v>87</v>
      </c>
      <c r="C108" s="39" t="s">
        <v>88</v>
      </c>
      <c r="D108" s="28" t="n">
        <v>11596.8</v>
      </c>
      <c r="E108" s="28"/>
      <c r="F108" s="28" t="n">
        <v>11596.8</v>
      </c>
      <c r="G108" s="28" t="n">
        <v>11213.5</v>
      </c>
      <c r="H108" s="28"/>
      <c r="I108" s="28" t="n">
        <v>11213.5</v>
      </c>
      <c r="J108" s="28" t="n">
        <v>10569</v>
      </c>
      <c r="K108" s="28"/>
      <c r="L108" s="28" t="n">
        <v>10569</v>
      </c>
    </row>
    <row r="109" s="43" customFormat="true" ht="51" hidden="false" customHeight="false" outlineLevel="0" collapsed="false">
      <c r="A109" s="22" t="s">
        <v>129</v>
      </c>
      <c r="B109" s="22"/>
      <c r="C109" s="38" t="s">
        <v>130</v>
      </c>
      <c r="D109" s="24" t="n">
        <f aca="false">D110</f>
        <v>8191.33</v>
      </c>
      <c r="E109" s="24"/>
      <c r="F109" s="24" t="n">
        <f aca="false">F110</f>
        <v>8191.33</v>
      </c>
      <c r="G109" s="24" t="n">
        <f aca="false">G110</f>
        <v>0</v>
      </c>
      <c r="H109" s="24"/>
      <c r="I109" s="24" t="n">
        <f aca="false">I110</f>
        <v>0</v>
      </c>
      <c r="J109" s="24" t="n">
        <f aca="false">J110</f>
        <v>0</v>
      </c>
      <c r="K109" s="24"/>
      <c r="L109" s="24" t="n">
        <f aca="false">L110</f>
        <v>0</v>
      </c>
    </row>
    <row r="110" customFormat="false" ht="38.25" hidden="false" customHeight="false" outlineLevel="0" collapsed="false">
      <c r="A110" s="25" t="s">
        <v>131</v>
      </c>
      <c r="B110" s="25"/>
      <c r="C110" s="44" t="s">
        <v>132</v>
      </c>
      <c r="D110" s="28" t="n">
        <f aca="false">D111</f>
        <v>8191.33</v>
      </c>
      <c r="E110" s="28"/>
      <c r="F110" s="28" t="n">
        <f aca="false">F111</f>
        <v>8191.33</v>
      </c>
      <c r="G110" s="28" t="n">
        <f aca="false">G111</f>
        <v>0</v>
      </c>
      <c r="H110" s="28"/>
      <c r="I110" s="28" t="n">
        <f aca="false">I111</f>
        <v>0</v>
      </c>
      <c r="J110" s="28" t="n">
        <f aca="false">J111</f>
        <v>0</v>
      </c>
      <c r="K110" s="28"/>
      <c r="L110" s="28" t="n">
        <f aca="false">L111</f>
        <v>0</v>
      </c>
    </row>
    <row r="111" customFormat="false" ht="38.25" hidden="false" customHeight="false" outlineLevel="0" collapsed="false">
      <c r="A111" s="25"/>
      <c r="B111" s="25" t="s">
        <v>133</v>
      </c>
      <c r="C111" s="27" t="s">
        <v>134</v>
      </c>
      <c r="D111" s="28" t="n">
        <v>8191.33</v>
      </c>
      <c r="E111" s="28"/>
      <c r="F111" s="28" t="n">
        <v>8191.33</v>
      </c>
      <c r="G111" s="28" t="n">
        <v>0</v>
      </c>
      <c r="H111" s="28"/>
      <c r="I111" s="28" t="n">
        <v>0</v>
      </c>
      <c r="J111" s="28" t="n">
        <v>0</v>
      </c>
      <c r="K111" s="28"/>
      <c r="L111" s="28" t="n">
        <v>0</v>
      </c>
    </row>
    <row r="112" customFormat="false" ht="25.5" hidden="false" customHeight="false" outlineLevel="0" collapsed="false">
      <c r="A112" s="45" t="s">
        <v>135</v>
      </c>
      <c r="B112" s="46"/>
      <c r="C112" s="47" t="s">
        <v>136</v>
      </c>
      <c r="D112" s="24" t="n">
        <f aca="false">D113</f>
        <v>428.4834</v>
      </c>
      <c r="E112" s="24"/>
      <c r="F112" s="24" t="n">
        <f aca="false">F113</f>
        <v>428.4834</v>
      </c>
      <c r="G112" s="24" t="n">
        <f aca="false">G113</f>
        <v>518.0498</v>
      </c>
      <c r="H112" s="24"/>
      <c r="I112" s="24" t="n">
        <f aca="false">I113</f>
        <v>518.0498</v>
      </c>
      <c r="J112" s="24" t="n">
        <f aca="false">J113</f>
        <v>518.0498</v>
      </c>
      <c r="K112" s="24"/>
      <c r="L112" s="24" t="n">
        <f aca="false">L113</f>
        <v>518.0498</v>
      </c>
    </row>
    <row r="113" customFormat="false" ht="63.75" hidden="false" customHeight="false" outlineLevel="0" collapsed="false">
      <c r="A113" s="48" t="s">
        <v>137</v>
      </c>
      <c r="B113" s="48"/>
      <c r="C113" s="31" t="s">
        <v>138</v>
      </c>
      <c r="D113" s="28" t="n">
        <f aca="false">D114</f>
        <v>428.4834</v>
      </c>
      <c r="E113" s="28"/>
      <c r="F113" s="28" t="n">
        <f aca="false">F114</f>
        <v>428.4834</v>
      </c>
      <c r="G113" s="28" t="n">
        <f aca="false">G114</f>
        <v>518.0498</v>
      </c>
      <c r="H113" s="28"/>
      <c r="I113" s="28" t="n">
        <f aca="false">I114</f>
        <v>518.0498</v>
      </c>
      <c r="J113" s="28" t="n">
        <f aca="false">J114</f>
        <v>518.0498</v>
      </c>
      <c r="K113" s="28"/>
      <c r="L113" s="28" t="n">
        <f aca="false">L114</f>
        <v>518.0498</v>
      </c>
    </row>
    <row r="114" customFormat="false" ht="38.25" hidden="false" customHeight="false" outlineLevel="0" collapsed="false">
      <c r="A114" s="25"/>
      <c r="B114" s="25" t="s">
        <v>87</v>
      </c>
      <c r="C114" s="39" t="s">
        <v>88</v>
      </c>
      <c r="D114" s="28" t="n">
        <v>428.4834</v>
      </c>
      <c r="E114" s="28"/>
      <c r="F114" s="28" t="n">
        <v>428.4834</v>
      </c>
      <c r="G114" s="28" t="n">
        <v>518.0498</v>
      </c>
      <c r="H114" s="28"/>
      <c r="I114" s="28" t="n">
        <v>518.0498</v>
      </c>
      <c r="J114" s="28" t="n">
        <v>518.0498</v>
      </c>
      <c r="K114" s="28"/>
      <c r="L114" s="28" t="n">
        <v>518.0498</v>
      </c>
    </row>
    <row r="115" customFormat="false" ht="25.5" hidden="false" customHeight="false" outlineLevel="0" collapsed="false">
      <c r="A115" s="19" t="s">
        <v>139</v>
      </c>
      <c r="B115" s="19"/>
      <c r="C115" s="37" t="s">
        <v>140</v>
      </c>
      <c r="D115" s="49" t="n">
        <f aca="false">D116</f>
        <v>35409.5</v>
      </c>
      <c r="E115" s="49"/>
      <c r="F115" s="49" t="n">
        <f aca="false">F116</f>
        <v>35409.5</v>
      </c>
      <c r="G115" s="49" t="n">
        <f aca="false">G116</f>
        <v>35409.5</v>
      </c>
      <c r="H115" s="49"/>
      <c r="I115" s="49" t="n">
        <f aca="false">I116</f>
        <v>35409.5</v>
      </c>
      <c r="J115" s="49" t="n">
        <f aca="false">J116</f>
        <v>35409.5</v>
      </c>
      <c r="K115" s="49"/>
      <c r="L115" s="49" t="n">
        <f aca="false">L116</f>
        <v>35409.5</v>
      </c>
    </row>
    <row r="116" customFormat="false" ht="38.25" hidden="false" customHeight="false" outlineLevel="0" collapsed="false">
      <c r="A116" s="22" t="s">
        <v>141</v>
      </c>
      <c r="B116" s="32"/>
      <c r="C116" s="38" t="s">
        <v>142</v>
      </c>
      <c r="D116" s="50" t="n">
        <f aca="false">D117+D119+D121+D123+D125+D127+D129</f>
        <v>35409.5</v>
      </c>
      <c r="E116" s="50"/>
      <c r="F116" s="50" t="n">
        <f aca="false">F117+F119+F121+F123+F125+F127+F129</f>
        <v>35409.5</v>
      </c>
      <c r="G116" s="50" t="n">
        <f aca="false">G117+G119+G121+G123+G125+G127+G129</f>
        <v>35409.5</v>
      </c>
      <c r="H116" s="50"/>
      <c r="I116" s="50" t="n">
        <f aca="false">I117+I119+I121+I123+I125+I127+I129</f>
        <v>35409.5</v>
      </c>
      <c r="J116" s="50" t="n">
        <f aca="false">J117+J119+J121+J123+J125+J127+J129</f>
        <v>35409.5</v>
      </c>
      <c r="K116" s="50"/>
      <c r="L116" s="50" t="n">
        <f aca="false">L117+L119+L121+L123+L125+L127+L129</f>
        <v>35409.5</v>
      </c>
    </row>
    <row r="117" customFormat="false" ht="51" hidden="false" customHeight="false" outlineLevel="0" collapsed="false">
      <c r="A117" s="25" t="s">
        <v>143</v>
      </c>
      <c r="B117" s="26"/>
      <c r="C117" s="39" t="s">
        <v>144</v>
      </c>
      <c r="D117" s="28" t="n">
        <f aca="false">D118</f>
        <v>21343</v>
      </c>
      <c r="E117" s="28"/>
      <c r="F117" s="28" t="n">
        <f aca="false">F118</f>
        <v>21343</v>
      </c>
      <c r="G117" s="28" t="n">
        <f aca="false">G118</f>
        <v>21343</v>
      </c>
      <c r="H117" s="28"/>
      <c r="I117" s="28" t="n">
        <f aca="false">I118</f>
        <v>21343</v>
      </c>
      <c r="J117" s="28" t="n">
        <f aca="false">J118</f>
        <v>21343</v>
      </c>
      <c r="K117" s="28"/>
      <c r="L117" s="28" t="n">
        <f aca="false">L118</f>
        <v>21343</v>
      </c>
    </row>
    <row r="118" customFormat="false" ht="38.25" hidden="false" customHeight="false" outlineLevel="0" collapsed="false">
      <c r="A118" s="25"/>
      <c r="B118" s="25" t="s">
        <v>87</v>
      </c>
      <c r="C118" s="39" t="s">
        <v>88</v>
      </c>
      <c r="D118" s="28" t="n">
        <f aca="false">22073.1-730.1</f>
        <v>21343</v>
      </c>
      <c r="E118" s="28"/>
      <c r="F118" s="28" t="n">
        <f aca="false">22073.1-730.1</f>
        <v>21343</v>
      </c>
      <c r="G118" s="28" t="n">
        <f aca="false">22073.1-730.1</f>
        <v>21343</v>
      </c>
      <c r="H118" s="28"/>
      <c r="I118" s="28" t="n">
        <f aca="false">22073.1-730.1</f>
        <v>21343</v>
      </c>
      <c r="J118" s="28" t="n">
        <f aca="false">22073.1-730.1</f>
        <v>21343</v>
      </c>
      <c r="K118" s="28"/>
      <c r="L118" s="28" t="n">
        <f aca="false">22073.1-730.1</f>
        <v>21343</v>
      </c>
    </row>
    <row r="119" customFormat="false" ht="51" hidden="false" customHeight="false" outlineLevel="0" collapsed="false">
      <c r="A119" s="25" t="s">
        <v>145</v>
      </c>
      <c r="B119" s="26"/>
      <c r="C119" s="39" t="s">
        <v>146</v>
      </c>
      <c r="D119" s="28" t="n">
        <f aca="false">D120</f>
        <v>13325.4</v>
      </c>
      <c r="E119" s="28"/>
      <c r="F119" s="28" t="n">
        <f aca="false">F120</f>
        <v>13325.4</v>
      </c>
      <c r="G119" s="28" t="n">
        <f aca="false">G120</f>
        <v>13325.4</v>
      </c>
      <c r="H119" s="28"/>
      <c r="I119" s="28" t="n">
        <f aca="false">I120</f>
        <v>13325.4</v>
      </c>
      <c r="J119" s="28" t="n">
        <f aca="false">J120</f>
        <v>13325.4</v>
      </c>
      <c r="K119" s="28"/>
      <c r="L119" s="28" t="n">
        <f aca="false">L120</f>
        <v>13325.4</v>
      </c>
    </row>
    <row r="120" customFormat="false" ht="38.25" hidden="false" customHeight="false" outlineLevel="0" collapsed="false">
      <c r="A120" s="25"/>
      <c r="B120" s="25" t="s">
        <v>87</v>
      </c>
      <c r="C120" s="39" t="s">
        <v>88</v>
      </c>
      <c r="D120" s="28" t="n">
        <v>13325.4</v>
      </c>
      <c r="E120" s="28"/>
      <c r="F120" s="28" t="n">
        <v>13325.4</v>
      </c>
      <c r="G120" s="28" t="n">
        <v>13325.4</v>
      </c>
      <c r="H120" s="28"/>
      <c r="I120" s="28" t="n">
        <v>13325.4</v>
      </c>
      <c r="J120" s="28" t="n">
        <v>13325.4</v>
      </c>
      <c r="K120" s="28"/>
      <c r="L120" s="28" t="n">
        <v>13325.4</v>
      </c>
    </row>
    <row r="121" customFormat="false" ht="25.5" hidden="false" customHeight="false" outlineLevel="0" collapsed="false">
      <c r="A121" s="25" t="s">
        <v>147</v>
      </c>
      <c r="B121" s="25"/>
      <c r="C121" s="39" t="s">
        <v>148</v>
      </c>
      <c r="D121" s="28" t="n">
        <f aca="false">D122</f>
        <v>290.5</v>
      </c>
      <c r="E121" s="28"/>
      <c r="F121" s="28" t="n">
        <f aca="false">F122</f>
        <v>290.5</v>
      </c>
      <c r="G121" s="28" t="n">
        <f aca="false">G122</f>
        <v>290.5</v>
      </c>
      <c r="H121" s="28"/>
      <c r="I121" s="28" t="n">
        <f aca="false">I122</f>
        <v>290.5</v>
      </c>
      <c r="J121" s="28" t="n">
        <f aca="false">J122</f>
        <v>290.5</v>
      </c>
      <c r="K121" s="28"/>
      <c r="L121" s="28" t="n">
        <f aca="false">L122</f>
        <v>290.5</v>
      </c>
    </row>
    <row r="122" customFormat="false" ht="38.25" hidden="false" customHeight="false" outlineLevel="0" collapsed="false">
      <c r="A122" s="25"/>
      <c r="B122" s="25" t="s">
        <v>87</v>
      </c>
      <c r="C122" s="39" t="s">
        <v>88</v>
      </c>
      <c r="D122" s="28" t="n">
        <v>290.5</v>
      </c>
      <c r="E122" s="28"/>
      <c r="F122" s="28" t="n">
        <v>290.5</v>
      </c>
      <c r="G122" s="28" t="n">
        <v>290.5</v>
      </c>
      <c r="H122" s="28"/>
      <c r="I122" s="28" t="n">
        <v>290.5</v>
      </c>
      <c r="J122" s="28" t="n">
        <v>290.5</v>
      </c>
      <c r="K122" s="28"/>
      <c r="L122" s="28" t="n">
        <v>290.5</v>
      </c>
    </row>
    <row r="123" customFormat="false" ht="25.5" hidden="false" customHeight="false" outlineLevel="0" collapsed="false">
      <c r="A123" s="25" t="s">
        <v>149</v>
      </c>
      <c r="B123" s="25"/>
      <c r="C123" s="39" t="s">
        <v>150</v>
      </c>
      <c r="D123" s="28" t="n">
        <f aca="false">D124</f>
        <v>120.3</v>
      </c>
      <c r="E123" s="28"/>
      <c r="F123" s="28" t="n">
        <f aca="false">F124</f>
        <v>120.3</v>
      </c>
      <c r="G123" s="28" t="n">
        <f aca="false">G124</f>
        <v>120.3</v>
      </c>
      <c r="H123" s="28"/>
      <c r="I123" s="28" t="n">
        <f aca="false">I124</f>
        <v>120.3</v>
      </c>
      <c r="J123" s="28" t="n">
        <f aca="false">J124</f>
        <v>120.3</v>
      </c>
      <c r="K123" s="28"/>
      <c r="L123" s="28" t="n">
        <f aca="false">L124</f>
        <v>120.3</v>
      </c>
    </row>
    <row r="124" customFormat="false" ht="38.25" hidden="false" customHeight="false" outlineLevel="0" collapsed="false">
      <c r="A124" s="25"/>
      <c r="B124" s="25" t="s">
        <v>87</v>
      </c>
      <c r="C124" s="39" t="s">
        <v>88</v>
      </c>
      <c r="D124" s="28" t="n">
        <v>120.3</v>
      </c>
      <c r="E124" s="28"/>
      <c r="F124" s="28" t="n">
        <v>120.3</v>
      </c>
      <c r="G124" s="28" t="n">
        <v>120.3</v>
      </c>
      <c r="H124" s="28"/>
      <c r="I124" s="28" t="n">
        <v>120.3</v>
      </c>
      <c r="J124" s="28" t="n">
        <v>120.3</v>
      </c>
      <c r="K124" s="28"/>
      <c r="L124" s="28" t="n">
        <v>120.3</v>
      </c>
    </row>
    <row r="125" customFormat="false" ht="25.5" hidden="false" customHeight="false" outlineLevel="0" collapsed="false">
      <c r="A125" s="25" t="s">
        <v>151</v>
      </c>
      <c r="B125" s="25"/>
      <c r="C125" s="39" t="s">
        <v>152</v>
      </c>
      <c r="D125" s="28" t="n">
        <f aca="false">D126</f>
        <v>70.2</v>
      </c>
      <c r="E125" s="28"/>
      <c r="F125" s="28" t="n">
        <f aca="false">F126</f>
        <v>70.2</v>
      </c>
      <c r="G125" s="28" t="n">
        <f aca="false">G126</f>
        <v>70.2</v>
      </c>
      <c r="H125" s="28"/>
      <c r="I125" s="28" t="n">
        <f aca="false">I126</f>
        <v>70.2</v>
      </c>
      <c r="J125" s="28" t="n">
        <f aca="false">J126</f>
        <v>70.2</v>
      </c>
      <c r="K125" s="28"/>
      <c r="L125" s="28" t="n">
        <f aca="false">L126</f>
        <v>70.2</v>
      </c>
    </row>
    <row r="126" customFormat="false" ht="38.25" hidden="false" customHeight="false" outlineLevel="0" collapsed="false">
      <c r="A126" s="25"/>
      <c r="B126" s="25" t="s">
        <v>87</v>
      </c>
      <c r="C126" s="39" t="s">
        <v>88</v>
      </c>
      <c r="D126" s="28" t="n">
        <v>70.2</v>
      </c>
      <c r="E126" s="28"/>
      <c r="F126" s="28" t="n">
        <v>70.2</v>
      </c>
      <c r="G126" s="28" t="n">
        <v>70.2</v>
      </c>
      <c r="H126" s="28"/>
      <c r="I126" s="28" t="n">
        <v>70.2</v>
      </c>
      <c r="J126" s="28" t="n">
        <v>70.2</v>
      </c>
      <c r="K126" s="28"/>
      <c r="L126" s="28" t="n">
        <v>70.2</v>
      </c>
    </row>
    <row r="127" customFormat="false" ht="51" hidden="false" customHeight="false" outlineLevel="0" collapsed="false">
      <c r="A127" s="25" t="s">
        <v>153</v>
      </c>
      <c r="B127" s="25"/>
      <c r="C127" s="39" t="s">
        <v>154</v>
      </c>
      <c r="D127" s="28" t="n">
        <f aca="false">D128</f>
        <v>85.9</v>
      </c>
      <c r="E127" s="28"/>
      <c r="F127" s="28" t="n">
        <f aca="false">F128</f>
        <v>85.9</v>
      </c>
      <c r="G127" s="28" t="n">
        <f aca="false">G128</f>
        <v>85.9</v>
      </c>
      <c r="H127" s="28"/>
      <c r="I127" s="28" t="n">
        <f aca="false">I128</f>
        <v>85.9</v>
      </c>
      <c r="J127" s="28" t="n">
        <f aca="false">J128</f>
        <v>85.9</v>
      </c>
      <c r="K127" s="28"/>
      <c r="L127" s="28" t="n">
        <f aca="false">L128</f>
        <v>85.9</v>
      </c>
    </row>
    <row r="128" customFormat="false" ht="38.25" hidden="false" customHeight="false" outlineLevel="0" collapsed="false">
      <c r="A128" s="25"/>
      <c r="B128" s="25" t="s">
        <v>87</v>
      </c>
      <c r="C128" s="39" t="s">
        <v>88</v>
      </c>
      <c r="D128" s="28" t="n">
        <v>85.9</v>
      </c>
      <c r="E128" s="28"/>
      <c r="F128" s="28" t="n">
        <v>85.9</v>
      </c>
      <c r="G128" s="28" t="n">
        <v>85.9</v>
      </c>
      <c r="H128" s="28"/>
      <c r="I128" s="28" t="n">
        <v>85.9</v>
      </c>
      <c r="J128" s="28" t="n">
        <v>85.9</v>
      </c>
      <c r="K128" s="28"/>
      <c r="L128" s="28" t="n">
        <v>85.9</v>
      </c>
    </row>
    <row r="129" customFormat="false" ht="25.5" hidden="false" customHeight="false" outlineLevel="0" collapsed="false">
      <c r="A129" s="25" t="s">
        <v>155</v>
      </c>
      <c r="B129" s="25"/>
      <c r="C129" s="39" t="s">
        <v>156</v>
      </c>
      <c r="D129" s="28" t="n">
        <f aca="false">D130</f>
        <v>174.2</v>
      </c>
      <c r="E129" s="28"/>
      <c r="F129" s="28" t="n">
        <f aca="false">F130</f>
        <v>174.2</v>
      </c>
      <c r="G129" s="28" t="n">
        <f aca="false">G130</f>
        <v>174.2</v>
      </c>
      <c r="H129" s="28"/>
      <c r="I129" s="28" t="n">
        <f aca="false">I130</f>
        <v>174.2</v>
      </c>
      <c r="J129" s="28" t="n">
        <f aca="false">J130</f>
        <v>174.2</v>
      </c>
      <c r="K129" s="28"/>
      <c r="L129" s="28" t="n">
        <f aca="false">L130</f>
        <v>174.2</v>
      </c>
    </row>
    <row r="130" customFormat="false" ht="38.25" hidden="false" customHeight="false" outlineLevel="0" collapsed="false">
      <c r="A130" s="25"/>
      <c r="B130" s="25" t="s">
        <v>87</v>
      </c>
      <c r="C130" s="39" t="s">
        <v>88</v>
      </c>
      <c r="D130" s="28" t="n">
        <v>174.2</v>
      </c>
      <c r="E130" s="28"/>
      <c r="F130" s="28" t="n">
        <v>174.2</v>
      </c>
      <c r="G130" s="28" t="n">
        <v>174.2</v>
      </c>
      <c r="H130" s="28"/>
      <c r="I130" s="28" t="n">
        <v>174.2</v>
      </c>
      <c r="J130" s="28" t="n">
        <v>174.2</v>
      </c>
      <c r="K130" s="28"/>
      <c r="L130" s="28" t="n">
        <v>174.2</v>
      </c>
    </row>
    <row r="131" customFormat="false" ht="25.5" hidden="false" customHeight="false" outlineLevel="0" collapsed="false">
      <c r="A131" s="19" t="s">
        <v>157</v>
      </c>
      <c r="B131" s="19"/>
      <c r="C131" s="37" t="s">
        <v>158</v>
      </c>
      <c r="D131" s="49" t="n">
        <f aca="false">D132</f>
        <v>6424.7</v>
      </c>
      <c r="E131" s="49"/>
      <c r="F131" s="49" t="n">
        <f aca="false">F132</f>
        <v>6424.7</v>
      </c>
      <c r="G131" s="49" t="n">
        <f aca="false">G132</f>
        <v>6424.7</v>
      </c>
      <c r="H131" s="49"/>
      <c r="I131" s="49" t="n">
        <f aca="false">I132</f>
        <v>6424.7</v>
      </c>
      <c r="J131" s="49" t="n">
        <f aca="false">J132</f>
        <v>6424.7</v>
      </c>
      <c r="K131" s="49"/>
      <c r="L131" s="49" t="n">
        <f aca="false">L132</f>
        <v>6424.7</v>
      </c>
    </row>
    <row r="132" customFormat="false" ht="38.25" hidden="false" customHeight="false" outlineLevel="0" collapsed="false">
      <c r="A132" s="22" t="s">
        <v>159</v>
      </c>
      <c r="B132" s="22"/>
      <c r="C132" s="38" t="s">
        <v>160</v>
      </c>
      <c r="D132" s="50" t="n">
        <f aca="false">D133+D135+D137</f>
        <v>6424.7</v>
      </c>
      <c r="E132" s="50"/>
      <c r="F132" s="50" t="n">
        <f aca="false">F133+F135+F137</f>
        <v>6424.7</v>
      </c>
      <c r="G132" s="50" t="n">
        <f aca="false">G133+G135+G137</f>
        <v>6424.7</v>
      </c>
      <c r="H132" s="50"/>
      <c r="I132" s="50" t="n">
        <f aca="false">I133+I135+I137</f>
        <v>6424.7</v>
      </c>
      <c r="J132" s="50" t="n">
        <f aca="false">J133+J135+J137</f>
        <v>6424.7</v>
      </c>
      <c r="K132" s="50"/>
      <c r="L132" s="50" t="n">
        <f aca="false">L133+L135+L137</f>
        <v>6424.7</v>
      </c>
    </row>
    <row r="133" customFormat="false" ht="25.5" hidden="false" customHeight="false" outlineLevel="0" collapsed="false">
      <c r="A133" s="25" t="s">
        <v>161</v>
      </c>
      <c r="B133" s="25"/>
      <c r="C133" s="39" t="s">
        <v>162</v>
      </c>
      <c r="D133" s="28" t="n">
        <f aca="false">D134</f>
        <v>115.7</v>
      </c>
      <c r="E133" s="28"/>
      <c r="F133" s="28" t="n">
        <f aca="false">F134</f>
        <v>115.7</v>
      </c>
      <c r="G133" s="28" t="n">
        <f aca="false">G134</f>
        <v>115.7</v>
      </c>
      <c r="H133" s="28"/>
      <c r="I133" s="28" t="n">
        <f aca="false">I134</f>
        <v>115.7</v>
      </c>
      <c r="J133" s="28" t="n">
        <f aca="false">J134</f>
        <v>115.7</v>
      </c>
      <c r="K133" s="28"/>
      <c r="L133" s="28" t="n">
        <f aca="false">L134</f>
        <v>115.7</v>
      </c>
    </row>
    <row r="134" customFormat="false" ht="38.25" hidden="false" customHeight="false" outlineLevel="0" collapsed="false">
      <c r="A134" s="25"/>
      <c r="B134" s="25" t="s">
        <v>87</v>
      </c>
      <c r="C134" s="39" t="s">
        <v>88</v>
      </c>
      <c r="D134" s="28" t="n">
        <v>115.7</v>
      </c>
      <c r="E134" s="28"/>
      <c r="F134" s="28" t="n">
        <v>115.7</v>
      </c>
      <c r="G134" s="28" t="n">
        <v>115.7</v>
      </c>
      <c r="H134" s="28"/>
      <c r="I134" s="28" t="n">
        <v>115.7</v>
      </c>
      <c r="J134" s="28" t="n">
        <v>115.7</v>
      </c>
      <c r="K134" s="28"/>
      <c r="L134" s="28" t="n">
        <v>115.7</v>
      </c>
    </row>
    <row r="135" customFormat="false" ht="51" hidden="false" customHeight="false" outlineLevel="0" collapsed="false">
      <c r="A135" s="25" t="s">
        <v>163</v>
      </c>
      <c r="B135" s="25"/>
      <c r="C135" s="39" t="s">
        <v>164</v>
      </c>
      <c r="D135" s="28" t="n">
        <f aca="false">D136</f>
        <v>1702.9</v>
      </c>
      <c r="E135" s="28"/>
      <c r="F135" s="28" t="n">
        <f aca="false">F136</f>
        <v>1702.9</v>
      </c>
      <c r="G135" s="28" t="n">
        <f aca="false">G136</f>
        <v>1702.9</v>
      </c>
      <c r="H135" s="28"/>
      <c r="I135" s="28" t="n">
        <f aca="false">I136</f>
        <v>1702.9</v>
      </c>
      <c r="J135" s="28" t="n">
        <f aca="false">J136</f>
        <v>1702.9</v>
      </c>
      <c r="K135" s="28"/>
      <c r="L135" s="28" t="n">
        <f aca="false">L136</f>
        <v>1702.9</v>
      </c>
    </row>
    <row r="136" customFormat="false" ht="38.25" hidden="false" customHeight="false" outlineLevel="0" collapsed="false">
      <c r="A136" s="25"/>
      <c r="B136" s="25" t="s">
        <v>87</v>
      </c>
      <c r="C136" s="39" t="s">
        <v>88</v>
      </c>
      <c r="D136" s="28" t="n">
        <v>1702.9</v>
      </c>
      <c r="E136" s="28"/>
      <c r="F136" s="28" t="n">
        <v>1702.9</v>
      </c>
      <c r="G136" s="28" t="n">
        <v>1702.9</v>
      </c>
      <c r="H136" s="28"/>
      <c r="I136" s="28" t="n">
        <v>1702.9</v>
      </c>
      <c r="J136" s="28" t="n">
        <v>1702.9</v>
      </c>
      <c r="K136" s="28"/>
      <c r="L136" s="28" t="n">
        <v>1702.9</v>
      </c>
    </row>
    <row r="137" customFormat="false" ht="51" hidden="false" customHeight="false" outlineLevel="0" collapsed="false">
      <c r="A137" s="25" t="s">
        <v>165</v>
      </c>
      <c r="B137" s="25"/>
      <c r="C137" s="51" t="s">
        <v>166</v>
      </c>
      <c r="D137" s="28" t="n">
        <f aca="false">D138+D139+D140</f>
        <v>4606.1</v>
      </c>
      <c r="E137" s="28"/>
      <c r="F137" s="28" t="n">
        <f aca="false">F138+F139+F140</f>
        <v>4606.1</v>
      </c>
      <c r="G137" s="28" t="n">
        <f aca="false">G138+G139+G140</f>
        <v>4606.1</v>
      </c>
      <c r="H137" s="28"/>
      <c r="I137" s="28" t="n">
        <f aca="false">I138+I139+I140</f>
        <v>4606.1</v>
      </c>
      <c r="J137" s="28" t="n">
        <f aca="false">J138+J139+J140</f>
        <v>4606.1</v>
      </c>
      <c r="K137" s="28"/>
      <c r="L137" s="28" t="n">
        <f aca="false">L138+L139+L140</f>
        <v>4606.1</v>
      </c>
    </row>
    <row r="138" customFormat="false" ht="12.75" hidden="false" customHeight="false" outlineLevel="0" collapsed="false">
      <c r="A138" s="25"/>
      <c r="B138" s="25" t="s">
        <v>47</v>
      </c>
      <c r="C138" s="39" t="s">
        <v>48</v>
      </c>
      <c r="D138" s="28" t="n">
        <v>0</v>
      </c>
      <c r="E138" s="28"/>
      <c r="F138" s="28" t="n">
        <v>0</v>
      </c>
      <c r="G138" s="28" t="n">
        <v>0</v>
      </c>
      <c r="H138" s="28"/>
      <c r="I138" s="28" t="n">
        <v>0</v>
      </c>
      <c r="J138" s="28" t="n">
        <v>0</v>
      </c>
      <c r="K138" s="28"/>
      <c r="L138" s="28" t="n">
        <v>0</v>
      </c>
    </row>
    <row r="139" customFormat="false" ht="38.25" hidden="false" customHeight="false" outlineLevel="0" collapsed="false">
      <c r="A139" s="25"/>
      <c r="B139" s="25" t="s">
        <v>87</v>
      </c>
      <c r="C139" s="39" t="s">
        <v>88</v>
      </c>
      <c r="D139" s="28" t="n">
        <v>4606.1</v>
      </c>
      <c r="E139" s="28"/>
      <c r="F139" s="28" t="n">
        <v>4606.1</v>
      </c>
      <c r="G139" s="28" t="n">
        <v>4606.1</v>
      </c>
      <c r="H139" s="28"/>
      <c r="I139" s="28" t="n">
        <v>4606.1</v>
      </c>
      <c r="J139" s="28" t="n">
        <v>4606.1</v>
      </c>
      <c r="K139" s="28"/>
      <c r="L139" s="28" t="n">
        <v>4606.1</v>
      </c>
    </row>
    <row r="140" customFormat="false" ht="12.75" hidden="false" customHeight="false" outlineLevel="0" collapsed="false">
      <c r="A140" s="25"/>
      <c r="B140" s="25" t="s">
        <v>167</v>
      </c>
      <c r="C140" s="39" t="s">
        <v>168</v>
      </c>
      <c r="D140" s="30" t="n">
        <v>0</v>
      </c>
      <c r="E140" s="30"/>
      <c r="F140" s="30" t="n">
        <v>0</v>
      </c>
      <c r="G140" s="30" t="n">
        <v>0</v>
      </c>
      <c r="H140" s="30"/>
      <c r="I140" s="30" t="n">
        <v>0</v>
      </c>
      <c r="J140" s="30" t="n">
        <v>0</v>
      </c>
      <c r="K140" s="30"/>
      <c r="L140" s="30" t="n">
        <v>0</v>
      </c>
    </row>
    <row r="141" customFormat="false" ht="12.75" hidden="false" customHeight="false" outlineLevel="0" collapsed="false">
      <c r="A141" s="19" t="s">
        <v>169</v>
      </c>
      <c r="B141" s="19"/>
      <c r="C141" s="37" t="s">
        <v>170</v>
      </c>
      <c r="D141" s="49" t="n">
        <f aca="false">D142+D147</f>
        <v>22040.1518</v>
      </c>
      <c r="E141" s="49"/>
      <c r="F141" s="49" t="n">
        <f aca="false">F142+F147</f>
        <v>22040.1518</v>
      </c>
      <c r="G141" s="49" t="n">
        <f aca="false">G142+G147</f>
        <v>22194.1449</v>
      </c>
      <c r="H141" s="49"/>
      <c r="I141" s="49" t="n">
        <f aca="false">I142+I147</f>
        <v>22194.1449</v>
      </c>
      <c r="J141" s="49" t="n">
        <f aca="false">J142+J147</f>
        <v>22272.5694</v>
      </c>
      <c r="K141" s="49"/>
      <c r="L141" s="49" t="n">
        <f aca="false">L142+L147</f>
        <v>22272.5694</v>
      </c>
    </row>
    <row r="142" customFormat="false" ht="38.25" hidden="false" customHeight="false" outlineLevel="0" collapsed="false">
      <c r="A142" s="22" t="s">
        <v>171</v>
      </c>
      <c r="B142" s="22"/>
      <c r="C142" s="38" t="s">
        <v>172</v>
      </c>
      <c r="D142" s="50" t="n">
        <f aca="false">D143+D145</f>
        <v>278.2</v>
      </c>
      <c r="E142" s="50"/>
      <c r="F142" s="50" t="n">
        <f aca="false">F143+F145</f>
        <v>278.2</v>
      </c>
      <c r="G142" s="50" t="n">
        <f aca="false">G143+G145</f>
        <v>278.2</v>
      </c>
      <c r="H142" s="50"/>
      <c r="I142" s="50" t="n">
        <f aca="false">I143+I145</f>
        <v>278.2</v>
      </c>
      <c r="J142" s="50" t="n">
        <f aca="false">J143+J145</f>
        <v>278.2</v>
      </c>
      <c r="K142" s="50"/>
      <c r="L142" s="50" t="n">
        <f aca="false">L143+L145</f>
        <v>278.2</v>
      </c>
    </row>
    <row r="143" customFormat="false" ht="25.5" hidden="false" customHeight="false" outlineLevel="0" collapsed="false">
      <c r="A143" s="52" t="s">
        <v>173</v>
      </c>
      <c r="B143" s="52"/>
      <c r="C143" s="53" t="s">
        <v>174</v>
      </c>
      <c r="D143" s="28" t="n">
        <f aca="false">D144</f>
        <v>175</v>
      </c>
      <c r="E143" s="28"/>
      <c r="F143" s="28" t="n">
        <f aca="false">F144</f>
        <v>175</v>
      </c>
      <c r="G143" s="28" t="n">
        <f aca="false">G144</f>
        <v>175</v>
      </c>
      <c r="H143" s="28"/>
      <c r="I143" s="28" t="n">
        <f aca="false">I144</f>
        <v>175</v>
      </c>
      <c r="J143" s="28" t="n">
        <f aca="false">J144</f>
        <v>175</v>
      </c>
      <c r="K143" s="28"/>
      <c r="L143" s="28" t="n">
        <f aca="false">L144</f>
        <v>175</v>
      </c>
    </row>
    <row r="144" customFormat="false" ht="38.25" hidden="false" customHeight="false" outlineLevel="0" collapsed="false">
      <c r="A144" s="52"/>
      <c r="B144" s="52" t="s">
        <v>87</v>
      </c>
      <c r="C144" s="53" t="s">
        <v>88</v>
      </c>
      <c r="D144" s="28" t="n">
        <v>175</v>
      </c>
      <c r="E144" s="28"/>
      <c r="F144" s="28" t="n">
        <v>175</v>
      </c>
      <c r="G144" s="28" t="n">
        <v>175</v>
      </c>
      <c r="H144" s="28"/>
      <c r="I144" s="28" t="n">
        <v>175</v>
      </c>
      <c r="J144" s="28" t="n">
        <v>175</v>
      </c>
      <c r="K144" s="28"/>
      <c r="L144" s="28" t="n">
        <v>175</v>
      </c>
    </row>
    <row r="145" customFormat="false" ht="38.25" hidden="false" customHeight="false" outlineLevel="0" collapsed="false">
      <c r="A145" s="25" t="s">
        <v>175</v>
      </c>
      <c r="B145" s="25"/>
      <c r="C145" s="39" t="s">
        <v>176</v>
      </c>
      <c r="D145" s="28" t="n">
        <f aca="false">D146</f>
        <v>103.2</v>
      </c>
      <c r="E145" s="28"/>
      <c r="F145" s="28" t="n">
        <f aca="false">F146</f>
        <v>103.2</v>
      </c>
      <c r="G145" s="28" t="n">
        <f aca="false">G146</f>
        <v>103.2</v>
      </c>
      <c r="H145" s="28"/>
      <c r="I145" s="28" t="n">
        <f aca="false">I146</f>
        <v>103.2</v>
      </c>
      <c r="J145" s="28" t="n">
        <f aca="false">J146</f>
        <v>103.2</v>
      </c>
      <c r="K145" s="28"/>
      <c r="L145" s="28" t="n">
        <f aca="false">L146</f>
        <v>103.2</v>
      </c>
    </row>
    <row r="146" customFormat="false" ht="38.25" hidden="false" customHeight="false" outlineLevel="0" collapsed="false">
      <c r="A146" s="25"/>
      <c r="B146" s="52" t="s">
        <v>87</v>
      </c>
      <c r="C146" s="53" t="s">
        <v>88</v>
      </c>
      <c r="D146" s="28" t="n">
        <v>103.2</v>
      </c>
      <c r="E146" s="28"/>
      <c r="F146" s="28" t="n">
        <v>103.2</v>
      </c>
      <c r="G146" s="28" t="n">
        <v>103.2</v>
      </c>
      <c r="H146" s="28"/>
      <c r="I146" s="28" t="n">
        <v>103.2</v>
      </c>
      <c r="J146" s="28" t="n">
        <v>103.2</v>
      </c>
      <c r="K146" s="28"/>
      <c r="L146" s="28" t="n">
        <v>103.2</v>
      </c>
    </row>
    <row r="147" customFormat="false" ht="38.25" hidden="false" customHeight="false" outlineLevel="0" collapsed="false">
      <c r="A147" s="22" t="s">
        <v>177</v>
      </c>
      <c r="B147" s="22"/>
      <c r="C147" s="38" t="s">
        <v>178</v>
      </c>
      <c r="D147" s="50" t="n">
        <f aca="false">D148+D151</f>
        <v>21761.9518</v>
      </c>
      <c r="E147" s="50"/>
      <c r="F147" s="50" t="n">
        <f aca="false">F148+F151</f>
        <v>21761.9518</v>
      </c>
      <c r="G147" s="50" t="n">
        <f aca="false">G148+G151</f>
        <v>21915.9449</v>
      </c>
      <c r="H147" s="50"/>
      <c r="I147" s="50" t="n">
        <f aca="false">I148+I151</f>
        <v>21915.9449</v>
      </c>
      <c r="J147" s="50" t="n">
        <f aca="false">J148+J151</f>
        <v>21994.3694</v>
      </c>
      <c r="K147" s="50"/>
      <c r="L147" s="50" t="n">
        <f aca="false">L148+L151</f>
        <v>21994.3694</v>
      </c>
    </row>
    <row r="148" customFormat="false" ht="38.25" hidden="false" customHeight="false" outlineLevel="0" collapsed="false">
      <c r="A148" s="25" t="s">
        <v>179</v>
      </c>
      <c r="B148" s="25"/>
      <c r="C148" s="39" t="s">
        <v>180</v>
      </c>
      <c r="D148" s="28" t="n">
        <f aca="false">D149+D150</f>
        <v>6801.1808</v>
      </c>
      <c r="E148" s="28"/>
      <c r="F148" s="28" t="n">
        <f aca="false">F149+F150</f>
        <v>6801.1808</v>
      </c>
      <c r="G148" s="28" t="n">
        <f aca="false">G149+G150</f>
        <v>6955.1739</v>
      </c>
      <c r="H148" s="28"/>
      <c r="I148" s="28" t="n">
        <f aca="false">I149+I150</f>
        <v>6955.1739</v>
      </c>
      <c r="J148" s="28" t="n">
        <f aca="false">J149+J150</f>
        <v>7033.5984</v>
      </c>
      <c r="K148" s="28"/>
      <c r="L148" s="28" t="n">
        <f aca="false">L149+L150</f>
        <v>7033.5984</v>
      </c>
    </row>
    <row r="149" customFormat="false" ht="12.75" hidden="false" customHeight="false" outlineLevel="0" collapsed="false">
      <c r="A149" s="25"/>
      <c r="B149" s="25" t="s">
        <v>47</v>
      </c>
      <c r="C149" s="39" t="s">
        <v>48</v>
      </c>
      <c r="D149" s="28" t="n">
        <v>0</v>
      </c>
      <c r="E149" s="28"/>
      <c r="F149" s="28" t="n">
        <v>0</v>
      </c>
      <c r="G149" s="28" t="n">
        <v>0</v>
      </c>
      <c r="H149" s="28"/>
      <c r="I149" s="28" t="n">
        <v>0</v>
      </c>
      <c r="J149" s="28" t="n">
        <v>0</v>
      </c>
      <c r="K149" s="28"/>
      <c r="L149" s="28" t="n">
        <v>0</v>
      </c>
    </row>
    <row r="150" customFormat="false" ht="38.25" hidden="false" customHeight="false" outlineLevel="0" collapsed="false">
      <c r="A150" s="25"/>
      <c r="B150" s="52" t="s">
        <v>87</v>
      </c>
      <c r="C150" s="53" t="s">
        <v>88</v>
      </c>
      <c r="D150" s="28" t="n">
        <v>6801.1808</v>
      </c>
      <c r="E150" s="28"/>
      <c r="F150" s="28" t="n">
        <v>6801.1808</v>
      </c>
      <c r="G150" s="28" t="n">
        <v>6955.1739</v>
      </c>
      <c r="H150" s="28"/>
      <c r="I150" s="28" t="n">
        <v>6955.1739</v>
      </c>
      <c r="J150" s="28" t="n">
        <v>7033.5984</v>
      </c>
      <c r="K150" s="28"/>
      <c r="L150" s="28" t="n">
        <v>7033.5984</v>
      </c>
    </row>
    <row r="151" customFormat="false" ht="76.5" hidden="false" customHeight="false" outlineLevel="0" collapsed="false">
      <c r="A151" s="25" t="s">
        <v>181</v>
      </c>
      <c r="B151" s="25"/>
      <c r="C151" s="39" t="s">
        <v>182</v>
      </c>
      <c r="D151" s="28" t="n">
        <f aca="false">D152+D153</f>
        <v>14960.771</v>
      </c>
      <c r="E151" s="28"/>
      <c r="F151" s="28" t="n">
        <f aca="false">F152+F153</f>
        <v>14960.771</v>
      </c>
      <c r="G151" s="28" t="n">
        <f aca="false">G152+G153</f>
        <v>14960.771</v>
      </c>
      <c r="H151" s="28"/>
      <c r="I151" s="28" t="n">
        <f aca="false">I152+I153</f>
        <v>14960.771</v>
      </c>
      <c r="J151" s="28" t="n">
        <f aca="false">J152</f>
        <v>14960.771</v>
      </c>
      <c r="K151" s="28"/>
      <c r="L151" s="28" t="n">
        <f aca="false">L152</f>
        <v>14960.771</v>
      </c>
    </row>
    <row r="152" customFormat="false" ht="12.75" hidden="false" customHeight="false" outlineLevel="0" collapsed="false">
      <c r="A152" s="25"/>
      <c r="B152" s="25" t="s">
        <v>47</v>
      </c>
      <c r="C152" s="39" t="s">
        <v>48</v>
      </c>
      <c r="D152" s="28" t="n">
        <v>14960.771</v>
      </c>
      <c r="E152" s="28"/>
      <c r="F152" s="28" t="n">
        <v>14960.771</v>
      </c>
      <c r="G152" s="28" t="n">
        <v>14960.771</v>
      </c>
      <c r="H152" s="28"/>
      <c r="I152" s="28" t="n">
        <v>14960.771</v>
      </c>
      <c r="J152" s="28" t="n">
        <v>14960.771</v>
      </c>
      <c r="K152" s="28"/>
      <c r="L152" s="28" t="n">
        <v>14960.771</v>
      </c>
    </row>
    <row r="153" customFormat="false" ht="38.25" hidden="false" customHeight="false" outlineLevel="0" collapsed="false">
      <c r="A153" s="25"/>
      <c r="B153" s="25" t="s">
        <v>87</v>
      </c>
      <c r="C153" s="39" t="s">
        <v>88</v>
      </c>
      <c r="D153" s="30" t="n">
        <v>0</v>
      </c>
      <c r="E153" s="30"/>
      <c r="F153" s="30" t="n">
        <v>0</v>
      </c>
      <c r="G153" s="30" t="n">
        <v>0</v>
      </c>
      <c r="H153" s="30"/>
      <c r="I153" s="30" t="n">
        <v>0</v>
      </c>
      <c r="J153" s="30" t="n">
        <v>0</v>
      </c>
      <c r="K153" s="30"/>
      <c r="L153" s="30" t="n">
        <v>0</v>
      </c>
    </row>
    <row r="154" customFormat="false" ht="25.5" hidden="false" customHeight="false" outlineLevel="0" collapsed="false">
      <c r="A154" s="19" t="s">
        <v>183</v>
      </c>
      <c r="B154" s="19"/>
      <c r="C154" s="37" t="s">
        <v>184</v>
      </c>
      <c r="D154" s="21" t="n">
        <f aca="false">D155+D163+D168</f>
        <v>87186.83487</v>
      </c>
      <c r="E154" s="21"/>
      <c r="F154" s="21" t="n">
        <f aca="false">F155+F163+F168</f>
        <v>87186.83487</v>
      </c>
      <c r="G154" s="21" t="n">
        <f aca="false">G155</f>
        <v>0</v>
      </c>
      <c r="H154" s="21"/>
      <c r="I154" s="21" t="n">
        <f aca="false">I155</f>
        <v>0</v>
      </c>
      <c r="J154" s="21" t="n">
        <f aca="false">J155</f>
        <v>7500</v>
      </c>
      <c r="K154" s="21"/>
      <c r="L154" s="21" t="n">
        <f aca="false">L155</f>
        <v>7500</v>
      </c>
    </row>
    <row r="155" customFormat="false" ht="51" hidden="false" customHeight="false" outlineLevel="0" collapsed="false">
      <c r="A155" s="32" t="s">
        <v>185</v>
      </c>
      <c r="B155" s="32"/>
      <c r="C155" s="38" t="s">
        <v>186</v>
      </c>
      <c r="D155" s="24" t="n">
        <f aca="false">D156+D159+D161</f>
        <v>732.1</v>
      </c>
      <c r="E155" s="24"/>
      <c r="F155" s="24" t="n">
        <f aca="false">F156+F159+F161</f>
        <v>732.1</v>
      </c>
      <c r="G155" s="24" t="n">
        <f aca="false">G156+G159+G161</f>
        <v>0</v>
      </c>
      <c r="H155" s="24" t="n">
        <f aca="false">H156+H159+H161</f>
        <v>0</v>
      </c>
      <c r="I155" s="24" t="n">
        <f aca="false">I156+I159+I161</f>
        <v>0</v>
      </c>
      <c r="J155" s="24" t="n">
        <f aca="false">J156+J159+J161</f>
        <v>7500</v>
      </c>
      <c r="K155" s="24"/>
      <c r="L155" s="24" t="n">
        <f aca="false">L156+L159+L161</f>
        <v>7500</v>
      </c>
    </row>
    <row r="156" customFormat="false" ht="38.25" hidden="false" customHeight="false" outlineLevel="0" collapsed="false">
      <c r="A156" s="25" t="s">
        <v>187</v>
      </c>
      <c r="B156" s="25"/>
      <c r="C156" s="39" t="s">
        <v>188</v>
      </c>
      <c r="D156" s="28" t="n">
        <v>0</v>
      </c>
      <c r="E156" s="28"/>
      <c r="F156" s="28" t="n">
        <v>0</v>
      </c>
      <c r="G156" s="28" t="n">
        <v>0</v>
      </c>
      <c r="H156" s="28"/>
      <c r="I156" s="28" t="n">
        <v>0</v>
      </c>
      <c r="J156" s="28" t="n">
        <f aca="false">J157</f>
        <v>7500</v>
      </c>
      <c r="K156" s="28"/>
      <c r="L156" s="28" t="n">
        <f aca="false">L157</f>
        <v>7500</v>
      </c>
    </row>
    <row r="157" customFormat="false" ht="38.25" hidden="false" customHeight="false" outlineLevel="0" collapsed="false">
      <c r="A157" s="25"/>
      <c r="B157" s="25" t="s">
        <v>87</v>
      </c>
      <c r="C157" s="39" t="s">
        <v>88</v>
      </c>
      <c r="D157" s="28" t="n">
        <v>0</v>
      </c>
      <c r="E157" s="28"/>
      <c r="F157" s="28" t="n">
        <v>0</v>
      </c>
      <c r="G157" s="28" t="n">
        <v>0</v>
      </c>
      <c r="H157" s="28"/>
      <c r="I157" s="28" t="n">
        <v>0</v>
      </c>
      <c r="J157" s="28" t="n">
        <f aca="false">J158</f>
        <v>7500</v>
      </c>
      <c r="K157" s="28"/>
      <c r="L157" s="28" t="n">
        <f aca="false">L158</f>
        <v>7500</v>
      </c>
    </row>
    <row r="158" customFormat="false" ht="12.75" hidden="false" customHeight="false" outlineLevel="0" collapsed="false">
      <c r="A158" s="25"/>
      <c r="B158" s="25"/>
      <c r="C158" s="39" t="s">
        <v>189</v>
      </c>
      <c r="D158" s="28" t="n">
        <v>0</v>
      </c>
      <c r="E158" s="28"/>
      <c r="F158" s="28" t="n">
        <v>0</v>
      </c>
      <c r="G158" s="28" t="n">
        <v>0</v>
      </c>
      <c r="H158" s="28"/>
      <c r="I158" s="28" t="n">
        <v>0</v>
      </c>
      <c r="J158" s="28" t="n">
        <v>7500</v>
      </c>
      <c r="K158" s="28"/>
      <c r="L158" s="28" t="n">
        <v>7500</v>
      </c>
    </row>
    <row r="159" customFormat="false" ht="51" hidden="false" customHeight="false" outlineLevel="0" collapsed="false">
      <c r="A159" s="33" t="s">
        <v>190</v>
      </c>
      <c r="B159" s="25"/>
      <c r="C159" s="27" t="s">
        <v>191</v>
      </c>
      <c r="D159" s="28" t="n">
        <f aca="false">D160</f>
        <v>401</v>
      </c>
      <c r="E159" s="28"/>
      <c r="F159" s="28" t="n">
        <f aca="false">F160</f>
        <v>401</v>
      </c>
      <c r="G159" s="28" t="n">
        <v>0</v>
      </c>
      <c r="H159" s="28"/>
      <c r="I159" s="28" t="n">
        <v>0</v>
      </c>
      <c r="J159" s="28" t="n">
        <v>0</v>
      </c>
      <c r="K159" s="28"/>
      <c r="L159" s="28" t="n">
        <f aca="false">L160</f>
        <v>0</v>
      </c>
    </row>
    <row r="160" customFormat="false" ht="38.25" hidden="false" customHeight="false" outlineLevel="0" collapsed="false">
      <c r="A160" s="54"/>
      <c r="B160" s="25" t="s">
        <v>87</v>
      </c>
      <c r="C160" s="27" t="s">
        <v>88</v>
      </c>
      <c r="D160" s="28" t="n">
        <v>401</v>
      </c>
      <c r="E160" s="28"/>
      <c r="F160" s="28" t="n">
        <f aca="false">0+401</f>
        <v>401</v>
      </c>
      <c r="G160" s="28" t="n">
        <v>0</v>
      </c>
      <c r="H160" s="28"/>
      <c r="I160" s="28" t="n">
        <v>0</v>
      </c>
      <c r="J160" s="28" t="n">
        <v>0</v>
      </c>
      <c r="K160" s="28"/>
      <c r="L160" s="28" t="n">
        <v>0</v>
      </c>
    </row>
    <row r="161" customFormat="false" ht="76.5" hidden="false" customHeight="false" outlineLevel="0" collapsed="false">
      <c r="A161" s="55" t="s">
        <v>192</v>
      </c>
      <c r="B161" s="56"/>
      <c r="C161" s="57" t="s">
        <v>193</v>
      </c>
      <c r="D161" s="28" t="n">
        <f aca="false">D162</f>
        <v>331.1</v>
      </c>
      <c r="E161" s="28"/>
      <c r="F161" s="28" t="n">
        <f aca="false">F162</f>
        <v>331.1</v>
      </c>
      <c r="G161" s="28" t="n">
        <f aca="false">G162</f>
        <v>0</v>
      </c>
      <c r="H161" s="28"/>
      <c r="I161" s="28" t="n">
        <f aca="false">I162</f>
        <v>0</v>
      </c>
      <c r="J161" s="28" t="n">
        <f aca="false">J162</f>
        <v>0</v>
      </c>
      <c r="K161" s="28"/>
      <c r="L161" s="28" t="n">
        <f aca="false">L162</f>
        <v>0</v>
      </c>
    </row>
    <row r="162" customFormat="false" ht="38.25" hidden="false" customHeight="false" outlineLevel="0" collapsed="false">
      <c r="A162" s="25"/>
      <c r="B162" s="25" t="s">
        <v>87</v>
      </c>
      <c r="C162" s="27" t="s">
        <v>88</v>
      </c>
      <c r="D162" s="28" t="n">
        <v>331.1</v>
      </c>
      <c r="E162" s="28"/>
      <c r="F162" s="28" t="n">
        <f aca="false">0+331.1</f>
        <v>331.1</v>
      </c>
      <c r="G162" s="28" t="n">
        <v>0</v>
      </c>
      <c r="H162" s="28"/>
      <c r="I162" s="28" t="n">
        <v>0</v>
      </c>
      <c r="J162" s="28" t="n">
        <v>0</v>
      </c>
      <c r="K162" s="28"/>
      <c r="L162" s="28" t="n">
        <v>0</v>
      </c>
    </row>
    <row r="163" customFormat="false" ht="25.5" hidden="false" customHeight="false" outlineLevel="0" collapsed="false">
      <c r="A163" s="22" t="s">
        <v>194</v>
      </c>
      <c r="B163" s="32"/>
      <c r="C163" s="58" t="s">
        <v>195</v>
      </c>
      <c r="D163" s="59" t="n">
        <f aca="false">+D164</f>
        <v>18400</v>
      </c>
      <c r="E163" s="59"/>
      <c r="F163" s="59" t="n">
        <f aca="false">+F164</f>
        <v>18400</v>
      </c>
      <c r="G163" s="59" t="n">
        <f aca="false">+G164</f>
        <v>0</v>
      </c>
      <c r="H163" s="59"/>
      <c r="I163" s="59" t="n">
        <f aca="false">+I164</f>
        <v>0</v>
      </c>
      <c r="J163" s="59" t="n">
        <f aca="false">+J164</f>
        <v>0</v>
      </c>
      <c r="K163" s="59"/>
      <c r="L163" s="59" t="n">
        <f aca="false">+L164</f>
        <v>0</v>
      </c>
    </row>
    <row r="164" customFormat="false" ht="51" hidden="false" customHeight="false" outlineLevel="0" collapsed="false">
      <c r="A164" s="25" t="s">
        <v>196</v>
      </c>
      <c r="B164" s="25"/>
      <c r="C164" s="60" t="s">
        <v>197</v>
      </c>
      <c r="D164" s="61" t="n">
        <f aca="false">D165</f>
        <v>18400</v>
      </c>
      <c r="E164" s="61"/>
      <c r="F164" s="61" t="n">
        <f aca="false">F165</f>
        <v>18400</v>
      </c>
      <c r="G164" s="61" t="n">
        <f aca="false">G165</f>
        <v>0</v>
      </c>
      <c r="H164" s="61"/>
      <c r="I164" s="61" t="n">
        <f aca="false">I165</f>
        <v>0</v>
      </c>
      <c r="J164" s="61" t="n">
        <f aca="false">J165</f>
        <v>0</v>
      </c>
      <c r="K164" s="61"/>
      <c r="L164" s="61" t="n">
        <f aca="false">L165</f>
        <v>0</v>
      </c>
    </row>
    <row r="165" customFormat="false" ht="38.25" hidden="false" customHeight="false" outlineLevel="0" collapsed="false">
      <c r="A165" s="25"/>
      <c r="B165" s="25" t="s">
        <v>87</v>
      </c>
      <c r="C165" s="27" t="s">
        <v>88</v>
      </c>
      <c r="D165" s="61" t="n">
        <f aca="false">D166+D167</f>
        <v>18400</v>
      </c>
      <c r="E165" s="61"/>
      <c r="F165" s="61" t="n">
        <f aca="false">F166+F167</f>
        <v>18400</v>
      </c>
      <c r="G165" s="61" t="n">
        <f aca="false">G166+G167</f>
        <v>0</v>
      </c>
      <c r="H165" s="61"/>
      <c r="I165" s="61" t="n">
        <f aca="false">I166+I167</f>
        <v>0</v>
      </c>
      <c r="J165" s="61" t="n">
        <f aca="false">J166+J167</f>
        <v>0</v>
      </c>
      <c r="K165" s="61"/>
      <c r="L165" s="61" t="n">
        <f aca="false">L166+L167</f>
        <v>0</v>
      </c>
    </row>
    <row r="166" customFormat="false" ht="12.75" hidden="false" customHeight="false" outlineLevel="0" collapsed="false">
      <c r="A166" s="25"/>
      <c r="B166" s="25"/>
      <c r="C166" s="27" t="s">
        <v>99</v>
      </c>
      <c r="D166" s="62" t="n">
        <v>16560</v>
      </c>
      <c r="E166" s="61"/>
      <c r="F166" s="61" t="n">
        <v>16560</v>
      </c>
      <c r="G166" s="28" t="n">
        <v>0</v>
      </c>
      <c r="H166" s="28"/>
      <c r="I166" s="28" t="n">
        <v>0</v>
      </c>
      <c r="J166" s="28" t="n">
        <v>0</v>
      </c>
      <c r="K166" s="28"/>
      <c r="L166" s="28" t="n">
        <v>0</v>
      </c>
    </row>
    <row r="167" customFormat="false" ht="12.75" hidden="false" customHeight="false" outlineLevel="0" collapsed="false">
      <c r="A167" s="25"/>
      <c r="B167" s="25"/>
      <c r="C167" s="27" t="s">
        <v>100</v>
      </c>
      <c r="D167" s="28" t="n">
        <v>1840</v>
      </c>
      <c r="E167" s="61"/>
      <c r="F167" s="61" t="n">
        <v>1840</v>
      </c>
      <c r="G167" s="28" t="n">
        <v>0</v>
      </c>
      <c r="H167" s="28"/>
      <c r="I167" s="28" t="n">
        <v>0</v>
      </c>
      <c r="J167" s="28" t="n">
        <v>0</v>
      </c>
      <c r="K167" s="28"/>
      <c r="L167" s="28" t="n">
        <v>0</v>
      </c>
    </row>
    <row r="168" customFormat="false" ht="25.5" hidden="false" customHeight="false" outlineLevel="0" collapsed="false">
      <c r="A168" s="22" t="s">
        <v>198</v>
      </c>
      <c r="B168" s="32"/>
      <c r="C168" s="23" t="s">
        <v>199</v>
      </c>
      <c r="D168" s="59" t="n">
        <f aca="false">D169</f>
        <v>68054.73487</v>
      </c>
      <c r="E168" s="59"/>
      <c r="F168" s="59" t="n">
        <f aca="false">F169</f>
        <v>68054.73487</v>
      </c>
      <c r="G168" s="59" t="n">
        <f aca="false">G169</f>
        <v>0</v>
      </c>
      <c r="H168" s="59"/>
      <c r="I168" s="59" t="n">
        <f aca="false">I169</f>
        <v>0</v>
      </c>
      <c r="J168" s="59" t="n">
        <f aca="false">J169</f>
        <v>0</v>
      </c>
      <c r="K168" s="59"/>
      <c r="L168" s="59" t="n">
        <f aca="false">L169</f>
        <v>0</v>
      </c>
    </row>
    <row r="169" customFormat="false" ht="25.5" hidden="false" customHeight="false" outlineLevel="0" collapsed="false">
      <c r="A169" s="33" t="s">
        <v>200</v>
      </c>
      <c r="B169" s="34"/>
      <c r="C169" s="63" t="s">
        <v>201</v>
      </c>
      <c r="D169" s="61" t="n">
        <f aca="false">D170</f>
        <v>68054.73487</v>
      </c>
      <c r="E169" s="61"/>
      <c r="F169" s="61" t="n">
        <f aca="false">F170</f>
        <v>68054.73487</v>
      </c>
      <c r="G169" s="61" t="n">
        <f aca="false">G170</f>
        <v>0</v>
      </c>
      <c r="H169" s="61"/>
      <c r="I169" s="61" t="n">
        <f aca="false">I170</f>
        <v>0</v>
      </c>
      <c r="J169" s="61" t="n">
        <f aca="false">J170</f>
        <v>0</v>
      </c>
      <c r="K169" s="61"/>
      <c r="L169" s="61" t="n">
        <f aca="false">L170</f>
        <v>0</v>
      </c>
    </row>
    <row r="170" customFormat="false" ht="38.25" hidden="false" customHeight="false" outlineLevel="0" collapsed="false">
      <c r="A170" s="34"/>
      <c r="B170" s="25" t="s">
        <v>87</v>
      </c>
      <c r="C170" s="27" t="s">
        <v>88</v>
      </c>
      <c r="D170" s="61" t="n">
        <f aca="false">D172+D173+D171</f>
        <v>68054.73487</v>
      </c>
      <c r="E170" s="61"/>
      <c r="F170" s="61" t="n">
        <f aca="false">F172+F173+F171</f>
        <v>68054.73487</v>
      </c>
      <c r="G170" s="61" t="n">
        <f aca="false">G172+G173+G171</f>
        <v>0</v>
      </c>
      <c r="H170" s="61"/>
      <c r="I170" s="61" t="n">
        <f aca="false">I172+I173+I171</f>
        <v>0</v>
      </c>
      <c r="J170" s="61" t="n">
        <f aca="false">J172+J173+J171</f>
        <v>0</v>
      </c>
      <c r="K170" s="61"/>
      <c r="L170" s="61" t="n">
        <f aca="false">L172+L173+L171</f>
        <v>0</v>
      </c>
    </row>
    <row r="171" customFormat="false" ht="12.75" hidden="false" customHeight="false" outlineLevel="0" collapsed="false">
      <c r="A171" s="34"/>
      <c r="B171" s="25"/>
      <c r="C171" s="27" t="s">
        <v>202</v>
      </c>
      <c r="D171" s="61" t="n">
        <v>48355.3</v>
      </c>
      <c r="E171" s="61"/>
      <c r="F171" s="61" t="n">
        <v>48355.3</v>
      </c>
      <c r="G171" s="62" t="n">
        <v>0</v>
      </c>
      <c r="H171" s="62"/>
      <c r="I171" s="62" t="n">
        <v>0</v>
      </c>
      <c r="J171" s="62" t="n">
        <v>0</v>
      </c>
      <c r="K171" s="62"/>
      <c r="L171" s="62" t="n">
        <v>0</v>
      </c>
    </row>
    <row r="172" customFormat="false" ht="12.75" hidden="false" customHeight="false" outlineLevel="0" collapsed="false">
      <c r="A172" s="34"/>
      <c r="B172" s="25"/>
      <c r="C172" s="27" t="s">
        <v>203</v>
      </c>
      <c r="D172" s="62" t="n">
        <v>14443.79091</v>
      </c>
      <c r="E172" s="62"/>
      <c r="F172" s="62" t="n">
        <v>14443.79091</v>
      </c>
      <c r="G172" s="62" t="n">
        <v>0</v>
      </c>
      <c r="H172" s="62"/>
      <c r="I172" s="62" t="n">
        <v>0</v>
      </c>
      <c r="J172" s="62" t="n">
        <v>0</v>
      </c>
      <c r="K172" s="62"/>
      <c r="L172" s="62" t="n">
        <v>0</v>
      </c>
    </row>
    <row r="173" customFormat="false" ht="12.75" hidden="false" customHeight="false" outlineLevel="0" collapsed="false">
      <c r="A173" s="34"/>
      <c r="B173" s="25"/>
      <c r="C173" s="27" t="s">
        <v>189</v>
      </c>
      <c r="D173" s="61" t="n">
        <f aca="false">5119.13372+136.51024</f>
        <v>5255.64396</v>
      </c>
      <c r="E173" s="61"/>
      <c r="F173" s="61" t="n">
        <f aca="false">5119.13372+136.51024</f>
        <v>5255.64396</v>
      </c>
      <c r="G173" s="62" t="n">
        <v>0</v>
      </c>
      <c r="H173" s="62"/>
      <c r="I173" s="62" t="n">
        <v>0</v>
      </c>
      <c r="J173" s="62" t="n">
        <v>0</v>
      </c>
      <c r="K173" s="62"/>
      <c r="L173" s="62" t="n">
        <v>0</v>
      </c>
    </row>
    <row r="174" customFormat="false" ht="25.5" hidden="false" customHeight="false" outlineLevel="0" collapsed="false">
      <c r="A174" s="19" t="s">
        <v>204</v>
      </c>
      <c r="B174" s="19"/>
      <c r="C174" s="37" t="s">
        <v>205</v>
      </c>
      <c r="D174" s="21" t="n">
        <f aca="false">D175</f>
        <v>53.3</v>
      </c>
      <c r="E174" s="21"/>
      <c r="F174" s="21" t="n">
        <f aca="false">F175</f>
        <v>53.3</v>
      </c>
      <c r="G174" s="21" t="n">
        <f aca="false">G175</f>
        <v>53.3</v>
      </c>
      <c r="H174" s="21"/>
      <c r="I174" s="21" t="n">
        <f aca="false">I175</f>
        <v>53.3</v>
      </c>
      <c r="J174" s="21" t="n">
        <f aca="false">J175</f>
        <v>53.3</v>
      </c>
      <c r="K174" s="21"/>
      <c r="L174" s="21" t="n">
        <f aca="false">L175</f>
        <v>53.3</v>
      </c>
    </row>
    <row r="175" customFormat="false" ht="25.5" hidden="false" customHeight="false" outlineLevel="0" collapsed="false">
      <c r="A175" s="22" t="s">
        <v>206</v>
      </c>
      <c r="B175" s="22"/>
      <c r="C175" s="38" t="s">
        <v>207</v>
      </c>
      <c r="D175" s="24" t="n">
        <f aca="false">D176</f>
        <v>53.3</v>
      </c>
      <c r="E175" s="24"/>
      <c r="F175" s="24" t="n">
        <f aca="false">F176</f>
        <v>53.3</v>
      </c>
      <c r="G175" s="24" t="n">
        <f aca="false">G176</f>
        <v>53.3</v>
      </c>
      <c r="H175" s="24"/>
      <c r="I175" s="24" t="n">
        <f aca="false">I176</f>
        <v>53.3</v>
      </c>
      <c r="J175" s="24" t="n">
        <f aca="false">J176</f>
        <v>53.3</v>
      </c>
      <c r="K175" s="24"/>
      <c r="L175" s="24" t="n">
        <f aca="false">L176</f>
        <v>53.3</v>
      </c>
    </row>
    <row r="176" customFormat="false" ht="38.25" hidden="false" customHeight="false" outlineLevel="0" collapsed="false">
      <c r="A176" s="25" t="s">
        <v>208</v>
      </c>
      <c r="B176" s="25"/>
      <c r="C176" s="39" t="s">
        <v>209</v>
      </c>
      <c r="D176" s="28" t="n">
        <f aca="false">D177</f>
        <v>53.3</v>
      </c>
      <c r="E176" s="28"/>
      <c r="F176" s="28" t="n">
        <f aca="false">F177</f>
        <v>53.3</v>
      </c>
      <c r="G176" s="28" t="n">
        <f aca="false">G177</f>
        <v>53.3</v>
      </c>
      <c r="H176" s="28"/>
      <c r="I176" s="28" t="n">
        <f aca="false">I177</f>
        <v>53.3</v>
      </c>
      <c r="J176" s="28" t="n">
        <f aca="false">J177</f>
        <v>53.3</v>
      </c>
      <c r="K176" s="28"/>
      <c r="L176" s="28" t="n">
        <f aca="false">L177</f>
        <v>53.3</v>
      </c>
    </row>
    <row r="177" customFormat="false" ht="38.25" hidden="false" customHeight="false" outlineLevel="0" collapsed="false">
      <c r="A177" s="25"/>
      <c r="B177" s="25" t="s">
        <v>87</v>
      </c>
      <c r="C177" s="39" t="s">
        <v>88</v>
      </c>
      <c r="D177" s="28" t="n">
        <v>53.3</v>
      </c>
      <c r="E177" s="28"/>
      <c r="F177" s="28" t="n">
        <v>53.3</v>
      </c>
      <c r="G177" s="28" t="n">
        <v>53.3</v>
      </c>
      <c r="H177" s="28"/>
      <c r="I177" s="28" t="n">
        <v>53.3</v>
      </c>
      <c r="J177" s="28" t="n">
        <v>53.3</v>
      </c>
      <c r="K177" s="28"/>
      <c r="L177" s="28" t="n">
        <v>53.3</v>
      </c>
    </row>
    <row r="178" s="18" customFormat="true" ht="39" hidden="false" customHeight="false" outlineLevel="0" collapsed="false">
      <c r="A178" s="14" t="s">
        <v>210</v>
      </c>
      <c r="B178" s="14"/>
      <c r="C178" s="64" t="s">
        <v>211</v>
      </c>
      <c r="D178" s="16" t="n">
        <f aca="false">D179+D187+D195</f>
        <v>6749.434</v>
      </c>
      <c r="E178" s="16" t="n">
        <f aca="false">E179+E187+E195</f>
        <v>0</v>
      </c>
      <c r="F178" s="16" t="n">
        <f aca="false">F179+F187+F195</f>
        <v>6749.434</v>
      </c>
      <c r="G178" s="16" t="n">
        <f aca="false">G179+G187+G195</f>
        <v>15104.70572</v>
      </c>
      <c r="H178" s="16"/>
      <c r="I178" s="16" t="n">
        <f aca="false">I179+I187+I195</f>
        <v>15104.70572</v>
      </c>
      <c r="J178" s="16" t="n">
        <f aca="false">J179+J187</f>
        <v>7636.1</v>
      </c>
      <c r="K178" s="16"/>
      <c r="L178" s="16" t="n">
        <f aca="false">L179+L187</f>
        <v>7636.1</v>
      </c>
    </row>
    <row r="179" s="18" customFormat="true" ht="26.25" hidden="false" customHeight="false" outlineLevel="0" collapsed="false">
      <c r="A179" s="22" t="s">
        <v>212</v>
      </c>
      <c r="B179" s="22"/>
      <c r="C179" s="23" t="s">
        <v>213</v>
      </c>
      <c r="D179" s="24" t="n">
        <f aca="false">D180+D182</f>
        <v>6564.234</v>
      </c>
      <c r="E179" s="24" t="n">
        <f aca="false">E180+E182</f>
        <v>0</v>
      </c>
      <c r="F179" s="24" t="n">
        <f aca="false">F180+F182</f>
        <v>6564.234</v>
      </c>
      <c r="G179" s="24" t="n">
        <f aca="false">G180+G182</f>
        <v>7475.161</v>
      </c>
      <c r="H179" s="24"/>
      <c r="I179" s="24" t="n">
        <f aca="false">I180+I182</f>
        <v>7475.161</v>
      </c>
      <c r="J179" s="24" t="n">
        <f aca="false">J180+J182</f>
        <v>0</v>
      </c>
      <c r="K179" s="24"/>
      <c r="L179" s="24" t="n">
        <f aca="false">L180+L182</f>
        <v>0</v>
      </c>
      <c r="M179" s="17" t="n">
        <f aca="false">M180+M181+M182</f>
        <v>7636.1</v>
      </c>
    </row>
    <row r="180" s="18" customFormat="true" ht="15" hidden="false" customHeight="false" outlineLevel="0" collapsed="false">
      <c r="A180" s="25" t="s">
        <v>214</v>
      </c>
      <c r="B180" s="25"/>
      <c r="C180" s="27" t="s">
        <v>215</v>
      </c>
      <c r="D180" s="28" t="n">
        <f aca="false">D181</f>
        <v>5012.14</v>
      </c>
      <c r="E180" s="28"/>
      <c r="F180" s="28" t="n">
        <f aca="false">F181</f>
        <v>5012.14</v>
      </c>
      <c r="G180" s="28" t="n">
        <f aca="false">G181</f>
        <v>5060.338</v>
      </c>
      <c r="H180" s="28"/>
      <c r="I180" s="28" t="n">
        <f aca="false">I181</f>
        <v>5060.338</v>
      </c>
      <c r="J180" s="28" t="n">
        <f aca="false">J181</f>
        <v>0</v>
      </c>
      <c r="K180" s="28"/>
      <c r="L180" s="28" t="n">
        <f aca="false">L181</f>
        <v>0</v>
      </c>
      <c r="M180" s="17" t="n">
        <f aca="false">J186+J200</f>
        <v>0</v>
      </c>
      <c r="N180" s="18" t="s">
        <v>21</v>
      </c>
    </row>
    <row r="181" s="18" customFormat="true" ht="15" hidden="false" customHeight="false" outlineLevel="0" collapsed="false">
      <c r="A181" s="25"/>
      <c r="B181" s="25" t="s">
        <v>47</v>
      </c>
      <c r="C181" s="27" t="s">
        <v>48</v>
      </c>
      <c r="D181" s="28" t="n">
        <v>5012.14</v>
      </c>
      <c r="E181" s="28"/>
      <c r="F181" s="28" t="n">
        <v>5012.14</v>
      </c>
      <c r="G181" s="28" t="n">
        <v>5060.338</v>
      </c>
      <c r="H181" s="28"/>
      <c r="I181" s="28" t="n">
        <v>5060.338</v>
      </c>
      <c r="J181" s="28" t="n">
        <v>0</v>
      </c>
      <c r="K181" s="28"/>
      <c r="L181" s="28" t="n">
        <v>0</v>
      </c>
      <c r="M181" s="17" t="n">
        <f aca="false">J180+J185+J188+J190+J192+J199</f>
        <v>7636.1</v>
      </c>
      <c r="N181" s="18" t="s">
        <v>20</v>
      </c>
    </row>
    <row r="182" s="18" customFormat="true" ht="64.5" hidden="false" customHeight="false" outlineLevel="0" collapsed="false">
      <c r="A182" s="25" t="s">
        <v>216</v>
      </c>
      <c r="B182" s="25"/>
      <c r="C182" s="31" t="s">
        <v>217</v>
      </c>
      <c r="D182" s="28" t="n">
        <f aca="false">D183</f>
        <v>1552.094</v>
      </c>
      <c r="E182" s="28"/>
      <c r="F182" s="28" t="n">
        <f aca="false">F183</f>
        <v>1552.094</v>
      </c>
      <c r="G182" s="28" t="n">
        <f aca="false">G183</f>
        <v>2414.823</v>
      </c>
      <c r="H182" s="28"/>
      <c r="I182" s="28" t="n">
        <f aca="false">I183</f>
        <v>2414.823</v>
      </c>
      <c r="J182" s="28" t="n">
        <f aca="false">J183</f>
        <v>0</v>
      </c>
      <c r="K182" s="28"/>
      <c r="L182" s="28" t="n">
        <f aca="false">L183</f>
        <v>0</v>
      </c>
      <c r="M182" s="17" t="n">
        <f aca="false">J184</f>
        <v>0</v>
      </c>
      <c r="N182" s="18" t="s">
        <v>19</v>
      </c>
    </row>
    <row r="183" s="18" customFormat="true" ht="15" hidden="false" customHeight="false" outlineLevel="0" collapsed="false">
      <c r="A183" s="25"/>
      <c r="B183" s="25" t="s">
        <v>47</v>
      </c>
      <c r="C183" s="27" t="s">
        <v>48</v>
      </c>
      <c r="D183" s="28" t="n">
        <f aca="false">D184+D185+D186</f>
        <v>1552.094</v>
      </c>
      <c r="E183" s="28"/>
      <c r="F183" s="28" t="n">
        <f aca="false">F184+F185+F186</f>
        <v>1552.094</v>
      </c>
      <c r="G183" s="28" t="n">
        <f aca="false">G184+G185+G186</f>
        <v>2414.823</v>
      </c>
      <c r="H183" s="28"/>
      <c r="I183" s="28" t="n">
        <f aca="false">I184+I185+I186</f>
        <v>2414.823</v>
      </c>
      <c r="J183" s="28" t="n">
        <f aca="false">J184+J185+J186</f>
        <v>0</v>
      </c>
      <c r="K183" s="28"/>
      <c r="L183" s="28" t="n">
        <f aca="false">L184+L185+L186</f>
        <v>0</v>
      </c>
    </row>
    <row r="184" s="18" customFormat="true" ht="15" hidden="false" customHeight="false" outlineLevel="0" collapsed="false">
      <c r="A184" s="25"/>
      <c r="B184" s="25"/>
      <c r="C184" s="27" t="s">
        <v>218</v>
      </c>
      <c r="D184" s="28" t="n">
        <v>0</v>
      </c>
      <c r="E184" s="28"/>
      <c r="F184" s="28" t="n">
        <v>0</v>
      </c>
      <c r="G184" s="28" t="n">
        <v>1094.89</v>
      </c>
      <c r="H184" s="28"/>
      <c r="I184" s="28" t="n">
        <v>1094.89</v>
      </c>
      <c r="J184" s="28" t="n">
        <v>0</v>
      </c>
      <c r="K184" s="28"/>
      <c r="L184" s="28" t="n">
        <v>0</v>
      </c>
    </row>
    <row r="185" s="18" customFormat="true" ht="15" hidden="false" customHeight="false" outlineLevel="0" collapsed="false">
      <c r="A185" s="25"/>
      <c r="B185" s="25"/>
      <c r="C185" s="27" t="s">
        <v>219</v>
      </c>
      <c r="D185" s="28" t="n">
        <v>0</v>
      </c>
      <c r="E185" s="28"/>
      <c r="F185" s="28" t="n">
        <v>0</v>
      </c>
      <c r="G185" s="28" t="n">
        <v>327.045</v>
      </c>
      <c r="H185" s="28"/>
      <c r="I185" s="28" t="n">
        <v>327.045</v>
      </c>
      <c r="J185" s="28" t="n">
        <v>0</v>
      </c>
      <c r="K185" s="28"/>
      <c r="L185" s="28" t="n">
        <v>0</v>
      </c>
    </row>
    <row r="186" s="18" customFormat="true" ht="15" hidden="false" customHeight="false" outlineLevel="0" collapsed="false">
      <c r="A186" s="25"/>
      <c r="B186" s="25"/>
      <c r="C186" s="27" t="s">
        <v>220</v>
      </c>
      <c r="D186" s="28" t="n">
        <v>1552.094</v>
      </c>
      <c r="E186" s="28"/>
      <c r="F186" s="28" t="n">
        <f aca="false">1424.494+127.6</f>
        <v>1552.094</v>
      </c>
      <c r="G186" s="28" t="n">
        <v>992.888</v>
      </c>
      <c r="H186" s="28"/>
      <c r="I186" s="28" t="n">
        <v>992.888</v>
      </c>
      <c r="J186" s="28" t="n">
        <v>0</v>
      </c>
      <c r="K186" s="28"/>
      <c r="L186" s="28" t="n">
        <v>0</v>
      </c>
    </row>
    <row r="187" s="18" customFormat="true" ht="51.75" hidden="false" customHeight="false" outlineLevel="0" collapsed="false">
      <c r="A187" s="22" t="s">
        <v>221</v>
      </c>
      <c r="B187" s="22"/>
      <c r="C187" s="23" t="s">
        <v>222</v>
      </c>
      <c r="D187" s="24" t="n">
        <f aca="false">D188+D190+D192</f>
        <v>185.2</v>
      </c>
      <c r="E187" s="24"/>
      <c r="F187" s="24" t="n">
        <f aca="false">F188+F190+F192</f>
        <v>185.2</v>
      </c>
      <c r="G187" s="24" t="n">
        <f aca="false">G188+G190+G192</f>
        <v>7627.3</v>
      </c>
      <c r="H187" s="24"/>
      <c r="I187" s="24" t="n">
        <f aca="false">I188+I190+I192</f>
        <v>7627.3</v>
      </c>
      <c r="J187" s="24" t="n">
        <f aca="false">J188+J190+J192</f>
        <v>7636.1</v>
      </c>
      <c r="K187" s="24"/>
      <c r="L187" s="24" t="n">
        <f aca="false">L188+L190+L192</f>
        <v>7636.1</v>
      </c>
    </row>
    <row r="188" s="18" customFormat="true" ht="51.75" hidden="false" customHeight="false" outlineLevel="0" collapsed="false">
      <c r="A188" s="25" t="s">
        <v>223</v>
      </c>
      <c r="B188" s="25"/>
      <c r="C188" s="27" t="s">
        <v>224</v>
      </c>
      <c r="D188" s="28" t="n">
        <f aca="false">D189</f>
        <v>93</v>
      </c>
      <c r="E188" s="28"/>
      <c r="F188" s="28" t="n">
        <f aca="false">F189</f>
        <v>93</v>
      </c>
      <c r="G188" s="28" t="n">
        <f aca="false">G189</f>
        <v>101.3</v>
      </c>
      <c r="H188" s="28"/>
      <c r="I188" s="28" t="n">
        <f aca="false">I189</f>
        <v>101.3</v>
      </c>
      <c r="J188" s="28" t="n">
        <f aca="false">J189</f>
        <v>110.1</v>
      </c>
      <c r="K188" s="28"/>
      <c r="L188" s="28" t="n">
        <f aca="false">L189</f>
        <v>110.1</v>
      </c>
    </row>
    <row r="189" s="18" customFormat="true" ht="26.25" hidden="false" customHeight="false" outlineLevel="0" collapsed="false">
      <c r="A189" s="25"/>
      <c r="B189" s="25" t="s">
        <v>31</v>
      </c>
      <c r="C189" s="27" t="s">
        <v>32</v>
      </c>
      <c r="D189" s="28" t="n">
        <v>93</v>
      </c>
      <c r="E189" s="28"/>
      <c r="F189" s="28" t="n">
        <v>93</v>
      </c>
      <c r="G189" s="28" t="n">
        <v>101.3</v>
      </c>
      <c r="H189" s="28"/>
      <c r="I189" s="28" t="n">
        <v>101.3</v>
      </c>
      <c r="J189" s="28" t="n">
        <v>110.1</v>
      </c>
      <c r="K189" s="28"/>
      <c r="L189" s="28" t="n">
        <v>110.1</v>
      </c>
    </row>
    <row r="190" s="18" customFormat="true" ht="102.75" hidden="false" customHeight="false" outlineLevel="0" collapsed="false">
      <c r="A190" s="25" t="s">
        <v>225</v>
      </c>
      <c r="B190" s="25"/>
      <c r="C190" s="65" t="s">
        <v>226</v>
      </c>
      <c r="D190" s="28" t="n">
        <f aca="false">D191</f>
        <v>0</v>
      </c>
      <c r="E190" s="28"/>
      <c r="F190" s="28" t="n">
        <f aca="false">F191</f>
        <v>0</v>
      </c>
      <c r="G190" s="28" t="n">
        <f aca="false">G191</f>
        <v>7431.1</v>
      </c>
      <c r="H190" s="28"/>
      <c r="I190" s="28" t="n">
        <f aca="false">I191</f>
        <v>7431.1</v>
      </c>
      <c r="J190" s="28" t="n">
        <f aca="false">J191</f>
        <v>7431.1</v>
      </c>
      <c r="K190" s="28"/>
      <c r="L190" s="28" t="n">
        <f aca="false">L191</f>
        <v>7431.1</v>
      </c>
    </row>
    <row r="191" s="18" customFormat="true" ht="39" hidden="false" customHeight="false" outlineLevel="0" collapsed="false">
      <c r="A191" s="25"/>
      <c r="B191" s="33" t="s">
        <v>133</v>
      </c>
      <c r="C191" s="27" t="s">
        <v>134</v>
      </c>
      <c r="D191" s="28" t="n">
        <v>0</v>
      </c>
      <c r="E191" s="28"/>
      <c r="F191" s="28" t="n">
        <v>0</v>
      </c>
      <c r="G191" s="28" t="n">
        <v>7431.1</v>
      </c>
      <c r="H191" s="28"/>
      <c r="I191" s="28" t="n">
        <v>7431.1</v>
      </c>
      <c r="J191" s="28" t="n">
        <v>7431.1</v>
      </c>
      <c r="K191" s="28"/>
      <c r="L191" s="28" t="n">
        <v>7431.1</v>
      </c>
    </row>
    <row r="192" s="18" customFormat="true" ht="64.5" hidden="false" customHeight="false" outlineLevel="0" collapsed="false">
      <c r="A192" s="25" t="s">
        <v>227</v>
      </c>
      <c r="B192" s="25"/>
      <c r="C192" s="27" t="s">
        <v>228</v>
      </c>
      <c r="D192" s="28" t="n">
        <f aca="false">D193+D194</f>
        <v>92.2</v>
      </c>
      <c r="E192" s="28"/>
      <c r="F192" s="28" t="n">
        <f aca="false">F193+F194</f>
        <v>92.2</v>
      </c>
      <c r="G192" s="28" t="n">
        <f aca="false">G193+G194</f>
        <v>94.9</v>
      </c>
      <c r="H192" s="28"/>
      <c r="I192" s="28" t="n">
        <f aca="false">I193+I194</f>
        <v>94.9</v>
      </c>
      <c r="J192" s="28" t="n">
        <f aca="false">J193+J194</f>
        <v>94.9</v>
      </c>
      <c r="K192" s="28"/>
      <c r="L192" s="28" t="n">
        <f aca="false">L193+L194</f>
        <v>94.9</v>
      </c>
    </row>
    <row r="193" s="18" customFormat="true" ht="64.5" hidden="false" customHeight="false" outlineLevel="0" collapsed="false">
      <c r="A193" s="25"/>
      <c r="B193" s="25" t="s">
        <v>41</v>
      </c>
      <c r="C193" s="27" t="s">
        <v>42</v>
      </c>
      <c r="D193" s="28" t="n">
        <v>59.8</v>
      </c>
      <c r="E193" s="28"/>
      <c r="F193" s="28" t="n">
        <v>59.8</v>
      </c>
      <c r="G193" s="66" t="n">
        <v>62.1</v>
      </c>
      <c r="H193" s="66"/>
      <c r="I193" s="66" t="n">
        <v>62.1</v>
      </c>
      <c r="J193" s="28" t="n">
        <v>62.1</v>
      </c>
      <c r="K193" s="28"/>
      <c r="L193" s="28" t="n">
        <v>62.1</v>
      </c>
    </row>
    <row r="194" s="18" customFormat="true" ht="26.25" hidden="false" customHeight="false" outlineLevel="0" collapsed="false">
      <c r="A194" s="25"/>
      <c r="B194" s="25" t="s">
        <v>31</v>
      </c>
      <c r="C194" s="27" t="s">
        <v>32</v>
      </c>
      <c r="D194" s="28" t="n">
        <v>32.4</v>
      </c>
      <c r="E194" s="28"/>
      <c r="F194" s="28" t="n">
        <v>32.4</v>
      </c>
      <c r="G194" s="66" t="n">
        <v>32.8</v>
      </c>
      <c r="H194" s="66"/>
      <c r="I194" s="66" t="n">
        <v>32.8</v>
      </c>
      <c r="J194" s="28" t="n">
        <v>32.8</v>
      </c>
      <c r="K194" s="28"/>
      <c r="L194" s="28" t="n">
        <v>32.8</v>
      </c>
    </row>
    <row r="195" s="18" customFormat="true" ht="39" hidden="false" customHeight="false" outlineLevel="0" collapsed="false">
      <c r="A195" s="22" t="s">
        <v>229</v>
      </c>
      <c r="B195" s="22"/>
      <c r="C195" s="23" t="s">
        <v>230</v>
      </c>
      <c r="D195" s="24" t="n">
        <f aca="false">D196</f>
        <v>0</v>
      </c>
      <c r="E195" s="24"/>
      <c r="F195" s="24" t="n">
        <f aca="false">F196</f>
        <v>0</v>
      </c>
      <c r="G195" s="24" t="n">
        <f aca="false">G196</f>
        <v>2.24472</v>
      </c>
      <c r="H195" s="24"/>
      <c r="I195" s="24" t="n">
        <f aca="false">I196</f>
        <v>2.24472</v>
      </c>
      <c r="J195" s="24" t="n">
        <f aca="false">J196+J199+J201</f>
        <v>0</v>
      </c>
      <c r="K195" s="24"/>
      <c r="L195" s="24" t="n">
        <f aca="false">L196+L199+L201</f>
        <v>0</v>
      </c>
    </row>
    <row r="196" s="18" customFormat="true" ht="51.75" hidden="false" customHeight="false" outlineLevel="0" collapsed="false">
      <c r="A196" s="25" t="s">
        <v>231</v>
      </c>
      <c r="B196" s="25"/>
      <c r="C196" s="27" t="s">
        <v>232</v>
      </c>
      <c r="D196" s="28" t="n">
        <f aca="false">D197</f>
        <v>0</v>
      </c>
      <c r="E196" s="28"/>
      <c r="F196" s="28" t="n">
        <f aca="false">F197</f>
        <v>0</v>
      </c>
      <c r="G196" s="28" t="n">
        <f aca="false">G197</f>
        <v>2.24472</v>
      </c>
      <c r="H196" s="28"/>
      <c r="I196" s="28" t="n">
        <f aca="false">I197</f>
        <v>2.24472</v>
      </c>
      <c r="J196" s="28" t="n">
        <v>0</v>
      </c>
      <c r="K196" s="28"/>
      <c r="L196" s="28" t="n">
        <v>0</v>
      </c>
    </row>
    <row r="197" s="18" customFormat="true" ht="39" hidden="false" customHeight="false" outlineLevel="0" collapsed="false">
      <c r="A197" s="25"/>
      <c r="B197" s="25" t="s">
        <v>133</v>
      </c>
      <c r="C197" s="27" t="s">
        <v>134</v>
      </c>
      <c r="D197" s="28" t="n">
        <f aca="false">D198+D199+D200+D201</f>
        <v>0</v>
      </c>
      <c r="E197" s="28"/>
      <c r="F197" s="28" t="n">
        <f aca="false">F198+F199+F200+F201</f>
        <v>0</v>
      </c>
      <c r="G197" s="28" t="n">
        <f aca="false">G198+G199+G200+G201</f>
        <v>2.24472</v>
      </c>
      <c r="H197" s="28"/>
      <c r="I197" s="28" t="n">
        <f aca="false">I198+I199+I200+I201</f>
        <v>2.24472</v>
      </c>
      <c r="J197" s="28" t="n">
        <v>0</v>
      </c>
      <c r="K197" s="28"/>
      <c r="L197" s="28" t="n">
        <v>0</v>
      </c>
    </row>
    <row r="198" s="18" customFormat="true" ht="15" hidden="false" customHeight="false" outlineLevel="0" collapsed="false">
      <c r="A198" s="25"/>
      <c r="B198" s="25"/>
      <c r="C198" s="27" t="s">
        <v>233</v>
      </c>
      <c r="D198" s="28" t="n">
        <v>0</v>
      </c>
      <c r="E198" s="28"/>
      <c r="F198" s="28" t="n">
        <v>0</v>
      </c>
      <c r="G198" s="28" t="n">
        <v>0</v>
      </c>
      <c r="H198" s="28"/>
      <c r="I198" s="28" t="n">
        <v>0</v>
      </c>
      <c r="J198" s="28" t="n">
        <v>0</v>
      </c>
      <c r="K198" s="28"/>
      <c r="L198" s="28" t="n">
        <v>0</v>
      </c>
    </row>
    <row r="199" s="18" customFormat="true" ht="15" hidden="false" customHeight="false" outlineLevel="0" collapsed="false">
      <c r="A199" s="25"/>
      <c r="B199" s="25"/>
      <c r="C199" s="67" t="s">
        <v>234</v>
      </c>
      <c r="D199" s="28" t="n">
        <v>0</v>
      </c>
      <c r="E199" s="28"/>
      <c r="F199" s="28" t="n">
        <v>0</v>
      </c>
      <c r="G199" s="28" t="n">
        <v>0</v>
      </c>
      <c r="H199" s="28"/>
      <c r="I199" s="28" t="n">
        <v>0</v>
      </c>
      <c r="J199" s="28" t="n">
        <v>0</v>
      </c>
      <c r="K199" s="28"/>
      <c r="L199" s="28" t="n">
        <v>0</v>
      </c>
    </row>
    <row r="200" s="18" customFormat="true" ht="15" hidden="false" customHeight="false" outlineLevel="0" collapsed="false">
      <c r="A200" s="25"/>
      <c r="B200" s="25"/>
      <c r="C200" s="67" t="s">
        <v>235</v>
      </c>
      <c r="D200" s="28" t="n">
        <v>0</v>
      </c>
      <c r="E200" s="28"/>
      <c r="F200" s="28" t="n">
        <v>0</v>
      </c>
      <c r="G200" s="28" t="n">
        <v>2.24472</v>
      </c>
      <c r="H200" s="28"/>
      <c r="I200" s="28" t="n">
        <v>2.24472</v>
      </c>
      <c r="J200" s="28" t="n">
        <v>0</v>
      </c>
      <c r="K200" s="28"/>
      <c r="L200" s="28" t="n">
        <v>0</v>
      </c>
    </row>
    <row r="201" s="18" customFormat="true" ht="15" hidden="false" customHeight="false" outlineLevel="0" collapsed="false">
      <c r="A201" s="25"/>
      <c r="B201" s="25"/>
      <c r="C201" s="67" t="s">
        <v>236</v>
      </c>
      <c r="D201" s="28" t="n">
        <v>0</v>
      </c>
      <c r="E201" s="28"/>
      <c r="F201" s="28" t="n">
        <v>0</v>
      </c>
      <c r="G201" s="28" t="n">
        <v>0</v>
      </c>
      <c r="H201" s="28"/>
      <c r="I201" s="28" t="n">
        <v>0</v>
      </c>
      <c r="J201" s="28" t="n">
        <v>0</v>
      </c>
      <c r="K201" s="28"/>
      <c r="L201" s="28" t="n">
        <v>0</v>
      </c>
    </row>
    <row r="202" s="68" customFormat="true" ht="39" hidden="false" customHeight="false" outlineLevel="0" collapsed="false">
      <c r="A202" s="14" t="s">
        <v>237</v>
      </c>
      <c r="B202" s="14"/>
      <c r="C202" s="64" t="s">
        <v>238</v>
      </c>
      <c r="D202" s="16" t="n">
        <f aca="false">D203+D219</f>
        <v>12059.79725</v>
      </c>
      <c r="E202" s="16"/>
      <c r="F202" s="16" t="n">
        <f aca="false">F203+F219</f>
        <v>12059.79725</v>
      </c>
      <c r="G202" s="16" t="n">
        <f aca="false">G203+G219</f>
        <v>7437.11634</v>
      </c>
      <c r="H202" s="16"/>
      <c r="I202" s="16" t="n">
        <f aca="false">I203+I219</f>
        <v>7437.11634</v>
      </c>
      <c r="J202" s="16" t="n">
        <f aca="false">J203+J219</f>
        <v>5896.3352</v>
      </c>
      <c r="K202" s="16"/>
      <c r="L202" s="16" t="n">
        <f aca="false">L203+L219</f>
        <v>5896.3352</v>
      </c>
    </row>
    <row r="203" s="18" customFormat="true" ht="51.75" hidden="false" customHeight="false" outlineLevel="0" collapsed="false">
      <c r="A203" s="22" t="s">
        <v>239</v>
      </c>
      <c r="B203" s="22"/>
      <c r="C203" s="23" t="s">
        <v>240</v>
      </c>
      <c r="D203" s="24" t="n">
        <f aca="false">D204+D206+D208+D211+D215+D213</f>
        <v>7416.59725</v>
      </c>
      <c r="E203" s="24"/>
      <c r="F203" s="24" t="n">
        <f aca="false">F204+F206+F208+F211+F215+F213</f>
        <v>7416.59725</v>
      </c>
      <c r="G203" s="24" t="n">
        <f aca="false">G204+G206+G208+G211+G215+G213</f>
        <v>7437.11634</v>
      </c>
      <c r="H203" s="24"/>
      <c r="I203" s="24" t="n">
        <f aca="false">I204+I206+I208+I211+I215+I213</f>
        <v>7437.11634</v>
      </c>
      <c r="J203" s="24" t="n">
        <f aca="false">J204+J206+J208+J211+J215+J213</f>
        <v>5896.3352</v>
      </c>
      <c r="K203" s="24"/>
      <c r="L203" s="24" t="n">
        <f aca="false">L204+L206+L208+L211+L215+L213</f>
        <v>5896.3352</v>
      </c>
    </row>
    <row r="204" s="18" customFormat="true" ht="51.75" hidden="false" customHeight="false" outlineLevel="0" collapsed="false">
      <c r="A204" s="25" t="s">
        <v>241</v>
      </c>
      <c r="B204" s="25"/>
      <c r="C204" s="27" t="s">
        <v>242</v>
      </c>
      <c r="D204" s="28" t="n">
        <f aca="false">D205</f>
        <v>1323.7</v>
      </c>
      <c r="E204" s="28"/>
      <c r="F204" s="28" t="n">
        <f aca="false">F205</f>
        <v>1323.7</v>
      </c>
      <c r="G204" s="28" t="n">
        <f aca="false">G205</f>
        <v>1323.7</v>
      </c>
      <c r="H204" s="28"/>
      <c r="I204" s="28" t="n">
        <f aca="false">I205</f>
        <v>1323.7</v>
      </c>
      <c r="J204" s="28" t="n">
        <f aca="false">J205</f>
        <v>1323.7</v>
      </c>
      <c r="K204" s="28"/>
      <c r="L204" s="28" t="n">
        <f aca="false">L205</f>
        <v>1323.7</v>
      </c>
    </row>
    <row r="205" s="18" customFormat="true" ht="26.25" hidden="false" customHeight="false" outlineLevel="0" collapsed="false">
      <c r="A205" s="25"/>
      <c r="B205" s="25" t="s">
        <v>31</v>
      </c>
      <c r="C205" s="27" t="s">
        <v>32</v>
      </c>
      <c r="D205" s="28" t="n">
        <v>1323.7</v>
      </c>
      <c r="E205" s="28"/>
      <c r="F205" s="28" t="n">
        <v>1323.7</v>
      </c>
      <c r="G205" s="28" t="n">
        <v>1323.7</v>
      </c>
      <c r="H205" s="28"/>
      <c r="I205" s="28" t="n">
        <v>1323.7</v>
      </c>
      <c r="J205" s="28" t="n">
        <v>1323.7</v>
      </c>
      <c r="K205" s="28"/>
      <c r="L205" s="28" t="n">
        <v>1323.7</v>
      </c>
    </row>
    <row r="206" s="18" customFormat="true" ht="51.75" hidden="false" customHeight="false" outlineLevel="0" collapsed="false">
      <c r="A206" s="25" t="s">
        <v>243</v>
      </c>
      <c r="B206" s="25"/>
      <c r="C206" s="69" t="s">
        <v>244</v>
      </c>
      <c r="D206" s="28" t="n">
        <f aca="false">D207</f>
        <v>110.6</v>
      </c>
      <c r="E206" s="28"/>
      <c r="F206" s="28" t="n">
        <f aca="false">F207</f>
        <v>110.6</v>
      </c>
      <c r="G206" s="28" t="n">
        <f aca="false">G207</f>
        <v>110.6</v>
      </c>
      <c r="H206" s="28"/>
      <c r="I206" s="28" t="n">
        <f aca="false">I207</f>
        <v>110.6</v>
      </c>
      <c r="J206" s="28" t="n">
        <f aca="false">J207</f>
        <v>110.6</v>
      </c>
      <c r="K206" s="28"/>
      <c r="L206" s="28" t="n">
        <f aca="false">L207</f>
        <v>110.6</v>
      </c>
    </row>
    <row r="207" s="18" customFormat="true" ht="26.25" hidden="false" customHeight="false" outlineLevel="0" collapsed="false">
      <c r="A207" s="25"/>
      <c r="B207" s="25" t="s">
        <v>31</v>
      </c>
      <c r="C207" s="27" t="s">
        <v>32</v>
      </c>
      <c r="D207" s="28" t="n">
        <v>110.6</v>
      </c>
      <c r="E207" s="28"/>
      <c r="F207" s="28" t="n">
        <v>110.6</v>
      </c>
      <c r="G207" s="28" t="n">
        <v>110.6</v>
      </c>
      <c r="H207" s="28"/>
      <c r="I207" s="28" t="n">
        <v>110.6</v>
      </c>
      <c r="J207" s="28" t="n">
        <v>110.6</v>
      </c>
      <c r="K207" s="28"/>
      <c r="L207" s="28" t="n">
        <v>110.6</v>
      </c>
    </row>
    <row r="208" s="18" customFormat="true" ht="39" hidden="false" customHeight="false" outlineLevel="0" collapsed="false">
      <c r="A208" s="25" t="s">
        <v>245</v>
      </c>
      <c r="B208" s="25"/>
      <c r="C208" s="69" t="s">
        <v>246</v>
      </c>
      <c r="D208" s="28" t="n">
        <f aca="false">D209+D210</f>
        <v>3790.3</v>
      </c>
      <c r="E208" s="28"/>
      <c r="F208" s="28" t="n">
        <f aca="false">F209+F210</f>
        <v>3790.3</v>
      </c>
      <c r="G208" s="28" t="n">
        <f aca="false">G209+G210</f>
        <v>1421.9</v>
      </c>
      <c r="H208" s="28"/>
      <c r="I208" s="28" t="n">
        <f aca="false">I209+I210</f>
        <v>1421.9</v>
      </c>
      <c r="J208" s="28" t="n">
        <f aca="false">J209+J210</f>
        <v>3790.3</v>
      </c>
      <c r="K208" s="28"/>
      <c r="L208" s="28" t="n">
        <f aca="false">L209+L210</f>
        <v>3790.3</v>
      </c>
    </row>
    <row r="209" s="18" customFormat="true" ht="26.25" hidden="false" customHeight="false" outlineLevel="0" collapsed="false">
      <c r="A209" s="25"/>
      <c r="B209" s="25" t="s">
        <v>31</v>
      </c>
      <c r="C209" s="27" t="s">
        <v>32</v>
      </c>
      <c r="D209" s="28" t="n">
        <v>2368.4</v>
      </c>
      <c r="E209" s="28"/>
      <c r="F209" s="28" t="n">
        <v>2368.4</v>
      </c>
      <c r="G209" s="28" t="n">
        <f aca="false">2368.4-2368.4</f>
        <v>0</v>
      </c>
      <c r="H209" s="28"/>
      <c r="I209" s="28" t="n">
        <f aca="false">2368.4-2368.4</f>
        <v>0</v>
      </c>
      <c r="J209" s="28" t="n">
        <v>2368.4</v>
      </c>
      <c r="K209" s="28"/>
      <c r="L209" s="28" t="n">
        <v>2368.4</v>
      </c>
    </row>
    <row r="210" s="18" customFormat="true" ht="15" hidden="false" customHeight="false" outlineLevel="0" collapsed="false">
      <c r="A210" s="25"/>
      <c r="B210" s="25" t="s">
        <v>47</v>
      </c>
      <c r="C210" s="27" t="s">
        <v>48</v>
      </c>
      <c r="D210" s="28" t="n">
        <v>1421.9</v>
      </c>
      <c r="E210" s="28"/>
      <c r="F210" s="28" t="n">
        <v>1421.9</v>
      </c>
      <c r="G210" s="28" t="n">
        <v>1421.9</v>
      </c>
      <c r="H210" s="28"/>
      <c r="I210" s="28" t="n">
        <v>1421.9</v>
      </c>
      <c r="J210" s="28" t="n">
        <v>1421.9</v>
      </c>
      <c r="K210" s="28"/>
      <c r="L210" s="28" t="n">
        <v>1421.9</v>
      </c>
    </row>
    <row r="211" s="18" customFormat="true" ht="39" hidden="false" customHeight="false" outlineLevel="0" collapsed="false">
      <c r="A211" s="25" t="s">
        <v>247</v>
      </c>
      <c r="B211" s="25"/>
      <c r="C211" s="27" t="s">
        <v>248</v>
      </c>
      <c r="D211" s="28" t="n">
        <f aca="false">D212</f>
        <v>35.3</v>
      </c>
      <c r="E211" s="28"/>
      <c r="F211" s="28" t="n">
        <f aca="false">F212</f>
        <v>35.3</v>
      </c>
      <c r="G211" s="28" t="n">
        <f aca="false">G212</f>
        <v>35.3</v>
      </c>
      <c r="H211" s="28"/>
      <c r="I211" s="28" t="n">
        <f aca="false">I212</f>
        <v>35.3</v>
      </c>
      <c r="J211" s="28" t="n">
        <f aca="false">J212</f>
        <v>35.3</v>
      </c>
      <c r="K211" s="28"/>
      <c r="L211" s="28" t="n">
        <f aca="false">L212</f>
        <v>35.3</v>
      </c>
    </row>
    <row r="212" s="18" customFormat="true" ht="26.25" hidden="false" customHeight="false" outlineLevel="0" collapsed="false">
      <c r="A212" s="25"/>
      <c r="B212" s="25" t="s">
        <v>31</v>
      </c>
      <c r="C212" s="27" t="s">
        <v>32</v>
      </c>
      <c r="D212" s="28" t="n">
        <v>35.3</v>
      </c>
      <c r="E212" s="28"/>
      <c r="F212" s="28" t="n">
        <v>35.3</v>
      </c>
      <c r="G212" s="28" t="n">
        <v>35.3</v>
      </c>
      <c r="H212" s="28"/>
      <c r="I212" s="28" t="n">
        <v>35.3</v>
      </c>
      <c r="J212" s="28" t="n">
        <v>35.3</v>
      </c>
      <c r="K212" s="28"/>
      <c r="L212" s="28" t="n">
        <v>35.3</v>
      </c>
    </row>
    <row r="213" s="18" customFormat="true" ht="51.75" hidden="false" customHeight="false" outlineLevel="0" collapsed="false">
      <c r="A213" s="25" t="s">
        <v>249</v>
      </c>
      <c r="B213" s="25"/>
      <c r="C213" s="27" t="s">
        <v>250</v>
      </c>
      <c r="D213" s="28" t="n">
        <f aca="false">D214</f>
        <v>489.6</v>
      </c>
      <c r="E213" s="28"/>
      <c r="F213" s="28" t="n">
        <f aca="false">F214</f>
        <v>489.6</v>
      </c>
      <c r="G213" s="28" t="n">
        <f aca="false">G214</f>
        <v>0</v>
      </c>
      <c r="H213" s="28"/>
      <c r="I213" s="28" t="n">
        <f aca="false">I214</f>
        <v>0</v>
      </c>
      <c r="J213" s="28" t="n">
        <f aca="false">J214</f>
        <v>489.6</v>
      </c>
      <c r="K213" s="28"/>
      <c r="L213" s="28" t="n">
        <f aca="false">L214</f>
        <v>489.6</v>
      </c>
    </row>
    <row r="214" s="18" customFormat="true" ht="26.25" hidden="false" customHeight="false" outlineLevel="0" collapsed="false">
      <c r="A214" s="25"/>
      <c r="B214" s="25" t="s">
        <v>31</v>
      </c>
      <c r="C214" s="27" t="s">
        <v>32</v>
      </c>
      <c r="D214" s="28" t="n">
        <v>489.6</v>
      </c>
      <c r="E214" s="28"/>
      <c r="F214" s="28" t="n">
        <v>489.6</v>
      </c>
      <c r="G214" s="28" t="n">
        <f aca="false">489.6-489.6</f>
        <v>0</v>
      </c>
      <c r="H214" s="28"/>
      <c r="I214" s="28" t="n">
        <f aca="false">489.6-489.6</f>
        <v>0</v>
      </c>
      <c r="J214" s="28" t="n">
        <v>489.6</v>
      </c>
      <c r="K214" s="28"/>
      <c r="L214" s="28" t="n">
        <v>489.6</v>
      </c>
    </row>
    <row r="215" s="18" customFormat="true" ht="51.75" hidden="false" customHeight="false" outlineLevel="0" collapsed="false">
      <c r="A215" s="25" t="s">
        <v>251</v>
      </c>
      <c r="B215" s="25"/>
      <c r="C215" s="27" t="s">
        <v>252</v>
      </c>
      <c r="D215" s="28" t="n">
        <f aca="false">D216</f>
        <v>1667.09725</v>
      </c>
      <c r="E215" s="28"/>
      <c r="F215" s="28" t="n">
        <f aca="false">F216</f>
        <v>1667.09725</v>
      </c>
      <c r="G215" s="28" t="n">
        <f aca="false">G216</f>
        <v>4545.61634</v>
      </c>
      <c r="H215" s="28"/>
      <c r="I215" s="28" t="n">
        <f aca="false">I216</f>
        <v>4545.61634</v>
      </c>
      <c r="J215" s="28" t="n">
        <f aca="false">J216</f>
        <v>146.8352</v>
      </c>
      <c r="K215" s="28"/>
      <c r="L215" s="28" t="n">
        <f aca="false">L216</f>
        <v>146.8352</v>
      </c>
    </row>
    <row r="216" s="18" customFormat="true" ht="26.25" hidden="false" customHeight="false" outlineLevel="0" collapsed="false">
      <c r="A216" s="25"/>
      <c r="B216" s="25" t="s">
        <v>31</v>
      </c>
      <c r="C216" s="27" t="s">
        <v>32</v>
      </c>
      <c r="D216" s="28" t="n">
        <f aca="false">D217+D218</f>
        <v>1667.09725</v>
      </c>
      <c r="E216" s="28"/>
      <c r="F216" s="28" t="n">
        <f aca="false">F217+F218</f>
        <v>1667.09725</v>
      </c>
      <c r="G216" s="28" t="n">
        <f aca="false">G217+G218</f>
        <v>4545.61634</v>
      </c>
      <c r="H216" s="28"/>
      <c r="I216" s="28" t="n">
        <f aca="false">I217+I218</f>
        <v>4545.61634</v>
      </c>
      <c r="J216" s="28" t="n">
        <f aca="false">J217+J218</f>
        <v>146.8352</v>
      </c>
      <c r="K216" s="28"/>
      <c r="L216" s="28" t="n">
        <f aca="false">L217+L218</f>
        <v>146.8352</v>
      </c>
    </row>
    <row r="217" s="18" customFormat="true" ht="15" hidden="false" customHeight="false" outlineLevel="0" collapsed="false">
      <c r="A217" s="25"/>
      <c r="B217" s="25"/>
      <c r="C217" s="27" t="s">
        <v>219</v>
      </c>
      <c r="D217" s="28" t="n">
        <v>1634.0559</v>
      </c>
      <c r="E217" s="28"/>
      <c r="F217" s="28" t="n">
        <v>1634.0559</v>
      </c>
      <c r="G217" s="28" t="n">
        <v>4454.704</v>
      </c>
      <c r="H217" s="28"/>
      <c r="I217" s="28" t="n">
        <v>4454.704</v>
      </c>
      <c r="J217" s="28" t="n">
        <v>0</v>
      </c>
      <c r="K217" s="28"/>
      <c r="L217" s="28" t="n">
        <v>0</v>
      </c>
    </row>
    <row r="218" s="18" customFormat="true" ht="15" hidden="false" customHeight="false" outlineLevel="0" collapsed="false">
      <c r="A218" s="25"/>
      <c r="B218" s="25"/>
      <c r="C218" s="27" t="s">
        <v>220</v>
      </c>
      <c r="D218" s="28" t="n">
        <v>33.04135</v>
      </c>
      <c r="E218" s="28"/>
      <c r="F218" s="28" t="n">
        <v>33.04135</v>
      </c>
      <c r="G218" s="28" t="n">
        <v>90.91234</v>
      </c>
      <c r="H218" s="28"/>
      <c r="I218" s="28" t="n">
        <v>90.91234</v>
      </c>
      <c r="J218" s="28" t="n">
        <v>146.8352</v>
      </c>
      <c r="K218" s="28"/>
      <c r="L218" s="28" t="n">
        <v>146.8352</v>
      </c>
    </row>
    <row r="219" s="18" customFormat="true" ht="39" hidden="false" customHeight="false" outlineLevel="0" collapsed="false">
      <c r="A219" s="22" t="s">
        <v>253</v>
      </c>
      <c r="B219" s="22"/>
      <c r="C219" s="23" t="s">
        <v>254</v>
      </c>
      <c r="D219" s="24" t="n">
        <f aca="false">D220</f>
        <v>4643.2</v>
      </c>
      <c r="E219" s="24"/>
      <c r="F219" s="24" t="n">
        <f aca="false">F220</f>
        <v>4643.2</v>
      </c>
      <c r="G219" s="24" t="n">
        <f aca="false">G220</f>
        <v>0</v>
      </c>
      <c r="H219" s="24"/>
      <c r="I219" s="24" t="n">
        <f aca="false">I220</f>
        <v>0</v>
      </c>
      <c r="J219" s="24" t="n">
        <f aca="false">J220</f>
        <v>0</v>
      </c>
      <c r="K219" s="24"/>
      <c r="L219" s="24" t="n">
        <f aca="false">L220</f>
        <v>0</v>
      </c>
    </row>
    <row r="220" s="18" customFormat="true" ht="26.25" hidden="false" customHeight="false" outlineLevel="0" collapsed="false">
      <c r="A220" s="25" t="s">
        <v>255</v>
      </c>
      <c r="B220" s="25"/>
      <c r="C220" s="69" t="s">
        <v>256</v>
      </c>
      <c r="D220" s="28" t="n">
        <f aca="false">D221</f>
        <v>4643.2</v>
      </c>
      <c r="E220" s="28"/>
      <c r="F220" s="28" t="n">
        <f aca="false">F221</f>
        <v>4643.2</v>
      </c>
      <c r="G220" s="28" t="n">
        <f aca="false">G221</f>
        <v>0</v>
      </c>
      <c r="H220" s="28"/>
      <c r="I220" s="28" t="n">
        <f aca="false">I221</f>
        <v>0</v>
      </c>
      <c r="J220" s="28" t="n">
        <f aca="false">J221</f>
        <v>0</v>
      </c>
      <c r="K220" s="28"/>
      <c r="L220" s="28" t="n">
        <f aca="false">L221</f>
        <v>0</v>
      </c>
    </row>
    <row r="221" s="18" customFormat="true" ht="39" hidden="false" customHeight="false" outlineLevel="0" collapsed="false">
      <c r="A221" s="25"/>
      <c r="B221" s="33" t="s">
        <v>133</v>
      </c>
      <c r="C221" s="27" t="s">
        <v>134</v>
      </c>
      <c r="D221" s="28" t="n">
        <v>4643.2</v>
      </c>
      <c r="E221" s="28"/>
      <c r="F221" s="28" t="n">
        <v>4643.2</v>
      </c>
      <c r="G221" s="28" t="n">
        <v>0</v>
      </c>
      <c r="H221" s="28"/>
      <c r="I221" s="28" t="n">
        <v>0</v>
      </c>
      <c r="J221" s="28" t="n">
        <v>0</v>
      </c>
      <c r="K221" s="28"/>
      <c r="L221" s="28" t="n">
        <v>0</v>
      </c>
    </row>
    <row r="222" customFormat="false" ht="38.25" hidden="false" customHeight="false" outlineLevel="0" collapsed="false">
      <c r="A222" s="14" t="s">
        <v>257</v>
      </c>
      <c r="B222" s="14"/>
      <c r="C222" s="64" t="s">
        <v>258</v>
      </c>
      <c r="D222" s="16" t="n">
        <f aca="false">D223+D273+D281</f>
        <v>170080.23093</v>
      </c>
      <c r="E222" s="16" t="n">
        <f aca="false">E223+E273+E281</f>
        <v>0</v>
      </c>
      <c r="F222" s="16" t="n">
        <f aca="false">F223+F273+F281</f>
        <v>170080.23093</v>
      </c>
      <c r="G222" s="16" t="n">
        <f aca="false">G223+G273+G281</f>
        <v>94211.55789</v>
      </c>
      <c r="H222" s="16"/>
      <c r="I222" s="16" t="n">
        <f aca="false">I223+I273+I281</f>
        <v>94211.55789</v>
      </c>
      <c r="J222" s="16" t="n">
        <f aca="false">J223+J273+J281</f>
        <v>96369.7</v>
      </c>
      <c r="K222" s="16"/>
      <c r="L222" s="16" t="n">
        <f aca="false">L223+L273+L281</f>
        <v>96369.7</v>
      </c>
      <c r="M222" s="70" t="e">
        <f aca="false">M223+M224</f>
        <v>#REF!</v>
      </c>
    </row>
    <row r="223" customFormat="false" ht="38.25" hidden="false" customHeight="false" outlineLevel="0" collapsed="false">
      <c r="A223" s="19" t="s">
        <v>259</v>
      </c>
      <c r="B223" s="19"/>
      <c r="C223" s="20" t="s">
        <v>260</v>
      </c>
      <c r="D223" s="21" t="n">
        <f aca="false">D224+D227+D232+D235+D238+D249+D252+D266+D260</f>
        <v>168739.13093</v>
      </c>
      <c r="E223" s="21" t="n">
        <f aca="false">E224+E227+E232+E235+E238+E249+E252+E266+E260</f>
        <v>0</v>
      </c>
      <c r="F223" s="21" t="n">
        <f aca="false">F224+F227+F232+F235+F238+F249+F252+F266+F260</f>
        <v>168739.13093</v>
      </c>
      <c r="G223" s="21" t="n">
        <f aca="false">G224+G227+G232+G235+G238+G249+G252+G266</f>
        <v>93101.95789</v>
      </c>
      <c r="H223" s="21"/>
      <c r="I223" s="21" t="n">
        <f aca="false">I224+I227+I232+I235+I238+I249+I252+I266</f>
        <v>93101.95789</v>
      </c>
      <c r="J223" s="21" t="n">
        <f aca="false">J224+J227+J232+J235+J238+J249+J252+J266</f>
        <v>94961.6</v>
      </c>
      <c r="K223" s="21"/>
      <c r="L223" s="21" t="n">
        <f aca="false">L224+L227+L232+L235+L238+L249+L252+L266</f>
        <v>94961.6</v>
      </c>
      <c r="M223" s="70" t="e">
        <f aca="false">J225+J228+J230+J233+J236+J239+J241+J243+J250+#REF!+J253+J257+J258+J269+J272+J275+J280+J283</f>
        <v>#REF!</v>
      </c>
      <c r="N223" s="1" t="s">
        <v>21</v>
      </c>
    </row>
    <row r="224" customFormat="false" ht="51" hidden="false" customHeight="false" outlineLevel="0" collapsed="false">
      <c r="A224" s="22" t="s">
        <v>261</v>
      </c>
      <c r="B224" s="22"/>
      <c r="C224" s="23" t="s">
        <v>262</v>
      </c>
      <c r="D224" s="24" t="n">
        <f aca="false">D225</f>
        <v>48475.8</v>
      </c>
      <c r="E224" s="24"/>
      <c r="F224" s="24" t="n">
        <f aca="false">F225</f>
        <v>48475.8</v>
      </c>
      <c r="G224" s="24" t="n">
        <f aca="false">G225</f>
        <v>48475.8</v>
      </c>
      <c r="H224" s="24"/>
      <c r="I224" s="24" t="n">
        <f aca="false">I225</f>
        <v>48475.8</v>
      </c>
      <c r="J224" s="24" t="n">
        <f aca="false">J225</f>
        <v>48475.8</v>
      </c>
      <c r="K224" s="24"/>
      <c r="L224" s="24" t="n">
        <f aca="false">L225</f>
        <v>48475.8</v>
      </c>
      <c r="M224" s="70" t="e">
        <f aca="false">#REF!</f>
        <v>#REF!</v>
      </c>
      <c r="N224" s="1" t="s">
        <v>20</v>
      </c>
    </row>
    <row r="225" customFormat="false" ht="25.5" hidden="false" customHeight="false" outlineLevel="0" collapsed="false">
      <c r="A225" s="25" t="s">
        <v>263</v>
      </c>
      <c r="B225" s="25"/>
      <c r="C225" s="31" t="s">
        <v>264</v>
      </c>
      <c r="D225" s="28" t="n">
        <f aca="false">D226</f>
        <v>48475.8</v>
      </c>
      <c r="E225" s="28"/>
      <c r="F225" s="28" t="n">
        <f aca="false">F226</f>
        <v>48475.8</v>
      </c>
      <c r="G225" s="28" t="n">
        <f aca="false">G226</f>
        <v>48475.8</v>
      </c>
      <c r="H225" s="28"/>
      <c r="I225" s="28" t="n">
        <f aca="false">I226</f>
        <v>48475.8</v>
      </c>
      <c r="J225" s="28" t="n">
        <f aca="false">J226</f>
        <v>48475.8</v>
      </c>
      <c r="K225" s="28"/>
      <c r="L225" s="28" t="n">
        <f aca="false">L226</f>
        <v>48475.8</v>
      </c>
    </row>
    <row r="226" customFormat="false" ht="38.25" hidden="false" customHeight="false" outlineLevel="0" collapsed="false">
      <c r="A226" s="25"/>
      <c r="B226" s="25" t="s">
        <v>87</v>
      </c>
      <c r="C226" s="27" t="s">
        <v>88</v>
      </c>
      <c r="D226" s="28" t="n">
        <f aca="false">49854.3-1378.5</f>
        <v>48475.8</v>
      </c>
      <c r="E226" s="28"/>
      <c r="F226" s="28" t="n">
        <f aca="false">49854.3-1378.5</f>
        <v>48475.8</v>
      </c>
      <c r="G226" s="28" t="n">
        <f aca="false">49854.3-1378.5</f>
        <v>48475.8</v>
      </c>
      <c r="H226" s="28"/>
      <c r="I226" s="28" t="n">
        <f aca="false">49854.3-1378.5</f>
        <v>48475.8</v>
      </c>
      <c r="J226" s="28" t="n">
        <f aca="false">49854.3-1378.5</f>
        <v>48475.8</v>
      </c>
      <c r="K226" s="28"/>
      <c r="L226" s="28" t="n">
        <f aca="false">49854.3-1378.5</f>
        <v>48475.8</v>
      </c>
    </row>
    <row r="227" customFormat="false" ht="25.5" hidden="false" customHeight="false" outlineLevel="0" collapsed="false">
      <c r="A227" s="22" t="s">
        <v>265</v>
      </c>
      <c r="B227" s="22"/>
      <c r="C227" s="23" t="s">
        <v>266</v>
      </c>
      <c r="D227" s="24" t="n">
        <f aca="false">D228+D230</f>
        <v>22491.9</v>
      </c>
      <c r="E227" s="24"/>
      <c r="F227" s="24" t="n">
        <f aca="false">F228+F230</f>
        <v>22491.9</v>
      </c>
      <c r="G227" s="24" t="n">
        <f aca="false">G228+G230</f>
        <v>20746</v>
      </c>
      <c r="H227" s="24"/>
      <c r="I227" s="24" t="n">
        <f aca="false">I228+I230</f>
        <v>20746</v>
      </c>
      <c r="J227" s="24" t="n">
        <f aca="false">J228+J230</f>
        <v>21246</v>
      </c>
      <c r="K227" s="24"/>
      <c r="L227" s="24" t="n">
        <f aca="false">L228+L230</f>
        <v>21246</v>
      </c>
    </row>
    <row r="228" customFormat="false" ht="38.25" hidden="false" customHeight="false" outlineLevel="0" collapsed="false">
      <c r="A228" s="25" t="s">
        <v>267</v>
      </c>
      <c r="B228" s="25"/>
      <c r="C228" s="31" t="s">
        <v>268</v>
      </c>
      <c r="D228" s="28" t="n">
        <f aca="false">D229</f>
        <v>21991.9</v>
      </c>
      <c r="E228" s="28"/>
      <c r="F228" s="28" t="n">
        <f aca="false">F229</f>
        <v>21991.9</v>
      </c>
      <c r="G228" s="28" t="n">
        <f aca="false">G229</f>
        <v>20746</v>
      </c>
      <c r="H228" s="28"/>
      <c r="I228" s="28" t="n">
        <f aca="false">I229</f>
        <v>20746</v>
      </c>
      <c r="J228" s="28" t="n">
        <f aca="false">J229</f>
        <v>20746</v>
      </c>
      <c r="K228" s="28"/>
      <c r="L228" s="28" t="n">
        <f aca="false">L229</f>
        <v>20746</v>
      </c>
    </row>
    <row r="229" customFormat="false" ht="38.25" hidden="false" customHeight="false" outlineLevel="0" collapsed="false">
      <c r="A229" s="25"/>
      <c r="B229" s="25" t="s">
        <v>87</v>
      </c>
      <c r="C229" s="27" t="s">
        <v>88</v>
      </c>
      <c r="D229" s="28" t="n">
        <v>21991.9</v>
      </c>
      <c r="E229" s="28"/>
      <c r="F229" s="28" t="n">
        <f aca="false">20746+1245.9</f>
        <v>21991.9</v>
      </c>
      <c r="G229" s="28" t="n">
        <v>20746</v>
      </c>
      <c r="H229" s="28"/>
      <c r="I229" s="28" t="n">
        <v>20746</v>
      </c>
      <c r="J229" s="28" t="n">
        <v>20746</v>
      </c>
      <c r="K229" s="28"/>
      <c r="L229" s="28" t="n">
        <v>20746</v>
      </c>
    </row>
    <row r="230" customFormat="false" ht="25.5" hidden="false" customHeight="false" outlineLevel="0" collapsed="false">
      <c r="A230" s="25" t="s">
        <v>269</v>
      </c>
      <c r="B230" s="25"/>
      <c r="C230" s="31" t="s">
        <v>270</v>
      </c>
      <c r="D230" s="28" t="n">
        <f aca="false">D231</f>
        <v>500</v>
      </c>
      <c r="E230" s="28"/>
      <c r="F230" s="28" t="n">
        <f aca="false">F231</f>
        <v>500</v>
      </c>
      <c r="G230" s="28" t="n">
        <f aca="false">G231</f>
        <v>0</v>
      </c>
      <c r="H230" s="28"/>
      <c r="I230" s="28" t="n">
        <f aca="false">I231</f>
        <v>0</v>
      </c>
      <c r="J230" s="28" t="n">
        <f aca="false">J231</f>
        <v>500</v>
      </c>
      <c r="K230" s="28"/>
      <c r="L230" s="28" t="n">
        <f aca="false">L231</f>
        <v>500</v>
      </c>
    </row>
    <row r="231" customFormat="false" ht="38.25" hidden="false" customHeight="false" outlineLevel="0" collapsed="false">
      <c r="A231" s="25"/>
      <c r="B231" s="25" t="s">
        <v>87</v>
      </c>
      <c r="C231" s="27" t="s">
        <v>88</v>
      </c>
      <c r="D231" s="28" t="n">
        <f aca="false">734-234</f>
        <v>500</v>
      </c>
      <c r="E231" s="28"/>
      <c r="F231" s="28" t="n">
        <f aca="false">734-234</f>
        <v>500</v>
      </c>
      <c r="G231" s="28" t="n">
        <f aca="false">734-234-500</f>
        <v>0</v>
      </c>
      <c r="H231" s="28"/>
      <c r="I231" s="28" t="n">
        <f aca="false">734-234-500</f>
        <v>0</v>
      </c>
      <c r="J231" s="28" t="n">
        <f aca="false">734-234</f>
        <v>500</v>
      </c>
      <c r="K231" s="28"/>
      <c r="L231" s="28" t="n">
        <f aca="false">734-234</f>
        <v>500</v>
      </c>
    </row>
    <row r="232" customFormat="false" ht="25.5" hidden="false" customHeight="false" outlineLevel="0" collapsed="false">
      <c r="A232" s="22" t="s">
        <v>271</v>
      </c>
      <c r="B232" s="22"/>
      <c r="C232" s="23" t="s">
        <v>272</v>
      </c>
      <c r="D232" s="24" t="n">
        <f aca="false">D233</f>
        <v>1473.4</v>
      </c>
      <c r="E232" s="24"/>
      <c r="F232" s="24" t="n">
        <f aca="false">F233</f>
        <v>1473.4</v>
      </c>
      <c r="G232" s="24" t="n">
        <f aca="false">G233</f>
        <v>1473.4</v>
      </c>
      <c r="H232" s="24"/>
      <c r="I232" s="24" t="n">
        <f aca="false">I233</f>
        <v>1473.4</v>
      </c>
      <c r="J232" s="24" t="n">
        <f aca="false">J233</f>
        <v>1473.4</v>
      </c>
      <c r="K232" s="24"/>
      <c r="L232" s="24" t="n">
        <f aca="false">L233</f>
        <v>1473.4</v>
      </c>
    </row>
    <row r="233" customFormat="false" ht="25.5" hidden="false" customHeight="false" outlineLevel="0" collapsed="false">
      <c r="A233" s="25" t="s">
        <v>273</v>
      </c>
      <c r="B233" s="25"/>
      <c r="C233" s="31" t="s">
        <v>274</v>
      </c>
      <c r="D233" s="28" t="n">
        <f aca="false">D234</f>
        <v>1473.4</v>
      </c>
      <c r="E233" s="28"/>
      <c r="F233" s="28" t="n">
        <f aca="false">F234</f>
        <v>1473.4</v>
      </c>
      <c r="G233" s="28" t="n">
        <f aca="false">G234</f>
        <v>1473.4</v>
      </c>
      <c r="H233" s="28"/>
      <c r="I233" s="28" t="n">
        <f aca="false">I234</f>
        <v>1473.4</v>
      </c>
      <c r="J233" s="28" t="n">
        <f aca="false">J234</f>
        <v>1473.4</v>
      </c>
      <c r="K233" s="28"/>
      <c r="L233" s="28" t="n">
        <f aca="false">L234</f>
        <v>1473.4</v>
      </c>
    </row>
    <row r="234" customFormat="false" ht="38.25" hidden="false" customHeight="false" outlineLevel="0" collapsed="false">
      <c r="A234" s="25"/>
      <c r="B234" s="25" t="s">
        <v>87</v>
      </c>
      <c r="C234" s="27" t="s">
        <v>88</v>
      </c>
      <c r="D234" s="28" t="n">
        <v>1473.4</v>
      </c>
      <c r="E234" s="28"/>
      <c r="F234" s="28" t="n">
        <v>1473.4</v>
      </c>
      <c r="G234" s="28" t="n">
        <v>1473.4</v>
      </c>
      <c r="H234" s="28"/>
      <c r="I234" s="28" t="n">
        <v>1473.4</v>
      </c>
      <c r="J234" s="28" t="n">
        <v>1473.4</v>
      </c>
      <c r="K234" s="28"/>
      <c r="L234" s="28" t="n">
        <v>1473.4</v>
      </c>
    </row>
    <row r="235" customFormat="false" ht="38.25" hidden="false" customHeight="false" outlineLevel="0" collapsed="false">
      <c r="A235" s="22" t="s">
        <v>275</v>
      </c>
      <c r="B235" s="22"/>
      <c r="C235" s="23" t="s">
        <v>276</v>
      </c>
      <c r="D235" s="24" t="n">
        <f aca="false">D236</f>
        <v>22356.6</v>
      </c>
      <c r="E235" s="24"/>
      <c r="F235" s="24" t="n">
        <f aca="false">F236</f>
        <v>22356.6</v>
      </c>
      <c r="G235" s="24" t="n">
        <f aca="false">G236</f>
        <v>22356.6</v>
      </c>
      <c r="H235" s="24"/>
      <c r="I235" s="24" t="n">
        <f aca="false">I236</f>
        <v>22356.6</v>
      </c>
      <c r="J235" s="24" t="n">
        <f aca="false">J236</f>
        <v>22356.6</v>
      </c>
      <c r="K235" s="24"/>
      <c r="L235" s="24" t="n">
        <f aca="false">L236</f>
        <v>22356.6</v>
      </c>
    </row>
    <row r="236" customFormat="false" ht="25.5" hidden="false" customHeight="false" outlineLevel="0" collapsed="false">
      <c r="A236" s="25" t="s">
        <v>277</v>
      </c>
      <c r="B236" s="25"/>
      <c r="C236" s="31" t="s">
        <v>278</v>
      </c>
      <c r="D236" s="28" t="n">
        <f aca="false">D237</f>
        <v>22356.6</v>
      </c>
      <c r="E236" s="28"/>
      <c r="F236" s="28" t="n">
        <f aca="false">F237</f>
        <v>22356.6</v>
      </c>
      <c r="G236" s="28" t="n">
        <f aca="false">G237</f>
        <v>22356.6</v>
      </c>
      <c r="H236" s="28"/>
      <c r="I236" s="28" t="n">
        <f aca="false">I237</f>
        <v>22356.6</v>
      </c>
      <c r="J236" s="28" t="n">
        <f aca="false">J237</f>
        <v>22356.6</v>
      </c>
      <c r="K236" s="28"/>
      <c r="L236" s="28" t="n">
        <f aca="false">L237</f>
        <v>22356.6</v>
      </c>
    </row>
    <row r="237" customFormat="false" ht="38.25" hidden="false" customHeight="false" outlineLevel="0" collapsed="false">
      <c r="A237" s="25"/>
      <c r="B237" s="25" t="s">
        <v>87</v>
      </c>
      <c r="C237" s="27" t="s">
        <v>88</v>
      </c>
      <c r="D237" s="28" t="n">
        <v>22356.6</v>
      </c>
      <c r="E237" s="28"/>
      <c r="F237" s="28" t="n">
        <v>22356.6</v>
      </c>
      <c r="G237" s="28" t="n">
        <v>22356.6</v>
      </c>
      <c r="H237" s="28"/>
      <c r="I237" s="28" t="n">
        <v>22356.6</v>
      </c>
      <c r="J237" s="28" t="n">
        <v>22356.6</v>
      </c>
      <c r="K237" s="28"/>
      <c r="L237" s="28" t="n">
        <v>22356.6</v>
      </c>
    </row>
    <row r="238" customFormat="false" ht="38.25" hidden="false" customHeight="false" outlineLevel="0" collapsed="false">
      <c r="A238" s="22" t="s">
        <v>279</v>
      </c>
      <c r="B238" s="32"/>
      <c r="C238" s="23" t="s">
        <v>280</v>
      </c>
      <c r="D238" s="24" t="n">
        <f aca="false">D239+D241+D243+D246</f>
        <v>2314.3</v>
      </c>
      <c r="E238" s="24"/>
      <c r="F238" s="24" t="n">
        <f aca="false">F239+F241+F243+F246</f>
        <v>2314.3</v>
      </c>
      <c r="G238" s="24" t="n">
        <f aca="false">G239+G241+G243</f>
        <v>0</v>
      </c>
      <c r="H238" s="24"/>
      <c r="I238" s="24" t="n">
        <f aca="false">I239+I241+I243</f>
        <v>0</v>
      </c>
      <c r="J238" s="24" t="n">
        <f aca="false">J239+J241+J243</f>
        <v>1359.8</v>
      </c>
      <c r="K238" s="24"/>
      <c r="L238" s="24" t="n">
        <f aca="false">L239+L241+L243</f>
        <v>1359.8</v>
      </c>
    </row>
    <row r="239" customFormat="false" ht="89.25" hidden="false" customHeight="false" outlineLevel="0" collapsed="false">
      <c r="A239" s="25" t="s">
        <v>281</v>
      </c>
      <c r="B239" s="25"/>
      <c r="C239" s="27" t="s">
        <v>282</v>
      </c>
      <c r="D239" s="28" t="n">
        <f aca="false">D240</f>
        <v>669.8</v>
      </c>
      <c r="E239" s="28"/>
      <c r="F239" s="28" t="n">
        <f aca="false">F240</f>
        <v>669.8</v>
      </c>
      <c r="G239" s="28" t="n">
        <f aca="false">G240</f>
        <v>0</v>
      </c>
      <c r="H239" s="28"/>
      <c r="I239" s="28" t="n">
        <f aca="false">I240</f>
        <v>0</v>
      </c>
      <c r="J239" s="28" t="n">
        <f aca="false">J240</f>
        <v>769.8</v>
      </c>
      <c r="K239" s="28"/>
      <c r="L239" s="28" t="n">
        <f aca="false">L240</f>
        <v>769.8</v>
      </c>
    </row>
    <row r="240" customFormat="false" ht="38.25" hidden="false" customHeight="false" outlineLevel="0" collapsed="false">
      <c r="A240" s="25"/>
      <c r="B240" s="25" t="s">
        <v>87</v>
      </c>
      <c r="C240" s="27" t="s">
        <v>88</v>
      </c>
      <c r="D240" s="28" t="n">
        <v>669.8</v>
      </c>
      <c r="E240" s="28"/>
      <c r="F240" s="28" t="n">
        <f aca="false">769.8-100</f>
        <v>669.8</v>
      </c>
      <c r="G240" s="28" t="n">
        <f aca="false">769.8-769.8</f>
        <v>0</v>
      </c>
      <c r="H240" s="28"/>
      <c r="I240" s="28" t="n">
        <f aca="false">769.8-769.8</f>
        <v>0</v>
      </c>
      <c r="J240" s="28" t="n">
        <v>769.8</v>
      </c>
      <c r="K240" s="28"/>
      <c r="L240" s="28" t="n">
        <v>769.8</v>
      </c>
    </row>
    <row r="241" customFormat="false" ht="76.5" hidden="false" customHeight="false" outlineLevel="0" collapsed="false">
      <c r="A241" s="25" t="s">
        <v>283</v>
      </c>
      <c r="B241" s="25"/>
      <c r="C241" s="27" t="s">
        <v>284</v>
      </c>
      <c r="D241" s="28" t="n">
        <f aca="false">D242</f>
        <v>590</v>
      </c>
      <c r="E241" s="28"/>
      <c r="F241" s="28" t="n">
        <f aca="false">F242</f>
        <v>590</v>
      </c>
      <c r="G241" s="28" t="n">
        <f aca="false">G242</f>
        <v>0</v>
      </c>
      <c r="H241" s="28"/>
      <c r="I241" s="28" t="n">
        <f aca="false">I242</f>
        <v>0</v>
      </c>
      <c r="J241" s="28" t="n">
        <f aca="false">J242</f>
        <v>590</v>
      </c>
      <c r="K241" s="28"/>
      <c r="L241" s="28" t="n">
        <f aca="false">L242</f>
        <v>590</v>
      </c>
    </row>
    <row r="242" customFormat="false" ht="38.25" hidden="false" customHeight="false" outlineLevel="0" collapsed="false">
      <c r="A242" s="25"/>
      <c r="B242" s="25" t="s">
        <v>87</v>
      </c>
      <c r="C242" s="27" t="s">
        <v>88</v>
      </c>
      <c r="D242" s="28" t="n">
        <v>590</v>
      </c>
      <c r="E242" s="28"/>
      <c r="F242" s="28" t="n">
        <v>590</v>
      </c>
      <c r="G242" s="28" t="n">
        <f aca="false">590-590</f>
        <v>0</v>
      </c>
      <c r="H242" s="28"/>
      <c r="I242" s="28" t="n">
        <f aca="false">590-590</f>
        <v>0</v>
      </c>
      <c r="J242" s="28" t="n">
        <v>590</v>
      </c>
      <c r="K242" s="28"/>
      <c r="L242" s="28" t="n">
        <v>590</v>
      </c>
    </row>
    <row r="243" customFormat="false" ht="25.5" hidden="false" customHeight="false" outlineLevel="0" collapsed="false">
      <c r="A243" s="25" t="s">
        <v>285</v>
      </c>
      <c r="B243" s="25"/>
      <c r="C243" s="27" t="s">
        <v>286</v>
      </c>
      <c r="D243" s="28" t="n">
        <f aca="false">D244+D245</f>
        <v>887.5</v>
      </c>
      <c r="E243" s="28"/>
      <c r="F243" s="28" t="n">
        <f aca="false">F244+F245</f>
        <v>887.5</v>
      </c>
      <c r="G243" s="28" t="n">
        <f aca="false">G245</f>
        <v>0</v>
      </c>
      <c r="H243" s="28"/>
      <c r="I243" s="28" t="n">
        <f aca="false">I245</f>
        <v>0</v>
      </c>
      <c r="J243" s="28" t="n">
        <f aca="false">J245</f>
        <v>0</v>
      </c>
      <c r="K243" s="28"/>
      <c r="L243" s="28" t="n">
        <f aca="false">L245</f>
        <v>0</v>
      </c>
    </row>
    <row r="244" customFormat="false" ht="25.5" hidden="false" customHeight="false" outlineLevel="0" collapsed="false">
      <c r="A244" s="25"/>
      <c r="B244" s="25" t="s">
        <v>31</v>
      </c>
      <c r="C244" s="27" t="s">
        <v>32</v>
      </c>
      <c r="D244" s="28" t="n">
        <v>28</v>
      </c>
      <c r="E244" s="28"/>
      <c r="F244" s="28" t="n">
        <v>28</v>
      </c>
      <c r="G244" s="28" t="n">
        <v>0</v>
      </c>
      <c r="H244" s="28"/>
      <c r="I244" s="28" t="n">
        <v>0</v>
      </c>
      <c r="J244" s="28" t="n">
        <v>0</v>
      </c>
      <c r="K244" s="28"/>
      <c r="L244" s="28" t="n">
        <v>0</v>
      </c>
    </row>
    <row r="245" customFormat="false" ht="38.25" hidden="false" customHeight="false" outlineLevel="0" collapsed="false">
      <c r="A245" s="25"/>
      <c r="B245" s="25" t="s">
        <v>87</v>
      </c>
      <c r="C245" s="27" t="s">
        <v>88</v>
      </c>
      <c r="D245" s="28" t="n">
        <v>859.5</v>
      </c>
      <c r="E245" s="28"/>
      <c r="F245" s="28" t="n">
        <f aca="false">560+200-28+127.5</f>
        <v>859.5</v>
      </c>
      <c r="G245" s="28" t="n">
        <v>0</v>
      </c>
      <c r="H245" s="28"/>
      <c r="I245" s="28" t="n">
        <v>0</v>
      </c>
      <c r="J245" s="28" t="n">
        <v>0</v>
      </c>
      <c r="K245" s="28"/>
      <c r="L245" s="28" t="n">
        <v>0</v>
      </c>
    </row>
    <row r="246" customFormat="false" ht="25.5" hidden="false" customHeight="false" outlineLevel="0" collapsed="false">
      <c r="A246" s="25" t="s">
        <v>287</v>
      </c>
      <c r="B246" s="25"/>
      <c r="C246" s="27" t="s">
        <v>288</v>
      </c>
      <c r="D246" s="28" t="n">
        <f aca="false">D247</f>
        <v>167</v>
      </c>
      <c r="E246" s="28"/>
      <c r="F246" s="28" t="n">
        <f aca="false">F247</f>
        <v>167</v>
      </c>
      <c r="G246" s="28" t="n">
        <f aca="false">G249</f>
        <v>50</v>
      </c>
      <c r="H246" s="28"/>
      <c r="I246" s="28" t="n">
        <f aca="false">I249</f>
        <v>50</v>
      </c>
      <c r="J246" s="28" t="n">
        <f aca="false">J249</f>
        <v>50</v>
      </c>
      <c r="K246" s="28"/>
      <c r="L246" s="28" t="n">
        <f aca="false">L249</f>
        <v>50</v>
      </c>
    </row>
    <row r="247" customFormat="false" ht="38.25" hidden="false" customHeight="false" outlineLevel="0" collapsed="false">
      <c r="A247" s="25"/>
      <c r="B247" s="25" t="s">
        <v>87</v>
      </c>
      <c r="C247" s="27" t="s">
        <v>88</v>
      </c>
      <c r="D247" s="28" t="n">
        <v>167</v>
      </c>
      <c r="E247" s="28"/>
      <c r="F247" s="28" t="n">
        <v>167</v>
      </c>
      <c r="G247" s="28" t="n">
        <v>0</v>
      </c>
      <c r="H247" s="28"/>
      <c r="I247" s="28" t="n">
        <v>0</v>
      </c>
      <c r="J247" s="28" t="n">
        <v>0</v>
      </c>
      <c r="K247" s="28"/>
      <c r="L247" s="28" t="n">
        <v>0</v>
      </c>
    </row>
    <row r="248" customFormat="false" ht="12.75" hidden="false" customHeight="false" outlineLevel="0" collapsed="false">
      <c r="A248" s="25"/>
      <c r="B248" s="25"/>
      <c r="C248" s="27" t="s">
        <v>220</v>
      </c>
      <c r="D248" s="28" t="n">
        <v>167</v>
      </c>
      <c r="E248" s="28"/>
      <c r="F248" s="28" t="n">
        <v>167</v>
      </c>
      <c r="G248" s="28"/>
      <c r="H248" s="28"/>
      <c r="I248" s="28"/>
      <c r="J248" s="28"/>
      <c r="K248" s="28"/>
      <c r="L248" s="28"/>
    </row>
    <row r="249" customFormat="false" ht="12.75" hidden="false" customHeight="false" outlineLevel="0" collapsed="false">
      <c r="A249" s="22" t="s">
        <v>289</v>
      </c>
      <c r="B249" s="32"/>
      <c r="C249" s="23" t="s">
        <v>290</v>
      </c>
      <c r="D249" s="24" t="n">
        <f aca="false">D250</f>
        <v>50</v>
      </c>
      <c r="E249" s="24"/>
      <c r="F249" s="24" t="n">
        <f aca="false">F250</f>
        <v>50</v>
      </c>
      <c r="G249" s="24" t="n">
        <f aca="false">G250</f>
        <v>50</v>
      </c>
      <c r="H249" s="24"/>
      <c r="I249" s="24" t="n">
        <f aca="false">I250</f>
        <v>50</v>
      </c>
      <c r="J249" s="24" t="n">
        <f aca="false">J250</f>
        <v>50</v>
      </c>
      <c r="K249" s="24"/>
      <c r="L249" s="24" t="n">
        <f aca="false">L250</f>
        <v>50</v>
      </c>
    </row>
    <row r="250" customFormat="false" ht="25.5" hidden="false" customHeight="false" outlineLevel="0" collapsed="false">
      <c r="A250" s="25" t="s">
        <v>291</v>
      </c>
      <c r="B250" s="25"/>
      <c r="C250" s="27" t="s">
        <v>292</v>
      </c>
      <c r="D250" s="28" t="n">
        <f aca="false">D251</f>
        <v>50</v>
      </c>
      <c r="E250" s="28"/>
      <c r="F250" s="28" t="n">
        <f aca="false">F251</f>
        <v>50</v>
      </c>
      <c r="G250" s="28" t="n">
        <f aca="false">G251</f>
        <v>50</v>
      </c>
      <c r="H250" s="28"/>
      <c r="I250" s="28" t="n">
        <f aca="false">I251</f>
        <v>50</v>
      </c>
      <c r="J250" s="28" t="n">
        <f aca="false">J251</f>
        <v>50</v>
      </c>
      <c r="K250" s="28"/>
      <c r="L250" s="28" t="n">
        <f aca="false">L251</f>
        <v>50</v>
      </c>
    </row>
    <row r="251" customFormat="false" ht="38.25" hidden="false" customHeight="false" outlineLevel="0" collapsed="false">
      <c r="A251" s="25"/>
      <c r="B251" s="25" t="s">
        <v>87</v>
      </c>
      <c r="C251" s="27" t="s">
        <v>88</v>
      </c>
      <c r="D251" s="28" t="n">
        <v>50</v>
      </c>
      <c r="E251" s="28"/>
      <c r="F251" s="28" t="n">
        <v>50</v>
      </c>
      <c r="G251" s="28" t="n">
        <v>50</v>
      </c>
      <c r="H251" s="28"/>
      <c r="I251" s="28" t="n">
        <v>50</v>
      </c>
      <c r="J251" s="28" t="n">
        <v>50</v>
      </c>
      <c r="K251" s="28"/>
      <c r="L251" s="28" t="n">
        <v>50</v>
      </c>
    </row>
    <row r="252" customFormat="false" ht="74.25" hidden="false" customHeight="true" outlineLevel="0" collapsed="false">
      <c r="A252" s="22" t="s">
        <v>293</v>
      </c>
      <c r="B252" s="22"/>
      <c r="C252" s="71" t="s">
        <v>294</v>
      </c>
      <c r="D252" s="24" t="n">
        <f aca="false">D253+D255+D258</f>
        <v>3146.2</v>
      </c>
      <c r="E252" s="24" t="n">
        <f aca="false">E253+E255+E258</f>
        <v>0</v>
      </c>
      <c r="F252" s="24" t="n">
        <f aca="false">F253+F255+F258</f>
        <v>3146.2</v>
      </c>
      <c r="G252" s="24" t="n">
        <f aca="false">G253</f>
        <v>0</v>
      </c>
      <c r="H252" s="24"/>
      <c r="I252" s="24" t="n">
        <f aca="false">I253</f>
        <v>0</v>
      </c>
      <c r="J252" s="24" t="n">
        <v>0</v>
      </c>
      <c r="K252" s="24"/>
      <c r="L252" s="24" t="n">
        <v>0</v>
      </c>
    </row>
    <row r="253" customFormat="false" ht="76.5" hidden="false" customHeight="false" outlineLevel="0" collapsed="false">
      <c r="A253" s="25" t="s">
        <v>295</v>
      </c>
      <c r="B253" s="25"/>
      <c r="C253" s="27" t="s">
        <v>296</v>
      </c>
      <c r="D253" s="28" t="n">
        <f aca="false">D254</f>
        <v>2600</v>
      </c>
      <c r="E253" s="28"/>
      <c r="F253" s="28" t="n">
        <f aca="false">F254</f>
        <v>2600</v>
      </c>
      <c r="G253" s="28" t="n">
        <v>0</v>
      </c>
      <c r="H253" s="28"/>
      <c r="I253" s="28" t="n">
        <v>0</v>
      </c>
      <c r="J253" s="28" t="n">
        <v>0</v>
      </c>
      <c r="K253" s="28"/>
      <c r="L253" s="28" t="n">
        <v>0</v>
      </c>
    </row>
    <row r="254" customFormat="false" ht="38.25" hidden="false" customHeight="false" outlineLevel="0" collapsed="false">
      <c r="A254" s="26"/>
      <c r="B254" s="25" t="s">
        <v>87</v>
      </c>
      <c r="C254" s="27" t="s">
        <v>88</v>
      </c>
      <c r="D254" s="28" t="n">
        <v>2600</v>
      </c>
      <c r="E254" s="28"/>
      <c r="F254" s="28" t="n">
        <v>2600</v>
      </c>
      <c r="G254" s="28" t="n">
        <v>0</v>
      </c>
      <c r="H254" s="28"/>
      <c r="I254" s="28" t="n">
        <v>0</v>
      </c>
      <c r="J254" s="28" t="n">
        <v>0</v>
      </c>
      <c r="K254" s="28"/>
      <c r="L254" s="28" t="n">
        <v>0</v>
      </c>
    </row>
    <row r="255" customFormat="false" ht="51" hidden="false" customHeight="false" outlineLevel="0" collapsed="false">
      <c r="A255" s="25" t="s">
        <v>297</v>
      </c>
      <c r="B255" s="25"/>
      <c r="C255" s="27" t="s">
        <v>298</v>
      </c>
      <c r="D255" s="28" t="n">
        <f aca="false">D256</f>
        <v>500</v>
      </c>
      <c r="E255" s="28"/>
      <c r="F255" s="28" t="n">
        <f aca="false">F256</f>
        <v>500</v>
      </c>
      <c r="G255" s="28" t="n">
        <v>0</v>
      </c>
      <c r="H255" s="28"/>
      <c r="I255" s="28" t="n">
        <v>0</v>
      </c>
      <c r="J255" s="28" t="n">
        <v>0</v>
      </c>
      <c r="K255" s="28"/>
      <c r="L255" s="28" t="n">
        <v>0</v>
      </c>
    </row>
    <row r="256" customFormat="false" ht="38.25" hidden="false" customHeight="false" outlineLevel="0" collapsed="false">
      <c r="A256" s="26"/>
      <c r="B256" s="25" t="s">
        <v>87</v>
      </c>
      <c r="C256" s="27" t="s">
        <v>88</v>
      </c>
      <c r="D256" s="28" t="n">
        <f aca="false">D257</f>
        <v>500</v>
      </c>
      <c r="E256" s="28"/>
      <c r="F256" s="28" t="n">
        <f aca="false">F257</f>
        <v>500</v>
      </c>
      <c r="G256" s="28" t="n">
        <v>0</v>
      </c>
      <c r="H256" s="28"/>
      <c r="I256" s="28" t="n">
        <v>0</v>
      </c>
      <c r="J256" s="28" t="n">
        <v>0</v>
      </c>
      <c r="K256" s="28"/>
      <c r="L256" s="28" t="n">
        <v>0</v>
      </c>
    </row>
    <row r="257" customFormat="false" ht="12.75" hidden="false" customHeight="false" outlineLevel="0" collapsed="false">
      <c r="A257" s="26"/>
      <c r="B257" s="25"/>
      <c r="C257" s="27" t="s">
        <v>220</v>
      </c>
      <c r="D257" s="28" t="n">
        <v>500</v>
      </c>
      <c r="E257" s="28"/>
      <c r="F257" s="28" t="n">
        <f aca="false">251.559+248.441</f>
        <v>500</v>
      </c>
      <c r="G257" s="28" t="n">
        <v>0</v>
      </c>
      <c r="H257" s="28"/>
      <c r="I257" s="28" t="n">
        <v>0</v>
      </c>
      <c r="J257" s="28" t="n">
        <v>0</v>
      </c>
      <c r="K257" s="28"/>
      <c r="L257" s="28" t="n">
        <v>0</v>
      </c>
    </row>
    <row r="258" customFormat="false" ht="38.25" hidden="false" customHeight="false" outlineLevel="0" collapsed="false">
      <c r="A258" s="25" t="s">
        <v>299</v>
      </c>
      <c r="B258" s="25"/>
      <c r="C258" s="27" t="s">
        <v>300</v>
      </c>
      <c r="D258" s="72" t="n">
        <f aca="false">D259</f>
        <v>46.2</v>
      </c>
      <c r="E258" s="72"/>
      <c r="F258" s="72" t="n">
        <f aca="false">F259</f>
        <v>46.2</v>
      </c>
      <c r="G258" s="28" t="n">
        <v>0</v>
      </c>
      <c r="H258" s="28"/>
      <c r="I258" s="28" t="n">
        <v>0</v>
      </c>
      <c r="J258" s="28" t="n">
        <v>0</v>
      </c>
      <c r="K258" s="28"/>
      <c r="L258" s="28" t="n">
        <v>0</v>
      </c>
    </row>
    <row r="259" customFormat="false" ht="25.5" hidden="false" customHeight="false" outlineLevel="0" collapsed="false">
      <c r="A259" s="25"/>
      <c r="B259" s="25" t="s">
        <v>31</v>
      </c>
      <c r="C259" s="27" t="s">
        <v>32</v>
      </c>
      <c r="D259" s="72" t="n">
        <v>46.2</v>
      </c>
      <c r="E259" s="72"/>
      <c r="F259" s="72" t="n">
        <v>46.2</v>
      </c>
      <c r="G259" s="28" t="n">
        <v>0</v>
      </c>
      <c r="H259" s="28"/>
      <c r="I259" s="28" t="n">
        <v>0</v>
      </c>
      <c r="J259" s="28" t="n">
        <v>0</v>
      </c>
      <c r="K259" s="28"/>
      <c r="L259" s="28" t="n">
        <v>0</v>
      </c>
    </row>
    <row r="260" customFormat="false" ht="25.5" hidden="false" customHeight="false" outlineLevel="0" collapsed="false">
      <c r="A260" s="22" t="s">
        <v>301</v>
      </c>
      <c r="B260" s="22"/>
      <c r="C260" s="23" t="s">
        <v>302</v>
      </c>
      <c r="D260" s="24" t="n">
        <f aca="false">D261</f>
        <v>68430.93093</v>
      </c>
      <c r="E260" s="24"/>
      <c r="F260" s="24" t="n">
        <f aca="false">F261</f>
        <v>68430.93093</v>
      </c>
      <c r="G260" s="24" t="n">
        <f aca="false">G261</f>
        <v>0</v>
      </c>
      <c r="H260" s="24"/>
      <c r="I260" s="24" t="n">
        <f aca="false">I261</f>
        <v>0</v>
      </c>
      <c r="J260" s="24" t="n">
        <f aca="false">J261</f>
        <v>0</v>
      </c>
      <c r="K260" s="24"/>
      <c r="L260" s="24" t="n">
        <f aca="false">L261</f>
        <v>0</v>
      </c>
    </row>
    <row r="261" customFormat="false" ht="25.5" hidden="false" customHeight="false" outlineLevel="0" collapsed="false">
      <c r="A261" s="73" t="s">
        <v>303</v>
      </c>
      <c r="B261" s="74"/>
      <c r="C261" s="31" t="s">
        <v>304</v>
      </c>
      <c r="D261" s="28" t="n">
        <f aca="false">D262</f>
        <v>68430.93093</v>
      </c>
      <c r="E261" s="28"/>
      <c r="F261" s="28" t="n">
        <f aca="false">F262</f>
        <v>68430.93093</v>
      </c>
      <c r="G261" s="28" t="n">
        <f aca="false">G262</f>
        <v>0</v>
      </c>
      <c r="H261" s="28"/>
      <c r="I261" s="28" t="n">
        <f aca="false">I262</f>
        <v>0</v>
      </c>
      <c r="J261" s="28" t="n">
        <f aca="false">J262</f>
        <v>0</v>
      </c>
      <c r="K261" s="28"/>
      <c r="L261" s="28" t="n">
        <f aca="false">L262</f>
        <v>0</v>
      </c>
    </row>
    <row r="262" customFormat="false" ht="26.25" hidden="false" customHeight="false" outlineLevel="0" collapsed="false">
      <c r="A262" s="75"/>
      <c r="B262" s="76"/>
      <c r="C262" s="77" t="s">
        <v>305</v>
      </c>
      <c r="D262" s="28" t="n">
        <f aca="false">D263</f>
        <v>68430.93093</v>
      </c>
      <c r="E262" s="28"/>
      <c r="F262" s="28" t="n">
        <f aca="false">F263</f>
        <v>68430.93093</v>
      </c>
      <c r="G262" s="28" t="n">
        <f aca="false">G263</f>
        <v>0</v>
      </c>
      <c r="H262" s="28"/>
      <c r="I262" s="28" t="n">
        <f aca="false">I263</f>
        <v>0</v>
      </c>
      <c r="J262" s="28" t="n">
        <f aca="false">J263</f>
        <v>0</v>
      </c>
      <c r="K262" s="28"/>
      <c r="L262" s="28" t="n">
        <f aca="false">L263</f>
        <v>0</v>
      </c>
    </row>
    <row r="263" customFormat="false" ht="38.25" hidden="false" customHeight="false" outlineLevel="0" collapsed="false">
      <c r="A263" s="25"/>
      <c r="B263" s="33" t="s">
        <v>133</v>
      </c>
      <c r="C263" s="27" t="s">
        <v>134</v>
      </c>
      <c r="D263" s="28" t="n">
        <f aca="false">D264+D265</f>
        <v>68430.93093</v>
      </c>
      <c r="E263" s="28"/>
      <c r="F263" s="28" t="n">
        <f aca="false">F264+F265</f>
        <v>68430.93093</v>
      </c>
      <c r="G263" s="28" t="n">
        <f aca="false">G264+G265</f>
        <v>0</v>
      </c>
      <c r="H263" s="28"/>
      <c r="I263" s="28" t="n">
        <f aca="false">I264+I265</f>
        <v>0</v>
      </c>
      <c r="J263" s="28" t="n">
        <f aca="false">J264+J265</f>
        <v>0</v>
      </c>
      <c r="K263" s="28"/>
      <c r="L263" s="28" t="n">
        <f aca="false">L264+L265</f>
        <v>0</v>
      </c>
    </row>
    <row r="264" customFormat="false" ht="12.75" hidden="false" customHeight="false" outlineLevel="0" collapsed="false">
      <c r="A264" s="25"/>
      <c r="B264" s="33"/>
      <c r="C264" s="27" t="s">
        <v>219</v>
      </c>
      <c r="D264" s="28" t="n">
        <v>68362.5</v>
      </c>
      <c r="E264" s="28"/>
      <c r="F264" s="28" t="n">
        <v>68362.5</v>
      </c>
      <c r="G264" s="28" t="n">
        <v>0</v>
      </c>
      <c r="H264" s="28"/>
      <c r="I264" s="28" t="n">
        <v>0</v>
      </c>
      <c r="J264" s="28" t="n">
        <v>0</v>
      </c>
      <c r="K264" s="28"/>
      <c r="L264" s="28" t="n">
        <v>0</v>
      </c>
    </row>
    <row r="265" customFormat="false" ht="12.75" hidden="false" customHeight="false" outlineLevel="0" collapsed="false">
      <c r="A265" s="26"/>
      <c r="B265" s="25"/>
      <c r="C265" s="27" t="s">
        <v>220</v>
      </c>
      <c r="D265" s="28" t="n">
        <v>68.43093</v>
      </c>
      <c r="E265" s="28"/>
      <c r="F265" s="28" t="n">
        <v>68.43093</v>
      </c>
      <c r="G265" s="28" t="n">
        <v>0</v>
      </c>
      <c r="H265" s="28"/>
      <c r="I265" s="28" t="n">
        <v>0</v>
      </c>
      <c r="J265" s="28" t="n">
        <v>0</v>
      </c>
      <c r="K265" s="28"/>
      <c r="L265" s="28" t="n">
        <v>0</v>
      </c>
    </row>
    <row r="266" customFormat="false" ht="25.5" hidden="false" customHeight="false" outlineLevel="0" collapsed="false">
      <c r="A266" s="46" t="s">
        <v>306</v>
      </c>
      <c r="B266" s="46"/>
      <c r="C266" s="71" t="s">
        <v>307</v>
      </c>
      <c r="D266" s="24" t="n">
        <f aca="false">D267+D270</f>
        <v>0</v>
      </c>
      <c r="E266" s="24"/>
      <c r="F266" s="24" t="n">
        <f aca="false">F267+F270</f>
        <v>0</v>
      </c>
      <c r="G266" s="24" t="n">
        <f aca="false">G267+G270</f>
        <v>0.15789</v>
      </c>
      <c r="H266" s="24"/>
      <c r="I266" s="24" t="n">
        <f aca="false">I267+I270</f>
        <v>0.15789</v>
      </c>
      <c r="J266" s="24" t="n">
        <f aca="false">J267+J270</f>
        <v>0</v>
      </c>
      <c r="K266" s="24"/>
      <c r="L266" s="24" t="n">
        <f aca="false">L267+L270</f>
        <v>0</v>
      </c>
    </row>
    <row r="267" customFormat="false" ht="38.25" hidden="false" customHeight="false" outlineLevel="0" collapsed="false">
      <c r="A267" s="40" t="s">
        <v>308</v>
      </c>
      <c r="B267" s="40"/>
      <c r="C267" s="78" t="s">
        <v>309</v>
      </c>
      <c r="D267" s="28" t="n">
        <f aca="false">D268</f>
        <v>0</v>
      </c>
      <c r="E267" s="28"/>
      <c r="F267" s="28" t="n">
        <f aca="false">F268</f>
        <v>0</v>
      </c>
      <c r="G267" s="28" t="n">
        <f aca="false">G268</f>
        <v>0.05263</v>
      </c>
      <c r="H267" s="28"/>
      <c r="I267" s="28" t="n">
        <f aca="false">I268</f>
        <v>0.05263</v>
      </c>
      <c r="J267" s="28" t="n">
        <f aca="false">J268</f>
        <v>0</v>
      </c>
      <c r="K267" s="28"/>
      <c r="L267" s="28" t="n">
        <f aca="false">L268</f>
        <v>0</v>
      </c>
    </row>
    <row r="268" customFormat="false" ht="38.25" hidden="false" customHeight="false" outlineLevel="0" collapsed="false">
      <c r="A268" s="74"/>
      <c r="B268" s="40" t="s">
        <v>87</v>
      </c>
      <c r="C268" s="27" t="s">
        <v>88</v>
      </c>
      <c r="D268" s="28" t="n">
        <f aca="false">D269</f>
        <v>0</v>
      </c>
      <c r="E268" s="28"/>
      <c r="F268" s="28" t="n">
        <f aca="false">F269</f>
        <v>0</v>
      </c>
      <c r="G268" s="28" t="n">
        <f aca="false">G269</f>
        <v>0.05263</v>
      </c>
      <c r="H268" s="28"/>
      <c r="I268" s="28" t="n">
        <f aca="false">I269</f>
        <v>0.05263</v>
      </c>
      <c r="J268" s="28" t="n">
        <f aca="false">J269</f>
        <v>0</v>
      </c>
      <c r="K268" s="28"/>
      <c r="L268" s="28" t="n">
        <f aca="false">L269</f>
        <v>0</v>
      </c>
    </row>
    <row r="269" customFormat="false" ht="12.75" hidden="false" customHeight="false" outlineLevel="0" collapsed="false">
      <c r="A269" s="74"/>
      <c r="B269" s="40"/>
      <c r="C269" s="27" t="s">
        <v>220</v>
      </c>
      <c r="D269" s="28" t="n">
        <v>0</v>
      </c>
      <c r="E269" s="28"/>
      <c r="F269" s="28" t="n">
        <v>0</v>
      </c>
      <c r="G269" s="28" t="n">
        <v>0.05263</v>
      </c>
      <c r="H269" s="28"/>
      <c r="I269" s="28" t="n">
        <v>0.05263</v>
      </c>
      <c r="J269" s="28" t="n">
        <f aca="false">0.05263-0.05263</f>
        <v>0</v>
      </c>
      <c r="K269" s="28"/>
      <c r="L269" s="28" t="n">
        <f aca="false">0.05263-0.05263</f>
        <v>0</v>
      </c>
    </row>
    <row r="270" customFormat="false" ht="38.25" hidden="false" customHeight="false" outlineLevel="0" collapsed="false">
      <c r="A270" s="40" t="s">
        <v>310</v>
      </c>
      <c r="B270" s="40"/>
      <c r="C270" s="78" t="s">
        <v>311</v>
      </c>
      <c r="D270" s="28" t="n">
        <f aca="false">D271</f>
        <v>0</v>
      </c>
      <c r="E270" s="28"/>
      <c r="F270" s="28" t="n">
        <f aca="false">F271</f>
        <v>0</v>
      </c>
      <c r="G270" s="28" t="n">
        <f aca="false">G271</f>
        <v>0.10526</v>
      </c>
      <c r="H270" s="28"/>
      <c r="I270" s="28" t="n">
        <f aca="false">I271</f>
        <v>0.10526</v>
      </c>
      <c r="J270" s="28" t="n">
        <f aca="false">J271</f>
        <v>0</v>
      </c>
      <c r="K270" s="28"/>
      <c r="L270" s="28" t="n">
        <f aca="false">L271</f>
        <v>0</v>
      </c>
    </row>
    <row r="271" customFormat="false" ht="38.25" hidden="false" customHeight="false" outlineLevel="0" collapsed="false">
      <c r="A271" s="74"/>
      <c r="B271" s="40" t="s">
        <v>87</v>
      </c>
      <c r="C271" s="27" t="s">
        <v>88</v>
      </c>
      <c r="D271" s="28" t="n">
        <f aca="false">D272</f>
        <v>0</v>
      </c>
      <c r="E271" s="28"/>
      <c r="F271" s="28" t="n">
        <f aca="false">F272</f>
        <v>0</v>
      </c>
      <c r="G271" s="28" t="n">
        <f aca="false">G272</f>
        <v>0.10526</v>
      </c>
      <c r="H271" s="28"/>
      <c r="I271" s="28" t="n">
        <f aca="false">I272</f>
        <v>0.10526</v>
      </c>
      <c r="J271" s="28" t="n">
        <f aca="false">J272</f>
        <v>0</v>
      </c>
      <c r="K271" s="28"/>
      <c r="L271" s="28" t="n">
        <f aca="false">L272</f>
        <v>0</v>
      </c>
    </row>
    <row r="272" customFormat="false" ht="12.75" hidden="false" customHeight="false" outlineLevel="0" collapsed="false">
      <c r="A272" s="74"/>
      <c r="B272" s="40"/>
      <c r="C272" s="27" t="s">
        <v>220</v>
      </c>
      <c r="D272" s="28" t="n">
        <v>0</v>
      </c>
      <c r="E272" s="28"/>
      <c r="F272" s="28" t="n">
        <v>0</v>
      </c>
      <c r="G272" s="28" t="n">
        <v>0.10526</v>
      </c>
      <c r="H272" s="28"/>
      <c r="I272" s="28" t="n">
        <v>0.10526</v>
      </c>
      <c r="J272" s="28" t="n">
        <f aca="false">0.10526-0.10526</f>
        <v>0</v>
      </c>
      <c r="K272" s="28"/>
      <c r="L272" s="28" t="n">
        <f aca="false">0.10526-0.10526</f>
        <v>0</v>
      </c>
    </row>
    <row r="273" customFormat="false" ht="12.75" hidden="false" customHeight="false" outlineLevel="0" collapsed="false">
      <c r="A273" s="19" t="s">
        <v>312</v>
      </c>
      <c r="B273" s="19"/>
      <c r="C273" s="20" t="s">
        <v>313</v>
      </c>
      <c r="D273" s="21" t="n">
        <f aca="false">D274</f>
        <v>298.5</v>
      </c>
      <c r="E273" s="21"/>
      <c r="F273" s="21" t="n">
        <f aca="false">F274</f>
        <v>298.5</v>
      </c>
      <c r="G273" s="21" t="n">
        <f aca="false">G274</f>
        <v>67</v>
      </c>
      <c r="H273" s="21"/>
      <c r="I273" s="21" t="n">
        <f aca="false">I274</f>
        <v>67</v>
      </c>
      <c r="J273" s="21" t="n">
        <f aca="false">J274</f>
        <v>365.5</v>
      </c>
      <c r="K273" s="21"/>
      <c r="L273" s="21" t="n">
        <f aca="false">L274</f>
        <v>365.5</v>
      </c>
    </row>
    <row r="274" customFormat="false" ht="25.5" hidden="false" customHeight="false" outlineLevel="0" collapsed="false">
      <c r="A274" s="22" t="s">
        <v>314</v>
      </c>
      <c r="B274" s="22"/>
      <c r="C274" s="23" t="s">
        <v>315</v>
      </c>
      <c r="D274" s="24" t="n">
        <f aca="false">D275+D277</f>
        <v>298.5</v>
      </c>
      <c r="E274" s="24"/>
      <c r="F274" s="24" t="n">
        <f aca="false">F275+F277</f>
        <v>298.5</v>
      </c>
      <c r="G274" s="24" t="n">
        <f aca="false">G275+G277</f>
        <v>67</v>
      </c>
      <c r="H274" s="24"/>
      <c r="I274" s="24" t="n">
        <f aca="false">I275+I277</f>
        <v>67</v>
      </c>
      <c r="J274" s="24" t="n">
        <f aca="false">J275+J277</f>
        <v>365.5</v>
      </c>
      <c r="K274" s="24"/>
      <c r="L274" s="24" t="n">
        <f aca="false">L275+L277</f>
        <v>365.5</v>
      </c>
    </row>
    <row r="275" customFormat="false" ht="127.5" hidden="false" customHeight="false" outlineLevel="0" collapsed="false">
      <c r="A275" s="25" t="s">
        <v>316</v>
      </c>
      <c r="B275" s="25"/>
      <c r="C275" s="27" t="s">
        <v>317</v>
      </c>
      <c r="D275" s="28" t="n">
        <f aca="false">D276</f>
        <v>298.5</v>
      </c>
      <c r="E275" s="28"/>
      <c r="F275" s="28" t="n">
        <f aca="false">F276</f>
        <v>298.5</v>
      </c>
      <c r="G275" s="28" t="n">
        <f aca="false">G276</f>
        <v>0</v>
      </c>
      <c r="H275" s="28"/>
      <c r="I275" s="28" t="n">
        <f aca="false">I276</f>
        <v>0</v>
      </c>
      <c r="J275" s="28" t="n">
        <f aca="false">J276</f>
        <v>298.5</v>
      </c>
      <c r="K275" s="28"/>
      <c r="L275" s="28" t="n">
        <f aca="false">L276</f>
        <v>298.5</v>
      </c>
    </row>
    <row r="276" customFormat="false" ht="38.25" hidden="false" customHeight="false" outlineLevel="0" collapsed="false">
      <c r="A276" s="25"/>
      <c r="B276" s="25" t="s">
        <v>87</v>
      </c>
      <c r="C276" s="27" t="s">
        <v>88</v>
      </c>
      <c r="D276" s="28" t="n">
        <v>298.5</v>
      </c>
      <c r="E276" s="28"/>
      <c r="F276" s="28" t="n">
        <v>298.5</v>
      </c>
      <c r="G276" s="28" t="n">
        <f aca="false">298.5-298.5</f>
        <v>0</v>
      </c>
      <c r="H276" s="28"/>
      <c r="I276" s="28" t="n">
        <f aca="false">298.5-298.5</f>
        <v>0</v>
      </c>
      <c r="J276" s="28" t="n">
        <v>298.5</v>
      </c>
      <c r="K276" s="28"/>
      <c r="L276" s="28" t="n">
        <v>298.5</v>
      </c>
    </row>
    <row r="277" customFormat="false" ht="25.5" hidden="false" customHeight="false" outlineLevel="0" collapsed="false">
      <c r="A277" s="40" t="s">
        <v>318</v>
      </c>
      <c r="B277" s="40"/>
      <c r="C277" s="27" t="s">
        <v>319</v>
      </c>
      <c r="D277" s="28" t="n">
        <f aca="false">D278</f>
        <v>0</v>
      </c>
      <c r="E277" s="28"/>
      <c r="F277" s="28" t="n">
        <f aca="false">F278</f>
        <v>0</v>
      </c>
      <c r="G277" s="28" t="n">
        <f aca="false">G278</f>
        <v>67</v>
      </c>
      <c r="H277" s="28"/>
      <c r="I277" s="28" t="n">
        <f aca="false">I278</f>
        <v>67</v>
      </c>
      <c r="J277" s="28" t="n">
        <f aca="false">J278</f>
        <v>67</v>
      </c>
      <c r="K277" s="28"/>
      <c r="L277" s="28" t="n">
        <f aca="false">L278</f>
        <v>67</v>
      </c>
    </row>
    <row r="278" customFormat="false" ht="38.25" hidden="false" customHeight="false" outlineLevel="0" collapsed="false">
      <c r="A278" s="40"/>
      <c r="B278" s="25" t="s">
        <v>87</v>
      </c>
      <c r="C278" s="27" t="s">
        <v>88</v>
      </c>
      <c r="D278" s="28" t="n">
        <f aca="false">D280</f>
        <v>0</v>
      </c>
      <c r="E278" s="28"/>
      <c r="F278" s="28" t="n">
        <f aca="false">F280</f>
        <v>0</v>
      </c>
      <c r="G278" s="28" t="n">
        <f aca="false">G280</f>
        <v>67</v>
      </c>
      <c r="H278" s="28"/>
      <c r="I278" s="28" t="n">
        <f aca="false">I280</f>
        <v>67</v>
      </c>
      <c r="J278" s="28" t="n">
        <f aca="false">J280</f>
        <v>67</v>
      </c>
      <c r="K278" s="28"/>
      <c r="L278" s="28" t="n">
        <f aca="false">L280</f>
        <v>67</v>
      </c>
    </row>
    <row r="279" customFormat="false" ht="12.75" hidden="false" customHeight="false" outlineLevel="0" collapsed="false">
      <c r="A279" s="25"/>
      <c r="B279" s="25"/>
      <c r="C279" s="27" t="s">
        <v>219</v>
      </c>
      <c r="D279" s="28" t="n">
        <v>0</v>
      </c>
      <c r="E279" s="28"/>
      <c r="F279" s="28" t="n">
        <v>0</v>
      </c>
      <c r="G279" s="28" t="n">
        <v>0</v>
      </c>
      <c r="H279" s="28"/>
      <c r="I279" s="28" t="n">
        <v>0</v>
      </c>
      <c r="J279" s="28" t="n">
        <v>0</v>
      </c>
      <c r="K279" s="28"/>
      <c r="L279" s="28" t="n">
        <v>0</v>
      </c>
    </row>
    <row r="280" customFormat="false" ht="12.75" hidden="false" customHeight="false" outlineLevel="0" collapsed="false">
      <c r="A280" s="25"/>
      <c r="B280" s="25"/>
      <c r="C280" s="27" t="s">
        <v>220</v>
      </c>
      <c r="D280" s="28" t="n">
        <v>0</v>
      </c>
      <c r="E280" s="28"/>
      <c r="F280" s="28" t="n">
        <v>0</v>
      </c>
      <c r="G280" s="28" t="n">
        <v>67</v>
      </c>
      <c r="H280" s="28"/>
      <c r="I280" s="28" t="n">
        <v>67</v>
      </c>
      <c r="J280" s="28" t="n">
        <v>67</v>
      </c>
      <c r="K280" s="28"/>
      <c r="L280" s="28" t="n">
        <v>67</v>
      </c>
    </row>
    <row r="281" customFormat="false" ht="12.75" hidden="false" customHeight="false" outlineLevel="0" collapsed="false">
      <c r="A281" s="19" t="s">
        <v>320</v>
      </c>
      <c r="B281" s="19"/>
      <c r="C281" s="20" t="s">
        <v>321</v>
      </c>
      <c r="D281" s="21" t="n">
        <f aca="false">D282</f>
        <v>1042.6</v>
      </c>
      <c r="E281" s="21"/>
      <c r="F281" s="21" t="n">
        <f aca="false">F282</f>
        <v>1042.6</v>
      </c>
      <c r="G281" s="21" t="n">
        <f aca="false">G282</f>
        <v>1042.6</v>
      </c>
      <c r="H281" s="21"/>
      <c r="I281" s="21" t="n">
        <f aca="false">I282</f>
        <v>1042.6</v>
      </c>
      <c r="J281" s="21" t="n">
        <f aca="false">J282</f>
        <v>1042.6</v>
      </c>
      <c r="K281" s="21"/>
      <c r="L281" s="21" t="n">
        <f aca="false">L282</f>
        <v>1042.6</v>
      </c>
    </row>
    <row r="282" customFormat="false" ht="63.75" hidden="false" customHeight="false" outlineLevel="0" collapsed="false">
      <c r="A282" s="22" t="s">
        <v>322</v>
      </c>
      <c r="B282" s="22"/>
      <c r="C282" s="23" t="s">
        <v>323</v>
      </c>
      <c r="D282" s="24" t="n">
        <f aca="false">D283</f>
        <v>1042.6</v>
      </c>
      <c r="E282" s="24"/>
      <c r="F282" s="24" t="n">
        <f aca="false">F283</f>
        <v>1042.6</v>
      </c>
      <c r="G282" s="24" t="n">
        <f aca="false">G283</f>
        <v>1042.6</v>
      </c>
      <c r="H282" s="24"/>
      <c r="I282" s="24" t="n">
        <f aca="false">I283</f>
        <v>1042.6</v>
      </c>
      <c r="J282" s="24" t="n">
        <f aca="false">J283</f>
        <v>1042.6</v>
      </c>
      <c r="K282" s="24"/>
      <c r="L282" s="24" t="n">
        <f aca="false">L283</f>
        <v>1042.6</v>
      </c>
    </row>
    <row r="283" customFormat="false" ht="25.5" hidden="false" customHeight="false" outlineLevel="0" collapsed="false">
      <c r="A283" s="25" t="s">
        <v>324</v>
      </c>
      <c r="B283" s="25"/>
      <c r="C283" s="27" t="s">
        <v>325</v>
      </c>
      <c r="D283" s="28" t="n">
        <f aca="false">D284</f>
        <v>1042.6</v>
      </c>
      <c r="E283" s="28"/>
      <c r="F283" s="28" t="n">
        <f aca="false">F284</f>
        <v>1042.6</v>
      </c>
      <c r="G283" s="28" t="n">
        <f aca="false">G284</f>
        <v>1042.6</v>
      </c>
      <c r="H283" s="28"/>
      <c r="I283" s="28" t="n">
        <f aca="false">I284</f>
        <v>1042.6</v>
      </c>
      <c r="J283" s="28" t="n">
        <f aca="false">J284</f>
        <v>1042.6</v>
      </c>
      <c r="K283" s="28"/>
      <c r="L283" s="28" t="n">
        <f aca="false">L284</f>
        <v>1042.6</v>
      </c>
    </row>
    <row r="284" customFormat="false" ht="38.25" hidden="false" customHeight="false" outlineLevel="0" collapsed="false">
      <c r="A284" s="25"/>
      <c r="B284" s="25" t="s">
        <v>87</v>
      </c>
      <c r="C284" s="27" t="s">
        <v>88</v>
      </c>
      <c r="D284" s="28" t="n">
        <v>1042.6</v>
      </c>
      <c r="E284" s="28"/>
      <c r="F284" s="28" t="n">
        <v>1042.6</v>
      </c>
      <c r="G284" s="28" t="n">
        <v>1042.6</v>
      </c>
      <c r="H284" s="28"/>
      <c r="I284" s="28" t="n">
        <v>1042.6</v>
      </c>
      <c r="J284" s="28" t="n">
        <v>1042.6</v>
      </c>
      <c r="K284" s="28"/>
      <c r="L284" s="28" t="n">
        <v>1042.6</v>
      </c>
    </row>
    <row r="285" s="18" customFormat="true" ht="39" hidden="false" customHeight="false" outlineLevel="0" collapsed="false">
      <c r="A285" s="14" t="s">
        <v>326</v>
      </c>
      <c r="B285" s="14"/>
      <c r="C285" s="64" t="s">
        <v>327</v>
      </c>
      <c r="D285" s="16" t="n">
        <f aca="false">D286+D294</f>
        <v>2337.3541</v>
      </c>
      <c r="E285" s="16"/>
      <c r="F285" s="16" t="n">
        <f aca="false">F286+F294</f>
        <v>2337.3541</v>
      </c>
      <c r="G285" s="16" t="n">
        <f aca="false">G286+G294</f>
        <v>2150</v>
      </c>
      <c r="H285" s="16"/>
      <c r="I285" s="16" t="n">
        <f aca="false">I286+I294</f>
        <v>2150</v>
      </c>
      <c r="J285" s="16" t="n">
        <f aca="false">J286+J294</f>
        <v>14790.34286</v>
      </c>
      <c r="K285" s="16"/>
      <c r="L285" s="16" t="n">
        <f aca="false">L286+L294</f>
        <v>14790.34286</v>
      </c>
    </row>
    <row r="286" s="18" customFormat="true" ht="51.75" hidden="false" customHeight="false" outlineLevel="0" collapsed="false">
      <c r="A286" s="22" t="s">
        <v>328</v>
      </c>
      <c r="B286" s="32"/>
      <c r="C286" s="23" t="s">
        <v>329</v>
      </c>
      <c r="D286" s="24" t="n">
        <f aca="false">D287+D289+D292</f>
        <v>2337.3541</v>
      </c>
      <c r="E286" s="24"/>
      <c r="F286" s="24" t="n">
        <f aca="false">F287+F289+F292</f>
        <v>2337.3541</v>
      </c>
      <c r="G286" s="24" t="n">
        <f aca="false">G287+G289+G292</f>
        <v>299.2</v>
      </c>
      <c r="H286" s="24"/>
      <c r="I286" s="24" t="n">
        <f aca="false">I287+I289+I292</f>
        <v>299.2</v>
      </c>
      <c r="J286" s="24" t="n">
        <f aca="false">J287+J289+J292</f>
        <v>1933.2</v>
      </c>
      <c r="K286" s="24"/>
      <c r="L286" s="24" t="n">
        <f aca="false">L287+L289+L292</f>
        <v>1933.2</v>
      </c>
    </row>
    <row r="287" s="18" customFormat="true" ht="64.5" hidden="false" customHeight="false" outlineLevel="0" collapsed="false">
      <c r="A287" s="25" t="s">
        <v>330</v>
      </c>
      <c r="B287" s="25"/>
      <c r="C287" s="27" t="s">
        <v>331</v>
      </c>
      <c r="D287" s="28" t="n">
        <f aca="false">D288</f>
        <v>1677.6</v>
      </c>
      <c r="E287" s="28"/>
      <c r="F287" s="28" t="n">
        <f aca="false">F288</f>
        <v>1677.6</v>
      </c>
      <c r="G287" s="28" t="n">
        <f aca="false">G288</f>
        <v>0</v>
      </c>
      <c r="H287" s="28"/>
      <c r="I287" s="28" t="n">
        <f aca="false">I288</f>
        <v>0</v>
      </c>
      <c r="J287" s="28" t="n">
        <f aca="false">J288</f>
        <v>1634</v>
      </c>
      <c r="K287" s="28"/>
      <c r="L287" s="28" t="n">
        <f aca="false">L288</f>
        <v>1634</v>
      </c>
    </row>
    <row r="288" s="18" customFormat="true" ht="39" hidden="false" customHeight="false" outlineLevel="0" collapsed="false">
      <c r="A288" s="25"/>
      <c r="B288" s="25" t="s">
        <v>87</v>
      </c>
      <c r="C288" s="27" t="s">
        <v>88</v>
      </c>
      <c r="D288" s="28" t="n">
        <f aca="false">1634+43.6</f>
        <v>1677.6</v>
      </c>
      <c r="E288" s="28"/>
      <c r="F288" s="28" t="n">
        <f aca="false">1634+43.6</f>
        <v>1677.6</v>
      </c>
      <c r="G288" s="28" t="n">
        <f aca="false">1756.9-114.3-1642.6</f>
        <v>0</v>
      </c>
      <c r="H288" s="28"/>
      <c r="I288" s="28" t="n">
        <f aca="false">1756.9-114.3-1642.6</f>
        <v>0</v>
      </c>
      <c r="J288" s="28" t="n">
        <v>1634</v>
      </c>
      <c r="K288" s="28"/>
      <c r="L288" s="28" t="n">
        <v>1634</v>
      </c>
    </row>
    <row r="289" s="18" customFormat="true" ht="15" hidden="false" customHeight="false" outlineLevel="0" collapsed="false">
      <c r="A289" s="25" t="s">
        <v>332</v>
      </c>
      <c r="B289" s="25"/>
      <c r="C289" s="27" t="s">
        <v>333</v>
      </c>
      <c r="D289" s="28" t="n">
        <f aca="false">D290</f>
        <v>299.2</v>
      </c>
      <c r="E289" s="28"/>
      <c r="F289" s="28" t="n">
        <f aca="false">F290</f>
        <v>299.2</v>
      </c>
      <c r="G289" s="28" t="n">
        <f aca="false">G290</f>
        <v>299.2</v>
      </c>
      <c r="H289" s="28"/>
      <c r="I289" s="28" t="n">
        <f aca="false">I290</f>
        <v>299.2</v>
      </c>
      <c r="J289" s="28" t="n">
        <f aca="false">J290</f>
        <v>299.2</v>
      </c>
      <c r="K289" s="28"/>
      <c r="L289" s="28" t="n">
        <f aca="false">L290</f>
        <v>299.2</v>
      </c>
    </row>
    <row r="290" s="18" customFormat="true" ht="39" hidden="false" customHeight="false" outlineLevel="0" collapsed="false">
      <c r="A290" s="25"/>
      <c r="B290" s="25" t="s">
        <v>87</v>
      </c>
      <c r="C290" s="27" t="s">
        <v>88</v>
      </c>
      <c r="D290" s="28" t="n">
        <f aca="false">D291</f>
        <v>299.2</v>
      </c>
      <c r="E290" s="28"/>
      <c r="F290" s="28" t="n">
        <f aca="false">F291</f>
        <v>299.2</v>
      </c>
      <c r="G290" s="28" t="n">
        <f aca="false">G291</f>
        <v>299.2</v>
      </c>
      <c r="H290" s="28"/>
      <c r="I290" s="28" t="n">
        <f aca="false">I291</f>
        <v>299.2</v>
      </c>
      <c r="J290" s="28" t="n">
        <f aca="false">J291</f>
        <v>299.2</v>
      </c>
      <c r="K290" s="28"/>
      <c r="L290" s="28" t="n">
        <f aca="false">L291</f>
        <v>299.2</v>
      </c>
    </row>
    <row r="291" s="18" customFormat="true" ht="15" hidden="false" customHeight="false" outlineLevel="0" collapsed="false">
      <c r="A291" s="25"/>
      <c r="B291" s="25"/>
      <c r="C291" s="27" t="s">
        <v>220</v>
      </c>
      <c r="D291" s="28" t="n">
        <v>299.2</v>
      </c>
      <c r="E291" s="28"/>
      <c r="F291" s="28" t="n">
        <v>299.2</v>
      </c>
      <c r="G291" s="28" t="n">
        <v>299.2</v>
      </c>
      <c r="H291" s="28"/>
      <c r="I291" s="28" t="n">
        <v>299.2</v>
      </c>
      <c r="J291" s="28" t="n">
        <v>299.2</v>
      </c>
      <c r="K291" s="28"/>
      <c r="L291" s="28" t="n">
        <v>299.2</v>
      </c>
    </row>
    <row r="292" s="18" customFormat="true" ht="26.25" hidden="false" customHeight="false" outlineLevel="0" collapsed="false">
      <c r="A292" s="25" t="s">
        <v>334</v>
      </c>
      <c r="B292" s="25"/>
      <c r="C292" s="27" t="s">
        <v>335</v>
      </c>
      <c r="D292" s="28" t="n">
        <f aca="false">D293</f>
        <v>360.5541</v>
      </c>
      <c r="E292" s="28"/>
      <c r="F292" s="28" t="n">
        <f aca="false">F293</f>
        <v>360.5541</v>
      </c>
      <c r="G292" s="28" t="n">
        <v>0</v>
      </c>
      <c r="H292" s="28"/>
      <c r="I292" s="28" t="n">
        <v>0</v>
      </c>
      <c r="J292" s="28" t="n">
        <v>0</v>
      </c>
      <c r="K292" s="28"/>
      <c r="L292" s="28" t="n">
        <v>0</v>
      </c>
    </row>
    <row r="293" s="18" customFormat="true" ht="39" hidden="false" customHeight="false" outlineLevel="0" collapsed="false">
      <c r="A293" s="25"/>
      <c r="B293" s="25" t="s">
        <v>87</v>
      </c>
      <c r="C293" s="27" t="s">
        <v>88</v>
      </c>
      <c r="D293" s="28" t="n">
        <v>360.5541</v>
      </c>
      <c r="E293" s="28"/>
      <c r="F293" s="28" t="n">
        <v>360.5541</v>
      </c>
      <c r="G293" s="28" t="n">
        <v>0</v>
      </c>
      <c r="H293" s="28"/>
      <c r="I293" s="28" t="n">
        <v>0</v>
      </c>
      <c r="J293" s="28" t="n">
        <v>0</v>
      </c>
      <c r="K293" s="28"/>
      <c r="L293" s="28" t="n">
        <v>0</v>
      </c>
    </row>
    <row r="294" s="18" customFormat="true" ht="39" hidden="false" customHeight="false" outlineLevel="0" collapsed="false">
      <c r="A294" s="22" t="s">
        <v>336</v>
      </c>
      <c r="B294" s="79"/>
      <c r="C294" s="79" t="s">
        <v>337</v>
      </c>
      <c r="D294" s="24" t="n">
        <f aca="false">D295+D299</f>
        <v>0</v>
      </c>
      <c r="E294" s="24"/>
      <c r="F294" s="24" t="n">
        <f aca="false">F295+F299</f>
        <v>0</v>
      </c>
      <c r="G294" s="24" t="n">
        <f aca="false">G295+G299</f>
        <v>1850.8</v>
      </c>
      <c r="H294" s="24"/>
      <c r="I294" s="24" t="n">
        <f aca="false">I295+I299</f>
        <v>1850.8</v>
      </c>
      <c r="J294" s="24" t="n">
        <f aca="false">J295+J299</f>
        <v>12857.14286</v>
      </c>
      <c r="K294" s="24"/>
      <c r="L294" s="24" t="n">
        <f aca="false">L295+L299</f>
        <v>12857.14286</v>
      </c>
    </row>
    <row r="295" s="18" customFormat="true" ht="26.25" hidden="false" customHeight="false" outlineLevel="0" collapsed="false">
      <c r="A295" s="25" t="s">
        <v>338</v>
      </c>
      <c r="B295" s="25"/>
      <c r="C295" s="27" t="s">
        <v>339</v>
      </c>
      <c r="D295" s="28" t="n">
        <f aca="false">D296</f>
        <v>0</v>
      </c>
      <c r="E295" s="28"/>
      <c r="F295" s="28" t="n">
        <f aca="false">F296</f>
        <v>0</v>
      </c>
      <c r="G295" s="28" t="n">
        <f aca="false">G296</f>
        <v>0</v>
      </c>
      <c r="H295" s="28"/>
      <c r="I295" s="28" t="n">
        <f aca="false">I296</f>
        <v>0</v>
      </c>
      <c r="J295" s="28" t="n">
        <f aca="false">J296</f>
        <v>12857.14286</v>
      </c>
      <c r="K295" s="28"/>
      <c r="L295" s="28" t="n">
        <f aca="false">L296</f>
        <v>12857.14286</v>
      </c>
    </row>
    <row r="296" s="18" customFormat="true" ht="39" hidden="false" customHeight="false" outlineLevel="0" collapsed="false">
      <c r="A296" s="25"/>
      <c r="B296" s="25" t="s">
        <v>87</v>
      </c>
      <c r="C296" s="27" t="s">
        <v>88</v>
      </c>
      <c r="D296" s="28" t="n">
        <f aca="false">D297+D298</f>
        <v>0</v>
      </c>
      <c r="E296" s="28"/>
      <c r="F296" s="28" t="n">
        <f aca="false">F297+F298</f>
        <v>0</v>
      </c>
      <c r="G296" s="28" t="n">
        <f aca="false">G297+G298</f>
        <v>0</v>
      </c>
      <c r="H296" s="28"/>
      <c r="I296" s="28" t="n">
        <f aca="false">I297+I298</f>
        <v>0</v>
      </c>
      <c r="J296" s="28" t="n">
        <f aca="false">J297+J298</f>
        <v>12857.14286</v>
      </c>
      <c r="K296" s="28"/>
      <c r="L296" s="28" t="n">
        <f aca="false">L297+L298</f>
        <v>12857.14286</v>
      </c>
    </row>
    <row r="297" s="18" customFormat="true" ht="15" hidden="false" customHeight="false" outlineLevel="0" collapsed="false">
      <c r="A297" s="25"/>
      <c r="B297" s="25"/>
      <c r="C297" s="27" t="s">
        <v>99</v>
      </c>
      <c r="D297" s="28" t="n">
        <v>0</v>
      </c>
      <c r="E297" s="28"/>
      <c r="F297" s="28" t="n">
        <v>0</v>
      </c>
      <c r="G297" s="28" t="n">
        <v>0</v>
      </c>
      <c r="H297" s="28"/>
      <c r="I297" s="28" t="n">
        <v>0</v>
      </c>
      <c r="J297" s="28" t="n">
        <v>0</v>
      </c>
      <c r="K297" s="28"/>
      <c r="L297" s="28" t="n">
        <v>0</v>
      </c>
    </row>
    <row r="298" s="18" customFormat="true" ht="15" hidden="false" customHeight="false" outlineLevel="0" collapsed="false">
      <c r="A298" s="25"/>
      <c r="B298" s="25"/>
      <c r="C298" s="27" t="s">
        <v>100</v>
      </c>
      <c r="D298" s="28" t="n">
        <v>0</v>
      </c>
      <c r="E298" s="28"/>
      <c r="F298" s="28" t="n">
        <v>0</v>
      </c>
      <c r="G298" s="28" t="n">
        <v>0</v>
      </c>
      <c r="H298" s="28"/>
      <c r="I298" s="28" t="n">
        <v>0</v>
      </c>
      <c r="J298" s="28" t="n">
        <v>12857.14286</v>
      </c>
      <c r="K298" s="28"/>
      <c r="L298" s="28" t="n">
        <v>12857.14286</v>
      </c>
    </row>
    <row r="299" customFormat="false" ht="51" hidden="false" customHeight="false" outlineLevel="0" collapsed="false">
      <c r="A299" s="25" t="s">
        <v>340</v>
      </c>
      <c r="B299" s="8"/>
      <c r="C299" s="80" t="s">
        <v>341</v>
      </c>
      <c r="D299" s="28" t="n">
        <f aca="false">D300</f>
        <v>0</v>
      </c>
      <c r="E299" s="28"/>
      <c r="F299" s="28" t="n">
        <f aca="false">F300</f>
        <v>0</v>
      </c>
      <c r="G299" s="28" t="n">
        <f aca="false">G300</f>
        <v>1850.8</v>
      </c>
      <c r="H299" s="28"/>
      <c r="I299" s="28" t="n">
        <f aca="false">I300</f>
        <v>1850.8</v>
      </c>
      <c r="J299" s="28" t="n">
        <f aca="false">J300</f>
        <v>0</v>
      </c>
      <c r="K299" s="28"/>
      <c r="L299" s="28" t="n">
        <f aca="false">L300</f>
        <v>0</v>
      </c>
    </row>
    <row r="300" customFormat="false" ht="38.25" hidden="false" customHeight="false" outlineLevel="0" collapsed="false">
      <c r="A300" s="8"/>
      <c r="B300" s="25" t="s">
        <v>87</v>
      </c>
      <c r="C300" s="27" t="s">
        <v>88</v>
      </c>
      <c r="D300" s="28" t="n">
        <v>0</v>
      </c>
      <c r="E300" s="28"/>
      <c r="F300" s="28" t="n">
        <v>0</v>
      </c>
      <c r="G300" s="28" t="n">
        <v>1850.8</v>
      </c>
      <c r="H300" s="28"/>
      <c r="I300" s="28" t="n">
        <v>1850.8</v>
      </c>
      <c r="J300" s="28" t="n">
        <v>0</v>
      </c>
      <c r="K300" s="28"/>
      <c r="L300" s="28" t="n">
        <v>0</v>
      </c>
    </row>
    <row r="301" s="18" customFormat="true" ht="51.75" hidden="false" customHeight="false" outlineLevel="0" collapsed="false">
      <c r="A301" s="14" t="s">
        <v>342</v>
      </c>
      <c r="B301" s="14"/>
      <c r="C301" s="64" t="s">
        <v>343</v>
      </c>
      <c r="D301" s="16" t="n">
        <f aca="false">D302+D308</f>
        <v>865.3</v>
      </c>
      <c r="E301" s="16"/>
      <c r="F301" s="16" t="n">
        <f aca="false">F302+F308</f>
        <v>865.3</v>
      </c>
      <c r="G301" s="16" t="n">
        <f aca="false">G302+G308</f>
        <v>865.3</v>
      </c>
      <c r="H301" s="16"/>
      <c r="I301" s="16" t="n">
        <f aca="false">I302+I308</f>
        <v>865.3</v>
      </c>
      <c r="J301" s="16" t="n">
        <f aca="false">J302+J308</f>
        <v>623.3</v>
      </c>
      <c r="K301" s="16"/>
      <c r="L301" s="16" t="n">
        <f aca="false">L302+L308</f>
        <v>623.3</v>
      </c>
    </row>
    <row r="302" s="18" customFormat="true" ht="65.25" hidden="false" customHeight="true" outlineLevel="0" collapsed="false">
      <c r="A302" s="19" t="s">
        <v>344</v>
      </c>
      <c r="B302" s="19"/>
      <c r="C302" s="20" t="s">
        <v>345</v>
      </c>
      <c r="D302" s="21" t="n">
        <f aca="false">D303</f>
        <v>538.2</v>
      </c>
      <c r="E302" s="21"/>
      <c r="F302" s="21" t="n">
        <f aca="false">F303</f>
        <v>538.2</v>
      </c>
      <c r="G302" s="21" t="n">
        <f aca="false">G303</f>
        <v>538.2</v>
      </c>
      <c r="H302" s="21"/>
      <c r="I302" s="21" t="n">
        <f aca="false">I303</f>
        <v>538.2</v>
      </c>
      <c r="J302" s="21" t="n">
        <f aca="false">J303</f>
        <v>296.2</v>
      </c>
      <c r="K302" s="21"/>
      <c r="L302" s="21" t="n">
        <f aca="false">L303</f>
        <v>296.2</v>
      </c>
    </row>
    <row r="303" s="18" customFormat="true" ht="61.5" hidden="false" customHeight="true" outlineLevel="0" collapsed="false">
      <c r="A303" s="22" t="s">
        <v>346</v>
      </c>
      <c r="B303" s="32"/>
      <c r="C303" s="23" t="s">
        <v>347</v>
      </c>
      <c r="D303" s="24" t="n">
        <f aca="false">D304+D306</f>
        <v>538.2</v>
      </c>
      <c r="E303" s="24"/>
      <c r="F303" s="24" t="n">
        <f aca="false">F304+F306</f>
        <v>538.2</v>
      </c>
      <c r="G303" s="24" t="n">
        <f aca="false">G304+G306</f>
        <v>538.2</v>
      </c>
      <c r="H303" s="24"/>
      <c r="I303" s="24" t="n">
        <f aca="false">I304+I306</f>
        <v>538.2</v>
      </c>
      <c r="J303" s="24" t="n">
        <f aca="false">J304+J306</f>
        <v>296.2</v>
      </c>
      <c r="K303" s="24"/>
      <c r="L303" s="24" t="n">
        <f aca="false">L304+L306</f>
        <v>296.2</v>
      </c>
    </row>
    <row r="304" s="18" customFormat="true" ht="51.75" hidden="false" customHeight="false" outlineLevel="0" collapsed="false">
      <c r="A304" s="25" t="s">
        <v>348</v>
      </c>
      <c r="B304" s="25"/>
      <c r="C304" s="27" t="s">
        <v>349</v>
      </c>
      <c r="D304" s="28" t="n">
        <f aca="false">D305</f>
        <v>7.4</v>
      </c>
      <c r="E304" s="28"/>
      <c r="F304" s="28" t="n">
        <f aca="false">F305</f>
        <v>7.4</v>
      </c>
      <c r="G304" s="28" t="n">
        <f aca="false">G305</f>
        <v>7.4</v>
      </c>
      <c r="H304" s="28"/>
      <c r="I304" s="28" t="n">
        <f aca="false">I305</f>
        <v>7.4</v>
      </c>
      <c r="J304" s="28" t="n">
        <f aca="false">J305</f>
        <v>7.4</v>
      </c>
      <c r="K304" s="28"/>
      <c r="L304" s="28" t="n">
        <f aca="false">L305</f>
        <v>7.4</v>
      </c>
    </row>
    <row r="305" s="18" customFormat="true" ht="26.25" hidden="false" customHeight="false" outlineLevel="0" collapsed="false">
      <c r="A305" s="25"/>
      <c r="B305" s="25" t="s">
        <v>31</v>
      </c>
      <c r="C305" s="27" t="s">
        <v>32</v>
      </c>
      <c r="D305" s="28" t="n">
        <v>7.4</v>
      </c>
      <c r="E305" s="28"/>
      <c r="F305" s="28" t="n">
        <v>7.4</v>
      </c>
      <c r="G305" s="28" t="n">
        <v>7.4</v>
      </c>
      <c r="H305" s="28"/>
      <c r="I305" s="28" t="n">
        <v>7.4</v>
      </c>
      <c r="J305" s="28" t="n">
        <v>7.4</v>
      </c>
      <c r="K305" s="28"/>
      <c r="L305" s="28" t="n">
        <v>7.4</v>
      </c>
    </row>
    <row r="306" s="18" customFormat="true" ht="77.25" hidden="false" customHeight="false" outlineLevel="0" collapsed="false">
      <c r="A306" s="25" t="s">
        <v>350</v>
      </c>
      <c r="B306" s="25"/>
      <c r="C306" s="27" t="s">
        <v>351</v>
      </c>
      <c r="D306" s="28" t="n">
        <f aca="false">D307</f>
        <v>530.8</v>
      </c>
      <c r="E306" s="28"/>
      <c r="F306" s="28" t="n">
        <f aca="false">F307</f>
        <v>530.8</v>
      </c>
      <c r="G306" s="28" t="n">
        <f aca="false">G307</f>
        <v>530.8</v>
      </c>
      <c r="H306" s="28"/>
      <c r="I306" s="28" t="n">
        <f aca="false">I307</f>
        <v>530.8</v>
      </c>
      <c r="J306" s="28" t="n">
        <f aca="false">J307</f>
        <v>288.8</v>
      </c>
      <c r="K306" s="28"/>
      <c r="L306" s="28" t="n">
        <f aca="false">L307</f>
        <v>288.8</v>
      </c>
    </row>
    <row r="307" s="18" customFormat="true" ht="26.25" hidden="false" customHeight="false" outlineLevel="0" collapsed="false">
      <c r="A307" s="25"/>
      <c r="B307" s="25" t="s">
        <v>31</v>
      </c>
      <c r="C307" s="27" t="s">
        <v>32</v>
      </c>
      <c r="D307" s="28" t="n">
        <v>530.8</v>
      </c>
      <c r="E307" s="28"/>
      <c r="F307" s="28" t="n">
        <v>530.8</v>
      </c>
      <c r="G307" s="28" t="n">
        <v>530.8</v>
      </c>
      <c r="H307" s="28"/>
      <c r="I307" s="28" t="n">
        <v>530.8</v>
      </c>
      <c r="J307" s="28" t="n">
        <v>288.8</v>
      </c>
      <c r="K307" s="28"/>
      <c r="L307" s="28" t="n">
        <v>288.8</v>
      </c>
    </row>
    <row r="308" s="18" customFormat="true" ht="40.5" hidden="false" customHeight="true" outlineLevel="0" collapsed="false">
      <c r="A308" s="19" t="s">
        <v>352</v>
      </c>
      <c r="B308" s="19"/>
      <c r="C308" s="20" t="s">
        <v>353</v>
      </c>
      <c r="D308" s="21" t="n">
        <f aca="false">D309</f>
        <v>327.1</v>
      </c>
      <c r="E308" s="21"/>
      <c r="F308" s="21" t="n">
        <f aca="false">F309</f>
        <v>327.1</v>
      </c>
      <c r="G308" s="21" t="n">
        <f aca="false">G309</f>
        <v>327.1</v>
      </c>
      <c r="H308" s="21"/>
      <c r="I308" s="21" t="n">
        <f aca="false">I309</f>
        <v>327.1</v>
      </c>
      <c r="J308" s="21" t="n">
        <f aca="false">J309</f>
        <v>327.1</v>
      </c>
      <c r="K308" s="21"/>
      <c r="L308" s="21" t="n">
        <f aca="false">L309</f>
        <v>327.1</v>
      </c>
    </row>
    <row r="309" s="18" customFormat="true" ht="39" hidden="false" customHeight="false" outlineLevel="0" collapsed="false">
      <c r="A309" s="22" t="s">
        <v>354</v>
      </c>
      <c r="B309" s="32"/>
      <c r="C309" s="23" t="s">
        <v>355</v>
      </c>
      <c r="D309" s="24" t="n">
        <f aca="false">D310+D315+D318</f>
        <v>327.1</v>
      </c>
      <c r="E309" s="24"/>
      <c r="F309" s="24" t="n">
        <f aca="false">F310+F315+F318</f>
        <v>327.1</v>
      </c>
      <c r="G309" s="24" t="n">
        <f aca="false">G310+G315+G318</f>
        <v>327.1</v>
      </c>
      <c r="H309" s="24"/>
      <c r="I309" s="24" t="n">
        <f aca="false">I310+I315+I318</f>
        <v>327.1</v>
      </c>
      <c r="J309" s="24" t="n">
        <f aca="false">J310+J315+J318</f>
        <v>327.1</v>
      </c>
      <c r="K309" s="24"/>
      <c r="L309" s="24" t="n">
        <f aca="false">L310+L315+L318</f>
        <v>327.1</v>
      </c>
    </row>
    <row r="310" s="18" customFormat="true" ht="26.25" hidden="false" customHeight="false" outlineLevel="0" collapsed="false">
      <c r="A310" s="25" t="s">
        <v>356</v>
      </c>
      <c r="B310" s="25"/>
      <c r="C310" s="81" t="s">
        <v>357</v>
      </c>
      <c r="D310" s="28" t="n">
        <f aca="false">D311+D314</f>
        <v>267.6</v>
      </c>
      <c r="E310" s="28"/>
      <c r="F310" s="28" t="n">
        <f aca="false">F311+F314</f>
        <v>267.6</v>
      </c>
      <c r="G310" s="28" t="n">
        <f aca="false">G311+G314</f>
        <v>267.6</v>
      </c>
      <c r="H310" s="28"/>
      <c r="I310" s="28" t="n">
        <f aca="false">I311+I314</f>
        <v>267.6</v>
      </c>
      <c r="J310" s="28" t="n">
        <f aca="false">J311+J314</f>
        <v>267.6</v>
      </c>
      <c r="K310" s="28"/>
      <c r="L310" s="28" t="n">
        <f aca="false">L311+L314</f>
        <v>267.6</v>
      </c>
    </row>
    <row r="311" s="18" customFormat="true" ht="64.5" hidden="false" customHeight="false" outlineLevel="0" collapsed="false">
      <c r="A311" s="25"/>
      <c r="B311" s="25" t="s">
        <v>41</v>
      </c>
      <c r="C311" s="27" t="s">
        <v>42</v>
      </c>
      <c r="D311" s="28" t="n">
        <f aca="false">D312+D313</f>
        <v>248.5</v>
      </c>
      <c r="E311" s="28"/>
      <c r="F311" s="28" t="n">
        <f aca="false">F312+F313</f>
        <v>248.5</v>
      </c>
      <c r="G311" s="28" t="n">
        <f aca="false">G312+G313</f>
        <v>248.5</v>
      </c>
      <c r="H311" s="28"/>
      <c r="I311" s="28" t="n">
        <f aca="false">I312+I313</f>
        <v>248.5</v>
      </c>
      <c r="J311" s="28" t="n">
        <f aca="false">J312+J313</f>
        <v>248.5</v>
      </c>
      <c r="K311" s="28"/>
      <c r="L311" s="28" t="n">
        <f aca="false">L312+L313</f>
        <v>248.5</v>
      </c>
    </row>
    <row r="312" s="18" customFormat="true" ht="15" hidden="false" customHeight="false" outlineLevel="0" collapsed="false">
      <c r="A312" s="25"/>
      <c r="B312" s="25"/>
      <c r="C312" s="27" t="s">
        <v>99</v>
      </c>
      <c r="D312" s="28" t="n">
        <v>86.1</v>
      </c>
      <c r="E312" s="28"/>
      <c r="F312" s="28" t="n">
        <v>86.1</v>
      </c>
      <c r="G312" s="28" t="n">
        <v>86.1</v>
      </c>
      <c r="H312" s="28"/>
      <c r="I312" s="28" t="n">
        <v>86.1</v>
      </c>
      <c r="J312" s="28" t="n">
        <v>86.1</v>
      </c>
      <c r="K312" s="28"/>
      <c r="L312" s="28" t="n">
        <v>86.1</v>
      </c>
    </row>
    <row r="313" s="18" customFormat="true" ht="15" hidden="false" customHeight="false" outlineLevel="0" collapsed="false">
      <c r="A313" s="25"/>
      <c r="B313" s="25"/>
      <c r="C313" s="27" t="s">
        <v>100</v>
      </c>
      <c r="D313" s="28" t="n">
        <v>162.4</v>
      </c>
      <c r="E313" s="28"/>
      <c r="F313" s="28" t="n">
        <v>162.4</v>
      </c>
      <c r="G313" s="28" t="n">
        <v>162.4</v>
      </c>
      <c r="H313" s="28"/>
      <c r="I313" s="28" t="n">
        <v>162.4</v>
      </c>
      <c r="J313" s="28" t="n">
        <v>162.4</v>
      </c>
      <c r="K313" s="28"/>
      <c r="L313" s="28" t="n">
        <v>162.4</v>
      </c>
    </row>
    <row r="314" s="18" customFormat="true" ht="26.25" hidden="false" customHeight="false" outlineLevel="0" collapsed="false">
      <c r="A314" s="25"/>
      <c r="B314" s="25" t="s">
        <v>31</v>
      </c>
      <c r="C314" s="27" t="s">
        <v>32</v>
      </c>
      <c r="D314" s="28" t="n">
        <v>19.1</v>
      </c>
      <c r="E314" s="28"/>
      <c r="F314" s="28" t="n">
        <v>19.1</v>
      </c>
      <c r="G314" s="28" t="n">
        <v>19.1</v>
      </c>
      <c r="H314" s="28"/>
      <c r="I314" s="28" t="n">
        <v>19.1</v>
      </c>
      <c r="J314" s="28" t="n">
        <v>19.1</v>
      </c>
      <c r="K314" s="28"/>
      <c r="L314" s="28" t="n">
        <v>19.1</v>
      </c>
    </row>
    <row r="315" s="18" customFormat="true" ht="39" hidden="false" customHeight="false" outlineLevel="0" collapsed="false">
      <c r="A315" s="25" t="s">
        <v>358</v>
      </c>
      <c r="B315" s="25"/>
      <c r="C315" s="27" t="s">
        <v>359</v>
      </c>
      <c r="D315" s="28" t="n">
        <f aca="false">D316+D317</f>
        <v>35.5</v>
      </c>
      <c r="E315" s="28"/>
      <c r="F315" s="28" t="n">
        <f aca="false">F316+F317</f>
        <v>35.5</v>
      </c>
      <c r="G315" s="28" t="n">
        <f aca="false">G316+G317</f>
        <v>35.5</v>
      </c>
      <c r="H315" s="28"/>
      <c r="I315" s="28" t="n">
        <f aca="false">I316+I317</f>
        <v>35.5</v>
      </c>
      <c r="J315" s="28" t="n">
        <f aca="false">J316+J317</f>
        <v>35.5</v>
      </c>
      <c r="K315" s="28"/>
      <c r="L315" s="28" t="n">
        <f aca="false">L316+L317</f>
        <v>35.5</v>
      </c>
    </row>
    <row r="316" s="18" customFormat="true" ht="26.25" hidden="false" customHeight="false" outlineLevel="0" collapsed="false">
      <c r="A316" s="25"/>
      <c r="B316" s="25" t="s">
        <v>31</v>
      </c>
      <c r="C316" s="27" t="s">
        <v>32</v>
      </c>
      <c r="D316" s="28" t="n">
        <v>29.5</v>
      </c>
      <c r="E316" s="28"/>
      <c r="F316" s="28" t="n">
        <v>29.5</v>
      </c>
      <c r="G316" s="28" t="n">
        <v>29.5</v>
      </c>
      <c r="H316" s="28"/>
      <c r="I316" s="28" t="n">
        <v>29.5</v>
      </c>
      <c r="J316" s="28" t="n">
        <v>29.5</v>
      </c>
      <c r="K316" s="28"/>
      <c r="L316" s="28" t="n">
        <v>29.5</v>
      </c>
    </row>
    <row r="317" s="18" customFormat="true" ht="39" hidden="false" customHeight="false" outlineLevel="0" collapsed="false">
      <c r="A317" s="25"/>
      <c r="B317" s="25" t="s">
        <v>87</v>
      </c>
      <c r="C317" s="27" t="s">
        <v>88</v>
      </c>
      <c r="D317" s="28" t="n">
        <v>6</v>
      </c>
      <c r="E317" s="28"/>
      <c r="F317" s="28" t="n">
        <v>6</v>
      </c>
      <c r="G317" s="28" t="n">
        <v>6</v>
      </c>
      <c r="H317" s="28"/>
      <c r="I317" s="28" t="n">
        <v>6</v>
      </c>
      <c r="J317" s="28" t="n">
        <v>6</v>
      </c>
      <c r="K317" s="28"/>
      <c r="L317" s="28" t="n">
        <v>6</v>
      </c>
    </row>
    <row r="318" s="18" customFormat="true" ht="15" hidden="false" customHeight="false" outlineLevel="0" collapsed="false">
      <c r="A318" s="25" t="s">
        <v>360</v>
      </c>
      <c r="B318" s="25"/>
      <c r="C318" s="27" t="s">
        <v>361</v>
      </c>
      <c r="D318" s="28" t="n">
        <f aca="false">D319</f>
        <v>24</v>
      </c>
      <c r="E318" s="28"/>
      <c r="F318" s="28" t="n">
        <f aca="false">F319</f>
        <v>24</v>
      </c>
      <c r="G318" s="28" t="n">
        <f aca="false">G319</f>
        <v>24</v>
      </c>
      <c r="H318" s="28"/>
      <c r="I318" s="28" t="n">
        <f aca="false">I319</f>
        <v>24</v>
      </c>
      <c r="J318" s="28" t="n">
        <f aca="false">J319</f>
        <v>24</v>
      </c>
      <c r="K318" s="28"/>
      <c r="L318" s="28" t="n">
        <f aca="false">L319</f>
        <v>24</v>
      </c>
    </row>
    <row r="319" s="18" customFormat="true" ht="39" hidden="false" customHeight="false" outlineLevel="0" collapsed="false">
      <c r="A319" s="25"/>
      <c r="B319" s="25" t="s">
        <v>87</v>
      </c>
      <c r="C319" s="27" t="s">
        <v>88</v>
      </c>
      <c r="D319" s="28" t="n">
        <v>24</v>
      </c>
      <c r="E319" s="28"/>
      <c r="F319" s="28" t="n">
        <v>24</v>
      </c>
      <c r="G319" s="28" t="n">
        <v>24</v>
      </c>
      <c r="H319" s="28"/>
      <c r="I319" s="28" t="n">
        <v>24</v>
      </c>
      <c r="J319" s="28" t="n">
        <v>24</v>
      </c>
      <c r="K319" s="28"/>
      <c r="L319" s="28" t="n">
        <v>24</v>
      </c>
    </row>
    <row r="320" s="18" customFormat="true" ht="39" hidden="false" customHeight="false" outlineLevel="0" collapsed="false">
      <c r="A320" s="14" t="s">
        <v>362</v>
      </c>
      <c r="B320" s="14"/>
      <c r="C320" s="64" t="s">
        <v>363</v>
      </c>
      <c r="D320" s="16" t="n">
        <f aca="false">D321+D334</f>
        <v>377</v>
      </c>
      <c r="E320" s="16"/>
      <c r="F320" s="16" t="n">
        <f aca="false">F321+F334</f>
        <v>377</v>
      </c>
      <c r="G320" s="16" t="n">
        <f aca="false">G321+G334</f>
        <v>309</v>
      </c>
      <c r="H320" s="16"/>
      <c r="I320" s="16" t="n">
        <f aca="false">I321+I334</f>
        <v>309</v>
      </c>
      <c r="J320" s="16" t="n">
        <f aca="false">J321+J334</f>
        <v>309</v>
      </c>
      <c r="K320" s="16"/>
      <c r="L320" s="16" t="n">
        <f aca="false">L321+L334</f>
        <v>309</v>
      </c>
    </row>
    <row r="321" s="18" customFormat="true" ht="39" hidden="false" customHeight="false" outlineLevel="0" collapsed="false">
      <c r="A321" s="19" t="s">
        <v>364</v>
      </c>
      <c r="B321" s="19"/>
      <c r="C321" s="82" t="s">
        <v>365</v>
      </c>
      <c r="D321" s="21" t="n">
        <f aca="false">D322+D327+D330</f>
        <v>117.2</v>
      </c>
      <c r="E321" s="21" t="n">
        <f aca="false">E322+E327+E330</f>
        <v>0</v>
      </c>
      <c r="F321" s="21" t="n">
        <f aca="false">F322+F327+F330</f>
        <v>117.2</v>
      </c>
      <c r="G321" s="21" t="n">
        <f aca="false">G322+G327</f>
        <v>49.2</v>
      </c>
      <c r="H321" s="21"/>
      <c r="I321" s="21" t="n">
        <f aca="false">I322+I327</f>
        <v>49.2</v>
      </c>
      <c r="J321" s="21" t="n">
        <f aca="false">J322+J327</f>
        <v>49.2</v>
      </c>
      <c r="K321" s="21"/>
      <c r="L321" s="21" t="n">
        <f aca="false">L322+L327</f>
        <v>49.2</v>
      </c>
    </row>
    <row r="322" s="18" customFormat="true" ht="39" hidden="false" customHeight="false" outlineLevel="0" collapsed="false">
      <c r="A322" s="22" t="s">
        <v>366</v>
      </c>
      <c r="B322" s="32"/>
      <c r="C322" s="58" t="s">
        <v>367</v>
      </c>
      <c r="D322" s="24" t="n">
        <f aca="false">D323+D325</f>
        <v>49.2</v>
      </c>
      <c r="E322" s="24"/>
      <c r="F322" s="24" t="n">
        <f aca="false">F323+F325</f>
        <v>49.2</v>
      </c>
      <c r="G322" s="24" t="n">
        <f aca="false">G323+G325</f>
        <v>49.2</v>
      </c>
      <c r="H322" s="24"/>
      <c r="I322" s="24" t="n">
        <f aca="false">I323+I325</f>
        <v>49.2</v>
      </c>
      <c r="J322" s="24" t="n">
        <f aca="false">J323+J325</f>
        <v>49.2</v>
      </c>
      <c r="K322" s="24"/>
      <c r="L322" s="24" t="n">
        <f aca="false">L323+L325</f>
        <v>49.2</v>
      </c>
    </row>
    <row r="323" s="18" customFormat="true" ht="26.25" hidden="false" customHeight="false" outlineLevel="0" collapsed="false">
      <c r="A323" s="25" t="s">
        <v>368</v>
      </c>
      <c r="B323" s="25"/>
      <c r="C323" s="78" t="s">
        <v>369</v>
      </c>
      <c r="D323" s="28" t="n">
        <f aca="false">D324</f>
        <v>19.2</v>
      </c>
      <c r="E323" s="28"/>
      <c r="F323" s="28" t="n">
        <f aca="false">F324</f>
        <v>19.2</v>
      </c>
      <c r="G323" s="28" t="n">
        <f aca="false">G324</f>
        <v>19.2</v>
      </c>
      <c r="H323" s="28"/>
      <c r="I323" s="28" t="n">
        <f aca="false">I324</f>
        <v>19.2</v>
      </c>
      <c r="J323" s="28" t="n">
        <f aca="false">J324</f>
        <v>19.2</v>
      </c>
      <c r="K323" s="28"/>
      <c r="L323" s="28" t="n">
        <f aca="false">L324</f>
        <v>19.2</v>
      </c>
    </row>
    <row r="324" s="18" customFormat="true" ht="26.25" hidden="false" customHeight="false" outlineLevel="0" collapsed="false">
      <c r="A324" s="25"/>
      <c r="B324" s="25" t="s">
        <v>31</v>
      </c>
      <c r="C324" s="27" t="s">
        <v>32</v>
      </c>
      <c r="D324" s="28" t="n">
        <v>19.2</v>
      </c>
      <c r="E324" s="28"/>
      <c r="F324" s="28" t="n">
        <v>19.2</v>
      </c>
      <c r="G324" s="28" t="n">
        <v>19.2</v>
      </c>
      <c r="H324" s="28"/>
      <c r="I324" s="28" t="n">
        <v>19.2</v>
      </c>
      <c r="J324" s="28" t="n">
        <v>19.2</v>
      </c>
      <c r="K324" s="28"/>
      <c r="L324" s="28" t="n">
        <v>19.2</v>
      </c>
    </row>
    <row r="325" s="18" customFormat="true" ht="15" hidden="false" customHeight="false" outlineLevel="0" collapsed="false">
      <c r="A325" s="25" t="s">
        <v>370</v>
      </c>
      <c r="B325" s="25"/>
      <c r="C325" s="78" t="s">
        <v>371</v>
      </c>
      <c r="D325" s="28" t="n">
        <f aca="false">D326</f>
        <v>30</v>
      </c>
      <c r="E325" s="28"/>
      <c r="F325" s="28" t="n">
        <f aca="false">F326</f>
        <v>30</v>
      </c>
      <c r="G325" s="28" t="n">
        <f aca="false">G326</f>
        <v>30</v>
      </c>
      <c r="H325" s="28"/>
      <c r="I325" s="28" t="n">
        <f aca="false">I326</f>
        <v>30</v>
      </c>
      <c r="J325" s="28" t="n">
        <f aca="false">J326</f>
        <v>30</v>
      </c>
      <c r="K325" s="28"/>
      <c r="L325" s="28" t="n">
        <f aca="false">L326</f>
        <v>30</v>
      </c>
    </row>
    <row r="326" s="18" customFormat="true" ht="26.25" hidden="false" customHeight="false" outlineLevel="0" collapsed="false">
      <c r="A326" s="25"/>
      <c r="B326" s="25" t="s">
        <v>31</v>
      </c>
      <c r="C326" s="27" t="s">
        <v>32</v>
      </c>
      <c r="D326" s="28" t="n">
        <v>30</v>
      </c>
      <c r="E326" s="28"/>
      <c r="F326" s="28" t="n">
        <v>30</v>
      </c>
      <c r="G326" s="28" t="n">
        <v>30</v>
      </c>
      <c r="H326" s="28"/>
      <c r="I326" s="28" t="n">
        <v>30</v>
      </c>
      <c r="J326" s="28" t="n">
        <v>30</v>
      </c>
      <c r="K326" s="28"/>
      <c r="L326" s="28" t="n">
        <v>30</v>
      </c>
    </row>
    <row r="327" s="18" customFormat="true" ht="51.75" hidden="false" customHeight="false" outlineLevel="0" collapsed="false">
      <c r="A327" s="22" t="s">
        <v>372</v>
      </c>
      <c r="B327" s="22"/>
      <c r="C327" s="23" t="s">
        <v>373</v>
      </c>
      <c r="D327" s="24" t="n">
        <f aca="false">D328</f>
        <v>15.20281</v>
      </c>
      <c r="E327" s="24"/>
      <c r="F327" s="24" t="n">
        <f aca="false">F328</f>
        <v>15.20281</v>
      </c>
      <c r="G327" s="24" t="n">
        <f aca="false">G328</f>
        <v>0</v>
      </c>
      <c r="H327" s="24"/>
      <c r="I327" s="24" t="n">
        <f aca="false">I328</f>
        <v>0</v>
      </c>
      <c r="J327" s="24" t="n">
        <f aca="false">J328</f>
        <v>0</v>
      </c>
      <c r="K327" s="24"/>
      <c r="L327" s="24" t="n">
        <f aca="false">L328</f>
        <v>0</v>
      </c>
    </row>
    <row r="328" s="18" customFormat="true" ht="26.25" hidden="false" customHeight="false" outlineLevel="0" collapsed="false">
      <c r="A328" s="25" t="s">
        <v>374</v>
      </c>
      <c r="B328" s="25"/>
      <c r="C328" s="27" t="s">
        <v>375</v>
      </c>
      <c r="D328" s="28" t="n">
        <f aca="false">D329</f>
        <v>15.20281</v>
      </c>
      <c r="E328" s="28"/>
      <c r="F328" s="28" t="n">
        <f aca="false">F329</f>
        <v>15.20281</v>
      </c>
      <c r="G328" s="28" t="n">
        <f aca="false">G329</f>
        <v>0</v>
      </c>
      <c r="H328" s="28"/>
      <c r="I328" s="28" t="n">
        <f aca="false">I329</f>
        <v>0</v>
      </c>
      <c r="J328" s="28" t="n">
        <f aca="false">J329</f>
        <v>0</v>
      </c>
      <c r="K328" s="28"/>
      <c r="L328" s="28" t="n">
        <f aca="false">L329</f>
        <v>0</v>
      </c>
    </row>
    <row r="329" s="18" customFormat="true" ht="26.25" hidden="false" customHeight="false" outlineLevel="0" collapsed="false">
      <c r="A329" s="25"/>
      <c r="B329" s="25" t="s">
        <v>31</v>
      </c>
      <c r="C329" s="27" t="s">
        <v>32</v>
      </c>
      <c r="D329" s="28" t="n">
        <v>15.20281</v>
      </c>
      <c r="E329" s="28"/>
      <c r="F329" s="28" t="n">
        <f aca="false">SUM(D329:E329)</f>
        <v>15.20281</v>
      </c>
      <c r="G329" s="28" t="n">
        <v>0</v>
      </c>
      <c r="H329" s="28"/>
      <c r="I329" s="28" t="n">
        <v>0</v>
      </c>
      <c r="J329" s="28" t="n">
        <v>0</v>
      </c>
      <c r="K329" s="28"/>
      <c r="L329" s="28" t="n">
        <v>0</v>
      </c>
    </row>
    <row r="330" s="18" customFormat="true" ht="26.25" hidden="false" customHeight="false" outlineLevel="0" collapsed="false">
      <c r="A330" s="22" t="s">
        <v>376</v>
      </c>
      <c r="B330" s="22"/>
      <c r="C330" s="23" t="s">
        <v>195</v>
      </c>
      <c r="D330" s="24" t="n">
        <f aca="false">D331</f>
        <v>52.79719</v>
      </c>
      <c r="E330" s="24"/>
      <c r="F330" s="24" t="n">
        <f aca="false">F331</f>
        <v>52.79719</v>
      </c>
      <c r="G330" s="24" t="n">
        <f aca="false">G331</f>
        <v>0</v>
      </c>
      <c r="H330" s="24"/>
      <c r="I330" s="24" t="n">
        <f aca="false">I331</f>
        <v>0</v>
      </c>
      <c r="J330" s="24" t="n">
        <f aca="false">J331</f>
        <v>0</v>
      </c>
      <c r="K330" s="24"/>
      <c r="L330" s="24" t="n">
        <f aca="false">L331</f>
        <v>0</v>
      </c>
    </row>
    <row r="331" s="18" customFormat="true" ht="26.25" hidden="false" customHeight="false" outlineLevel="0" collapsed="false">
      <c r="A331" s="25" t="s">
        <v>377</v>
      </c>
      <c r="B331" s="25"/>
      <c r="C331" s="27" t="s">
        <v>378</v>
      </c>
      <c r="D331" s="28" t="n">
        <f aca="false">D332</f>
        <v>52.79719</v>
      </c>
      <c r="E331" s="28"/>
      <c r="F331" s="28" t="n">
        <f aca="false">F332</f>
        <v>52.79719</v>
      </c>
      <c r="G331" s="28" t="n">
        <f aca="false">G332</f>
        <v>0</v>
      </c>
      <c r="H331" s="28"/>
      <c r="I331" s="28" t="n">
        <f aca="false">I332</f>
        <v>0</v>
      </c>
      <c r="J331" s="28" t="n">
        <f aca="false">J332</f>
        <v>0</v>
      </c>
      <c r="K331" s="28"/>
      <c r="L331" s="28" t="n">
        <f aca="false">L332</f>
        <v>0</v>
      </c>
    </row>
    <row r="332" s="18" customFormat="true" ht="26.25" hidden="false" customHeight="false" outlineLevel="0" collapsed="false">
      <c r="A332" s="25"/>
      <c r="B332" s="25" t="s">
        <v>31</v>
      </c>
      <c r="C332" s="27" t="s">
        <v>32</v>
      </c>
      <c r="D332" s="28" t="n">
        <f aca="false">D333</f>
        <v>52.79719</v>
      </c>
      <c r="E332" s="28"/>
      <c r="F332" s="28" t="n">
        <v>52.79719</v>
      </c>
      <c r="G332" s="28" t="n">
        <v>0</v>
      </c>
      <c r="H332" s="28"/>
      <c r="I332" s="28" t="n">
        <v>0</v>
      </c>
      <c r="J332" s="28" t="n">
        <v>0</v>
      </c>
      <c r="K332" s="28"/>
      <c r="L332" s="28" t="n">
        <v>0</v>
      </c>
    </row>
    <row r="333" s="18" customFormat="true" ht="15" hidden="false" customHeight="false" outlineLevel="0" collapsed="false">
      <c r="A333" s="25"/>
      <c r="B333" s="25"/>
      <c r="C333" s="67" t="s">
        <v>235</v>
      </c>
      <c r="D333" s="28" t="n">
        <v>52.79719</v>
      </c>
      <c r="E333" s="28"/>
      <c r="F333" s="28" t="n">
        <v>52.79719</v>
      </c>
      <c r="G333" s="28" t="n">
        <v>0</v>
      </c>
      <c r="H333" s="28"/>
      <c r="I333" s="28" t="n">
        <v>0</v>
      </c>
      <c r="J333" s="28" t="n">
        <v>0</v>
      </c>
      <c r="K333" s="28"/>
      <c r="L333" s="28" t="n">
        <v>0</v>
      </c>
    </row>
    <row r="334" s="18" customFormat="true" ht="39" hidden="false" customHeight="false" outlineLevel="0" collapsed="false">
      <c r="A334" s="19" t="s">
        <v>379</v>
      </c>
      <c r="B334" s="19"/>
      <c r="C334" s="82" t="s">
        <v>380</v>
      </c>
      <c r="D334" s="21" t="n">
        <f aca="false">D335+D338</f>
        <v>259.8</v>
      </c>
      <c r="E334" s="21"/>
      <c r="F334" s="21" t="n">
        <f aca="false">F335+F338</f>
        <v>259.8</v>
      </c>
      <c r="G334" s="21" t="n">
        <f aca="false">G335+G338</f>
        <v>259.8</v>
      </c>
      <c r="H334" s="21"/>
      <c r="I334" s="21" t="n">
        <f aca="false">I335+I338</f>
        <v>259.8</v>
      </c>
      <c r="J334" s="21" t="n">
        <f aca="false">J335+J338</f>
        <v>259.8</v>
      </c>
      <c r="K334" s="21"/>
      <c r="L334" s="21" t="n">
        <f aca="false">L335+L338</f>
        <v>259.8</v>
      </c>
    </row>
    <row r="335" s="18" customFormat="true" ht="26.25" hidden="false" customHeight="false" outlineLevel="0" collapsed="false">
      <c r="A335" s="22" t="s">
        <v>381</v>
      </c>
      <c r="B335" s="22"/>
      <c r="C335" s="58" t="s">
        <v>382</v>
      </c>
      <c r="D335" s="24" t="n">
        <f aca="false">D336</f>
        <v>124</v>
      </c>
      <c r="E335" s="24"/>
      <c r="F335" s="24" t="n">
        <f aca="false">F336</f>
        <v>124</v>
      </c>
      <c r="G335" s="24" t="n">
        <f aca="false">G336</f>
        <v>124</v>
      </c>
      <c r="H335" s="24"/>
      <c r="I335" s="24" t="n">
        <f aca="false">I336</f>
        <v>124</v>
      </c>
      <c r="J335" s="24" t="n">
        <f aca="false">J336</f>
        <v>124</v>
      </c>
      <c r="K335" s="24"/>
      <c r="L335" s="24" t="n">
        <f aca="false">L336</f>
        <v>124</v>
      </c>
    </row>
    <row r="336" s="18" customFormat="true" ht="15" hidden="false" customHeight="false" outlineLevel="0" collapsed="false">
      <c r="A336" s="25" t="s">
        <v>383</v>
      </c>
      <c r="B336" s="25"/>
      <c r="C336" s="78" t="s">
        <v>384</v>
      </c>
      <c r="D336" s="28" t="n">
        <f aca="false">D337</f>
        <v>124</v>
      </c>
      <c r="E336" s="28"/>
      <c r="F336" s="28" t="n">
        <f aca="false">F337</f>
        <v>124</v>
      </c>
      <c r="G336" s="28" t="n">
        <f aca="false">G337</f>
        <v>124</v>
      </c>
      <c r="H336" s="28"/>
      <c r="I336" s="28" t="n">
        <f aca="false">I337</f>
        <v>124</v>
      </c>
      <c r="J336" s="28" t="n">
        <f aca="false">J337</f>
        <v>124</v>
      </c>
      <c r="K336" s="28"/>
      <c r="L336" s="28" t="n">
        <f aca="false">L337</f>
        <v>124</v>
      </c>
    </row>
    <row r="337" s="18" customFormat="true" ht="26.25" hidden="false" customHeight="false" outlineLevel="0" collapsed="false">
      <c r="A337" s="25"/>
      <c r="B337" s="25" t="s">
        <v>31</v>
      </c>
      <c r="C337" s="27" t="s">
        <v>32</v>
      </c>
      <c r="D337" s="28" t="n">
        <v>124</v>
      </c>
      <c r="E337" s="28"/>
      <c r="F337" s="28" t="n">
        <v>124</v>
      </c>
      <c r="G337" s="28" t="n">
        <v>124</v>
      </c>
      <c r="H337" s="28"/>
      <c r="I337" s="28" t="n">
        <v>124</v>
      </c>
      <c r="J337" s="28" t="n">
        <v>124</v>
      </c>
      <c r="K337" s="28"/>
      <c r="L337" s="28" t="n">
        <v>124</v>
      </c>
    </row>
    <row r="338" s="18" customFormat="true" ht="26.25" hidden="false" customHeight="false" outlineLevel="0" collapsed="false">
      <c r="A338" s="22" t="s">
        <v>385</v>
      </c>
      <c r="B338" s="22"/>
      <c r="C338" s="58" t="s">
        <v>386</v>
      </c>
      <c r="D338" s="24" t="n">
        <f aca="false">D339+D341+D343+D345</f>
        <v>135.8</v>
      </c>
      <c r="E338" s="24"/>
      <c r="F338" s="24" t="n">
        <f aca="false">F339+F341+F343+F345</f>
        <v>135.8</v>
      </c>
      <c r="G338" s="24" t="n">
        <f aca="false">G339+G341+G343+G345</f>
        <v>135.8</v>
      </c>
      <c r="H338" s="24"/>
      <c r="I338" s="24" t="n">
        <f aca="false">I339+I341+I343+I345</f>
        <v>135.8</v>
      </c>
      <c r="J338" s="24" t="n">
        <f aca="false">J339+J341+J343+J345</f>
        <v>135.8</v>
      </c>
      <c r="K338" s="24"/>
      <c r="L338" s="24" t="n">
        <f aca="false">L339+L341+L343+L345</f>
        <v>135.8</v>
      </c>
    </row>
    <row r="339" s="18" customFormat="true" ht="39" hidden="false" customHeight="false" outlineLevel="0" collapsed="false">
      <c r="A339" s="25" t="s">
        <v>387</v>
      </c>
      <c r="B339" s="25"/>
      <c r="C339" s="78" t="s">
        <v>388</v>
      </c>
      <c r="D339" s="28" t="n">
        <f aca="false">D340</f>
        <v>40.4</v>
      </c>
      <c r="E339" s="28"/>
      <c r="F339" s="28" t="n">
        <f aca="false">F340</f>
        <v>40.4</v>
      </c>
      <c r="G339" s="28" t="n">
        <f aca="false">G340</f>
        <v>40.4</v>
      </c>
      <c r="H339" s="28"/>
      <c r="I339" s="28" t="n">
        <f aca="false">I340</f>
        <v>40.4</v>
      </c>
      <c r="J339" s="28" t="n">
        <f aca="false">J340</f>
        <v>40.4</v>
      </c>
      <c r="K339" s="28"/>
      <c r="L339" s="28" t="n">
        <f aca="false">L340</f>
        <v>40.4</v>
      </c>
    </row>
    <row r="340" s="18" customFormat="true" ht="26.25" hidden="false" customHeight="false" outlineLevel="0" collapsed="false">
      <c r="A340" s="25"/>
      <c r="B340" s="25" t="s">
        <v>31</v>
      </c>
      <c r="C340" s="27" t="s">
        <v>32</v>
      </c>
      <c r="D340" s="28" t="n">
        <v>40.4</v>
      </c>
      <c r="E340" s="28"/>
      <c r="F340" s="28" t="n">
        <v>40.4</v>
      </c>
      <c r="G340" s="28" t="n">
        <v>40.4</v>
      </c>
      <c r="H340" s="28"/>
      <c r="I340" s="28" t="n">
        <v>40.4</v>
      </c>
      <c r="J340" s="28" t="n">
        <v>40.4</v>
      </c>
      <c r="K340" s="28"/>
      <c r="L340" s="28" t="n">
        <v>40.4</v>
      </c>
    </row>
    <row r="341" s="18" customFormat="true" ht="26.25" hidden="false" customHeight="false" outlineLevel="0" collapsed="false">
      <c r="A341" s="25" t="s">
        <v>389</v>
      </c>
      <c r="B341" s="25"/>
      <c r="C341" s="78" t="s">
        <v>390</v>
      </c>
      <c r="D341" s="28" t="n">
        <f aca="false">D342</f>
        <v>40</v>
      </c>
      <c r="E341" s="28"/>
      <c r="F341" s="28" t="n">
        <f aca="false">F342</f>
        <v>40</v>
      </c>
      <c r="G341" s="28" t="n">
        <f aca="false">G342</f>
        <v>40</v>
      </c>
      <c r="H341" s="28"/>
      <c r="I341" s="28" t="n">
        <f aca="false">I342</f>
        <v>40</v>
      </c>
      <c r="J341" s="28" t="n">
        <f aca="false">J342</f>
        <v>40</v>
      </c>
      <c r="K341" s="28"/>
      <c r="L341" s="28" t="n">
        <f aca="false">L342</f>
        <v>40</v>
      </c>
    </row>
    <row r="342" s="18" customFormat="true" ht="26.25" hidden="false" customHeight="false" outlineLevel="0" collapsed="false">
      <c r="A342" s="25"/>
      <c r="B342" s="25" t="s">
        <v>31</v>
      </c>
      <c r="C342" s="27" t="s">
        <v>32</v>
      </c>
      <c r="D342" s="28" t="n">
        <v>40</v>
      </c>
      <c r="E342" s="28"/>
      <c r="F342" s="28" t="n">
        <v>40</v>
      </c>
      <c r="G342" s="28" t="n">
        <v>40</v>
      </c>
      <c r="H342" s="28"/>
      <c r="I342" s="28" t="n">
        <v>40</v>
      </c>
      <c r="J342" s="28" t="n">
        <v>40</v>
      </c>
      <c r="K342" s="28"/>
      <c r="L342" s="28" t="n">
        <v>40</v>
      </c>
    </row>
    <row r="343" s="18" customFormat="true" ht="26.25" hidden="false" customHeight="false" outlineLevel="0" collapsed="false">
      <c r="A343" s="25" t="s">
        <v>391</v>
      </c>
      <c r="B343" s="25"/>
      <c r="C343" s="78" t="s">
        <v>392</v>
      </c>
      <c r="D343" s="28" t="n">
        <f aca="false">D344</f>
        <v>26.6</v>
      </c>
      <c r="E343" s="28"/>
      <c r="F343" s="28" t="n">
        <f aca="false">F344</f>
        <v>26.6</v>
      </c>
      <c r="G343" s="28" t="n">
        <f aca="false">G344</f>
        <v>26.6</v>
      </c>
      <c r="H343" s="28"/>
      <c r="I343" s="28" t="n">
        <f aca="false">I344</f>
        <v>26.6</v>
      </c>
      <c r="J343" s="28" t="n">
        <f aca="false">J344</f>
        <v>26.6</v>
      </c>
      <c r="K343" s="28"/>
      <c r="L343" s="28" t="n">
        <f aca="false">L344</f>
        <v>26.6</v>
      </c>
    </row>
    <row r="344" s="18" customFormat="true" ht="26.25" hidden="false" customHeight="false" outlineLevel="0" collapsed="false">
      <c r="A344" s="25"/>
      <c r="B344" s="25" t="s">
        <v>31</v>
      </c>
      <c r="C344" s="27" t="s">
        <v>32</v>
      </c>
      <c r="D344" s="28" t="n">
        <v>26.6</v>
      </c>
      <c r="E344" s="28"/>
      <c r="F344" s="28" t="n">
        <v>26.6</v>
      </c>
      <c r="G344" s="28" t="n">
        <v>26.6</v>
      </c>
      <c r="H344" s="28"/>
      <c r="I344" s="28" t="n">
        <v>26.6</v>
      </c>
      <c r="J344" s="28" t="n">
        <v>26.6</v>
      </c>
      <c r="K344" s="28"/>
      <c r="L344" s="28" t="n">
        <v>26.6</v>
      </c>
    </row>
    <row r="345" s="18" customFormat="true" ht="15" hidden="false" customHeight="false" outlineLevel="0" collapsed="false">
      <c r="A345" s="25" t="s">
        <v>393</v>
      </c>
      <c r="B345" s="25"/>
      <c r="C345" s="78" t="s">
        <v>394</v>
      </c>
      <c r="D345" s="28" t="n">
        <f aca="false">D346</f>
        <v>28.8</v>
      </c>
      <c r="E345" s="28"/>
      <c r="F345" s="28" t="n">
        <f aca="false">F346</f>
        <v>28.8</v>
      </c>
      <c r="G345" s="28" t="n">
        <f aca="false">G346</f>
        <v>28.8</v>
      </c>
      <c r="H345" s="28"/>
      <c r="I345" s="28" t="n">
        <f aca="false">I346</f>
        <v>28.8</v>
      </c>
      <c r="J345" s="28" t="n">
        <f aca="false">J346</f>
        <v>28.8</v>
      </c>
      <c r="K345" s="28"/>
      <c r="L345" s="28" t="n">
        <f aca="false">L346</f>
        <v>28.8</v>
      </c>
    </row>
    <row r="346" s="18" customFormat="true" ht="26.25" hidden="false" customHeight="false" outlineLevel="0" collapsed="false">
      <c r="A346" s="25"/>
      <c r="B346" s="25" t="s">
        <v>31</v>
      </c>
      <c r="C346" s="27" t="s">
        <v>32</v>
      </c>
      <c r="D346" s="28" t="n">
        <v>28.8</v>
      </c>
      <c r="E346" s="28"/>
      <c r="F346" s="28" t="n">
        <v>28.8</v>
      </c>
      <c r="G346" s="28" t="n">
        <v>28.8</v>
      </c>
      <c r="H346" s="28"/>
      <c r="I346" s="28" t="n">
        <v>28.8</v>
      </c>
      <c r="J346" s="28" t="n">
        <v>28.8</v>
      </c>
      <c r="K346" s="28"/>
      <c r="L346" s="28" t="n">
        <v>28.8</v>
      </c>
    </row>
    <row r="347" s="18" customFormat="true" ht="39" hidden="false" customHeight="false" outlineLevel="0" collapsed="false">
      <c r="A347" s="14" t="s">
        <v>395</v>
      </c>
      <c r="B347" s="14"/>
      <c r="C347" s="64" t="s">
        <v>396</v>
      </c>
      <c r="D347" s="16" t="n">
        <f aca="false">D348+D355+D407</f>
        <v>62146.5218</v>
      </c>
      <c r="E347" s="16"/>
      <c r="F347" s="16" t="n">
        <f aca="false">F348+F355+F407</f>
        <v>62146.5218</v>
      </c>
      <c r="G347" s="16" t="n">
        <f aca="false">G348+G355+G407</f>
        <v>28729.27863</v>
      </c>
      <c r="H347" s="16"/>
      <c r="I347" s="16" t="n">
        <f aca="false">I348+I355+I407</f>
        <v>28729.27863</v>
      </c>
      <c r="J347" s="16" t="n">
        <f aca="false">J348+J355+J407</f>
        <v>27524.2</v>
      </c>
      <c r="K347" s="16"/>
      <c r="L347" s="16" t="n">
        <f aca="false">L348+L355+L407</f>
        <v>27524.2</v>
      </c>
    </row>
    <row r="348" s="18" customFormat="true" ht="26.25" hidden="false" customHeight="false" outlineLevel="0" collapsed="false">
      <c r="A348" s="19" t="s">
        <v>397</v>
      </c>
      <c r="B348" s="19"/>
      <c r="C348" s="82" t="s">
        <v>398</v>
      </c>
      <c r="D348" s="21" t="n">
        <f aca="false">D349</f>
        <v>4009.4</v>
      </c>
      <c r="E348" s="21"/>
      <c r="F348" s="21" t="n">
        <f aca="false">F349</f>
        <v>4009.4</v>
      </c>
      <c r="G348" s="21" t="n">
        <f aca="false">G349</f>
        <v>0</v>
      </c>
      <c r="H348" s="21"/>
      <c r="I348" s="21" t="n">
        <f aca="false">I349</f>
        <v>0</v>
      </c>
      <c r="J348" s="21" t="n">
        <f aca="false">J349</f>
        <v>0</v>
      </c>
      <c r="K348" s="21"/>
      <c r="L348" s="21" t="n">
        <f aca="false">L349</f>
        <v>0</v>
      </c>
    </row>
    <row r="349" s="18" customFormat="true" ht="64.5" hidden="false" customHeight="false" outlineLevel="0" collapsed="false">
      <c r="A349" s="22" t="s">
        <v>399</v>
      </c>
      <c r="B349" s="22"/>
      <c r="C349" s="58" t="s">
        <v>400</v>
      </c>
      <c r="D349" s="24" t="n">
        <f aca="false">D350</f>
        <v>4009.4</v>
      </c>
      <c r="E349" s="24"/>
      <c r="F349" s="24" t="n">
        <f aca="false">F350</f>
        <v>4009.4</v>
      </c>
      <c r="G349" s="24" t="n">
        <f aca="false">G350</f>
        <v>0</v>
      </c>
      <c r="H349" s="24"/>
      <c r="I349" s="24" t="n">
        <f aca="false">I350</f>
        <v>0</v>
      </c>
      <c r="J349" s="24" t="n">
        <f aca="false">J350</f>
        <v>0</v>
      </c>
      <c r="K349" s="24"/>
      <c r="L349" s="24" t="n">
        <f aca="false">L350</f>
        <v>0</v>
      </c>
    </row>
    <row r="350" s="18" customFormat="true" ht="39" hidden="false" customHeight="false" outlineLevel="0" collapsed="false">
      <c r="A350" s="33" t="s">
        <v>401</v>
      </c>
      <c r="B350" s="25"/>
      <c r="C350" s="27" t="s">
        <v>402</v>
      </c>
      <c r="D350" s="28" t="n">
        <f aca="false">D351</f>
        <v>4009.4</v>
      </c>
      <c r="E350" s="28"/>
      <c r="F350" s="28" t="n">
        <f aca="false">F351</f>
        <v>4009.4</v>
      </c>
      <c r="G350" s="28" t="n">
        <f aca="false">G351</f>
        <v>0</v>
      </c>
      <c r="H350" s="28"/>
      <c r="I350" s="28" t="n">
        <f aca="false">I351</f>
        <v>0</v>
      </c>
      <c r="J350" s="28" t="n">
        <f aca="false">J351</f>
        <v>0</v>
      </c>
      <c r="K350" s="28"/>
      <c r="L350" s="28" t="n">
        <f aca="false">L351</f>
        <v>0</v>
      </c>
    </row>
    <row r="351" s="18" customFormat="true" ht="26.25" hidden="false" customHeight="false" outlineLevel="0" collapsed="false">
      <c r="A351" s="33"/>
      <c r="B351" s="33" t="s">
        <v>31</v>
      </c>
      <c r="C351" s="31" t="s">
        <v>32</v>
      </c>
      <c r="D351" s="28" t="n">
        <f aca="false">D352+D353+D354</f>
        <v>4009.4</v>
      </c>
      <c r="E351" s="28"/>
      <c r="F351" s="28" t="n">
        <f aca="false">F352+F353+F354</f>
        <v>4009.4</v>
      </c>
      <c r="G351" s="28" t="n">
        <f aca="false">G352+G353+G354</f>
        <v>0</v>
      </c>
      <c r="H351" s="28"/>
      <c r="I351" s="28" t="n">
        <f aca="false">I352+I353+I354</f>
        <v>0</v>
      </c>
      <c r="J351" s="28" t="n">
        <f aca="false">J352+J353+J354</f>
        <v>0</v>
      </c>
      <c r="K351" s="28"/>
      <c r="L351" s="28" t="n">
        <f aca="false">L352+L353+L354</f>
        <v>0</v>
      </c>
    </row>
    <row r="352" s="18" customFormat="true" ht="15" hidden="false" customHeight="false" outlineLevel="0" collapsed="false">
      <c r="A352" s="33"/>
      <c r="B352" s="25"/>
      <c r="C352" s="67" t="s">
        <v>233</v>
      </c>
      <c r="D352" s="28" t="n">
        <v>2666.3</v>
      </c>
      <c r="E352" s="28"/>
      <c r="F352" s="28" t="n">
        <v>2666.3</v>
      </c>
      <c r="G352" s="28" t="n">
        <v>0</v>
      </c>
      <c r="H352" s="28"/>
      <c r="I352" s="28" t="n">
        <v>0</v>
      </c>
      <c r="J352" s="28" t="n">
        <v>0</v>
      </c>
      <c r="K352" s="28"/>
      <c r="L352" s="28" t="n">
        <v>0</v>
      </c>
    </row>
    <row r="353" s="18" customFormat="true" ht="15" hidden="false" customHeight="false" outlineLevel="0" collapsed="false">
      <c r="A353" s="33"/>
      <c r="B353" s="25"/>
      <c r="C353" s="67" t="s">
        <v>234</v>
      </c>
      <c r="D353" s="28" t="n">
        <v>140.3</v>
      </c>
      <c r="E353" s="28"/>
      <c r="F353" s="28" t="n">
        <v>140.3</v>
      </c>
      <c r="G353" s="28" t="n">
        <v>0</v>
      </c>
      <c r="H353" s="28"/>
      <c r="I353" s="28" t="n">
        <v>0</v>
      </c>
      <c r="J353" s="28" t="n">
        <v>0</v>
      </c>
      <c r="K353" s="28"/>
      <c r="L353" s="28" t="n">
        <v>0</v>
      </c>
    </row>
    <row r="354" s="18" customFormat="true" ht="15" hidden="false" customHeight="false" outlineLevel="0" collapsed="false">
      <c r="A354" s="33"/>
      <c r="B354" s="25"/>
      <c r="C354" s="67" t="s">
        <v>235</v>
      </c>
      <c r="D354" s="72" t="n">
        <v>1202.8</v>
      </c>
      <c r="E354" s="72"/>
      <c r="F354" s="72" t="n">
        <v>1202.8</v>
      </c>
      <c r="G354" s="28" t="n">
        <v>0</v>
      </c>
      <c r="H354" s="28"/>
      <c r="I354" s="28" t="n">
        <v>0</v>
      </c>
      <c r="J354" s="72" t="n">
        <v>0</v>
      </c>
      <c r="K354" s="72"/>
      <c r="L354" s="72" t="n">
        <v>0</v>
      </c>
    </row>
    <row r="355" s="18" customFormat="true" ht="39" hidden="false" customHeight="false" outlineLevel="0" collapsed="false">
      <c r="A355" s="19" t="s">
        <v>403</v>
      </c>
      <c r="B355" s="19"/>
      <c r="C355" s="82" t="s">
        <v>404</v>
      </c>
      <c r="D355" s="21" t="n">
        <f aca="false">D356+D376+D393+D396+D399</f>
        <v>34014.39249</v>
      </c>
      <c r="E355" s="21" t="n">
        <f aca="false">E356+E376+E393+E396+E399</f>
        <v>0</v>
      </c>
      <c r="F355" s="21" t="n">
        <f aca="false">F356+F376+F393+F396+F399</f>
        <v>34014.39249</v>
      </c>
      <c r="G355" s="21" t="n">
        <f aca="false">G356+G376+G393+G396+G399</f>
        <v>26405.67863</v>
      </c>
      <c r="H355" s="21" t="n">
        <f aca="false">H356+H376+H393+H396+H399</f>
        <v>0</v>
      </c>
      <c r="I355" s="21" t="n">
        <f aca="false">I356+I376+I393+I396+I399</f>
        <v>26405.67863</v>
      </c>
      <c r="J355" s="21" t="n">
        <f aca="false">J356+J376+J393+J396+J399</f>
        <v>23531.1</v>
      </c>
      <c r="K355" s="21" t="n">
        <f aca="false">K356+K376+K393+K396+K399</f>
        <v>0</v>
      </c>
      <c r="L355" s="21" t="n">
        <f aca="false">L356+L376+L393+L396+L399</f>
        <v>23531.1</v>
      </c>
    </row>
    <row r="356" s="18" customFormat="true" ht="39" hidden="false" customHeight="false" outlineLevel="0" collapsed="false">
      <c r="A356" s="22" t="s">
        <v>405</v>
      </c>
      <c r="B356" s="22"/>
      <c r="C356" s="58" t="s">
        <v>406</v>
      </c>
      <c r="D356" s="24" t="n">
        <f aca="false">D361+D363+D365+D357+D369+D371+D374</f>
        <v>7130.20138</v>
      </c>
      <c r="E356" s="24" t="n">
        <f aca="false">E361+E363+E365+E357+E369+E371+E374</f>
        <v>0</v>
      </c>
      <c r="F356" s="24" t="n">
        <f aca="false">F361+F363+F365+F357+F369+F371+F374</f>
        <v>7130.20138</v>
      </c>
      <c r="G356" s="24" t="n">
        <f aca="false">G361+G363+G365</f>
        <v>352.5</v>
      </c>
      <c r="H356" s="24"/>
      <c r="I356" s="24" t="n">
        <f aca="false">I361+I363+I365</f>
        <v>352.5</v>
      </c>
      <c r="J356" s="24" t="n">
        <f aca="false">J361+J363+J365</f>
        <v>558.4</v>
      </c>
      <c r="K356" s="24"/>
      <c r="L356" s="24" t="n">
        <f aca="false">L361+L363+L365</f>
        <v>558.4</v>
      </c>
    </row>
    <row r="357" s="18" customFormat="true" ht="26.25" hidden="false" customHeight="false" outlineLevel="0" collapsed="false">
      <c r="A357" s="25" t="s">
        <v>407</v>
      </c>
      <c r="B357" s="25"/>
      <c r="C357" s="78" t="s">
        <v>408</v>
      </c>
      <c r="D357" s="28" t="n">
        <f aca="false">D358</f>
        <v>860.32722</v>
      </c>
      <c r="E357" s="28"/>
      <c r="F357" s="28" t="n">
        <f aca="false">F358</f>
        <v>860.32722</v>
      </c>
      <c r="G357" s="28" t="n">
        <v>0</v>
      </c>
      <c r="H357" s="28"/>
      <c r="I357" s="28" t="n">
        <v>0</v>
      </c>
      <c r="J357" s="28" t="n">
        <v>0</v>
      </c>
      <c r="K357" s="28"/>
      <c r="L357" s="28" t="n">
        <v>0</v>
      </c>
    </row>
    <row r="358" s="18" customFormat="true" ht="26.25" hidden="false" customHeight="false" outlineLevel="0" collapsed="false">
      <c r="A358" s="25"/>
      <c r="B358" s="25" t="s">
        <v>31</v>
      </c>
      <c r="C358" s="27" t="s">
        <v>32</v>
      </c>
      <c r="D358" s="28" t="n">
        <f aca="false">D359+D360</f>
        <v>860.32722</v>
      </c>
      <c r="E358" s="28"/>
      <c r="F358" s="28" t="n">
        <f aca="false">F359+F360</f>
        <v>860.32722</v>
      </c>
      <c r="G358" s="28" t="n">
        <v>0</v>
      </c>
      <c r="H358" s="28"/>
      <c r="I358" s="28" t="n">
        <v>0</v>
      </c>
      <c r="J358" s="28" t="n">
        <v>0</v>
      </c>
      <c r="K358" s="28"/>
      <c r="L358" s="28" t="n">
        <v>0</v>
      </c>
    </row>
    <row r="359" s="18" customFormat="true" ht="15" hidden="false" customHeight="false" outlineLevel="0" collapsed="false">
      <c r="A359" s="25"/>
      <c r="B359" s="25"/>
      <c r="C359" s="67" t="s">
        <v>235</v>
      </c>
      <c r="D359" s="28" t="n">
        <v>567.31086</v>
      </c>
      <c r="E359" s="28"/>
      <c r="F359" s="28" t="n">
        <v>567.31086</v>
      </c>
      <c r="G359" s="28" t="n">
        <v>0</v>
      </c>
      <c r="H359" s="28"/>
      <c r="I359" s="28" t="n">
        <v>0</v>
      </c>
      <c r="J359" s="28" t="n">
        <v>0</v>
      </c>
      <c r="K359" s="28"/>
      <c r="L359" s="28" t="n">
        <v>0</v>
      </c>
    </row>
    <row r="360" s="18" customFormat="true" ht="15" hidden="false" customHeight="false" outlineLevel="0" collapsed="false">
      <c r="A360" s="25"/>
      <c r="B360" s="25"/>
      <c r="C360" s="67" t="s">
        <v>409</v>
      </c>
      <c r="D360" s="28" t="n">
        <v>293.01636</v>
      </c>
      <c r="E360" s="28"/>
      <c r="F360" s="28" t="n">
        <v>293.01636</v>
      </c>
      <c r="G360" s="28" t="n">
        <v>0</v>
      </c>
      <c r="H360" s="28"/>
      <c r="I360" s="28" t="n">
        <v>0</v>
      </c>
      <c r="J360" s="28" t="n">
        <v>0</v>
      </c>
      <c r="K360" s="28"/>
      <c r="L360" s="28" t="n">
        <v>0</v>
      </c>
    </row>
    <row r="361" s="18" customFormat="true" ht="39" hidden="false" customHeight="false" outlineLevel="0" collapsed="false">
      <c r="A361" s="40" t="s">
        <v>410</v>
      </c>
      <c r="B361" s="40"/>
      <c r="C361" s="27" t="s">
        <v>411</v>
      </c>
      <c r="D361" s="28" t="n">
        <f aca="false">D362</f>
        <v>1552.03334</v>
      </c>
      <c r="E361" s="28"/>
      <c r="F361" s="28" t="n">
        <f aca="false">F362</f>
        <v>1552.03334</v>
      </c>
      <c r="G361" s="28" t="n">
        <f aca="false">G362</f>
        <v>0</v>
      </c>
      <c r="H361" s="28"/>
      <c r="I361" s="28" t="n">
        <f aca="false">I362</f>
        <v>0</v>
      </c>
      <c r="J361" s="28" t="n">
        <f aca="false">J362</f>
        <v>0</v>
      </c>
      <c r="K361" s="28"/>
      <c r="L361" s="28" t="n">
        <f aca="false">L362</f>
        <v>0</v>
      </c>
    </row>
    <row r="362" s="18" customFormat="true" ht="26.25" hidden="false" customHeight="false" outlineLevel="0" collapsed="false">
      <c r="A362" s="40"/>
      <c r="B362" s="25" t="s">
        <v>31</v>
      </c>
      <c r="C362" s="27" t="s">
        <v>32</v>
      </c>
      <c r="D362" s="28" t="n">
        <v>1552.03334</v>
      </c>
      <c r="E362" s="28"/>
      <c r="F362" s="28" t="n">
        <f aca="false">SUM(D362:E362)</f>
        <v>1552.03334</v>
      </c>
      <c r="G362" s="28" t="n">
        <f aca="false">714.1-714.1</f>
        <v>0</v>
      </c>
      <c r="H362" s="28"/>
      <c r="I362" s="28" t="n">
        <f aca="false">714.1-714.1</f>
        <v>0</v>
      </c>
      <c r="J362" s="28" t="n">
        <f aca="false">734.2-734.2</f>
        <v>0</v>
      </c>
      <c r="K362" s="28"/>
      <c r="L362" s="28" t="n">
        <f aca="false">734.2-734.2</f>
        <v>0</v>
      </c>
    </row>
    <row r="363" s="18" customFormat="true" ht="39" hidden="false" customHeight="false" outlineLevel="0" collapsed="false">
      <c r="A363" s="40" t="s">
        <v>412</v>
      </c>
      <c r="B363" s="40"/>
      <c r="C363" s="27" t="s">
        <v>413</v>
      </c>
      <c r="D363" s="28" t="n">
        <f aca="false">D364</f>
        <v>2598.9</v>
      </c>
      <c r="E363" s="28"/>
      <c r="F363" s="28" t="n">
        <f aca="false">F364</f>
        <v>2598.9</v>
      </c>
      <c r="G363" s="28" t="n">
        <f aca="false">G364</f>
        <v>0</v>
      </c>
      <c r="H363" s="28"/>
      <c r="I363" s="28" t="n">
        <f aca="false">I364</f>
        <v>0</v>
      </c>
      <c r="J363" s="28" t="n">
        <f aca="false">J364</f>
        <v>0</v>
      </c>
      <c r="K363" s="28"/>
      <c r="L363" s="28" t="n">
        <f aca="false">L364</f>
        <v>0</v>
      </c>
    </row>
    <row r="364" s="18" customFormat="true" ht="26.25" hidden="false" customHeight="false" outlineLevel="0" collapsed="false">
      <c r="A364" s="40"/>
      <c r="B364" s="25" t="s">
        <v>31</v>
      </c>
      <c r="C364" s="27" t="s">
        <v>32</v>
      </c>
      <c r="D364" s="28" t="n">
        <v>2598.9</v>
      </c>
      <c r="E364" s="28"/>
      <c r="F364" s="28" t="n">
        <v>2598.9</v>
      </c>
      <c r="G364" s="28" t="n">
        <f aca="false">476.5-476.5</f>
        <v>0</v>
      </c>
      <c r="H364" s="28"/>
      <c r="I364" s="28" t="n">
        <f aca="false">476.5-476.5</f>
        <v>0</v>
      </c>
      <c r="J364" s="28" t="n">
        <f aca="false">495.4-495.4</f>
        <v>0</v>
      </c>
      <c r="K364" s="28"/>
      <c r="L364" s="28" t="n">
        <f aca="false">495.4-495.4</f>
        <v>0</v>
      </c>
    </row>
    <row r="365" s="18" customFormat="true" ht="51.75" hidden="false" customHeight="false" outlineLevel="0" collapsed="false">
      <c r="A365" s="40" t="s">
        <v>414</v>
      </c>
      <c r="B365" s="25"/>
      <c r="C365" s="27" t="s">
        <v>415</v>
      </c>
      <c r="D365" s="28" t="n">
        <f aca="false">D366+D367+D368</f>
        <v>768.9</v>
      </c>
      <c r="E365" s="28"/>
      <c r="F365" s="28" t="n">
        <f aca="false">F366+F367+F368</f>
        <v>768.9</v>
      </c>
      <c r="G365" s="28" t="n">
        <f aca="false">G367</f>
        <v>352.5</v>
      </c>
      <c r="H365" s="28"/>
      <c r="I365" s="28" t="n">
        <f aca="false">I367</f>
        <v>352.5</v>
      </c>
      <c r="J365" s="28" t="n">
        <f aca="false">J367</f>
        <v>558.4</v>
      </c>
      <c r="K365" s="28"/>
      <c r="L365" s="28" t="n">
        <f aca="false">L367</f>
        <v>558.4</v>
      </c>
    </row>
    <row r="366" s="18" customFormat="true" ht="26.25" hidden="false" customHeight="false" outlineLevel="0" collapsed="false">
      <c r="A366" s="40"/>
      <c r="B366" s="25" t="s">
        <v>31</v>
      </c>
      <c r="C366" s="27" t="s">
        <v>32</v>
      </c>
      <c r="D366" s="28" t="n">
        <v>504.9</v>
      </c>
      <c r="E366" s="28"/>
      <c r="F366" s="28" t="n">
        <v>504.9</v>
      </c>
      <c r="G366" s="28" t="n">
        <v>0</v>
      </c>
      <c r="H366" s="28"/>
      <c r="I366" s="28" t="n">
        <v>0</v>
      </c>
      <c r="J366" s="28" t="n">
        <v>0</v>
      </c>
      <c r="K366" s="28"/>
      <c r="L366" s="28" t="n">
        <v>0</v>
      </c>
    </row>
    <row r="367" s="18" customFormat="true" ht="39" hidden="false" customHeight="false" outlineLevel="0" collapsed="false">
      <c r="A367" s="40"/>
      <c r="B367" s="25" t="s">
        <v>87</v>
      </c>
      <c r="C367" s="27" t="s">
        <v>88</v>
      </c>
      <c r="D367" s="28" t="n">
        <v>264</v>
      </c>
      <c r="E367" s="28"/>
      <c r="F367" s="28" t="n">
        <v>264</v>
      </c>
      <c r="G367" s="28" t="n">
        <v>352.5</v>
      </c>
      <c r="H367" s="28"/>
      <c r="I367" s="28" t="n">
        <v>352.5</v>
      </c>
      <c r="J367" s="28" t="n">
        <v>558.4</v>
      </c>
      <c r="K367" s="28"/>
      <c r="L367" s="28" t="n">
        <v>558.4</v>
      </c>
    </row>
    <row r="368" s="18" customFormat="true" ht="15" hidden="false" customHeight="false" outlineLevel="0" collapsed="false">
      <c r="A368" s="40"/>
      <c r="B368" s="25" t="s">
        <v>167</v>
      </c>
      <c r="C368" s="27" t="s">
        <v>168</v>
      </c>
      <c r="D368" s="28" t="n">
        <v>0</v>
      </c>
      <c r="E368" s="28"/>
      <c r="F368" s="28" t="n">
        <f aca="false">163.1-163.1</f>
        <v>0</v>
      </c>
      <c r="G368" s="28" t="n">
        <v>0</v>
      </c>
      <c r="H368" s="28"/>
      <c r="I368" s="28" t="n">
        <v>0</v>
      </c>
      <c r="J368" s="28" t="n">
        <v>0</v>
      </c>
      <c r="K368" s="28"/>
      <c r="L368" s="28" t="n">
        <v>0</v>
      </c>
    </row>
    <row r="369" s="18" customFormat="true" ht="51.75" hidden="false" customHeight="false" outlineLevel="0" collapsed="false">
      <c r="A369" s="40" t="s">
        <v>416</v>
      </c>
      <c r="B369" s="25"/>
      <c r="C369" s="67" t="s">
        <v>417</v>
      </c>
      <c r="D369" s="28" t="n">
        <f aca="false">D370</f>
        <v>391.8</v>
      </c>
      <c r="E369" s="28"/>
      <c r="F369" s="28" t="n">
        <f aca="false">F370</f>
        <v>391.8</v>
      </c>
      <c r="G369" s="28" t="n">
        <v>0</v>
      </c>
      <c r="H369" s="28"/>
      <c r="I369" s="28" t="n">
        <v>0</v>
      </c>
      <c r="J369" s="28" t="n">
        <v>0</v>
      </c>
      <c r="K369" s="28"/>
      <c r="L369" s="28" t="n">
        <v>0</v>
      </c>
    </row>
    <row r="370" s="18" customFormat="true" ht="26.25" hidden="false" customHeight="false" outlineLevel="0" collapsed="false">
      <c r="A370" s="40"/>
      <c r="B370" s="25" t="s">
        <v>31</v>
      </c>
      <c r="C370" s="27" t="s">
        <v>32</v>
      </c>
      <c r="D370" s="28" t="n">
        <v>391.8</v>
      </c>
      <c r="E370" s="28"/>
      <c r="F370" s="28" t="n">
        <v>391.8</v>
      </c>
      <c r="G370" s="28" t="n">
        <v>0</v>
      </c>
      <c r="H370" s="28"/>
      <c r="I370" s="28" t="n">
        <v>0</v>
      </c>
      <c r="J370" s="28" t="n">
        <v>0</v>
      </c>
      <c r="K370" s="28"/>
      <c r="L370" s="28" t="n">
        <v>0</v>
      </c>
    </row>
    <row r="371" s="18" customFormat="true" ht="26.25" hidden="false" customHeight="false" outlineLevel="0" collapsed="false">
      <c r="A371" s="25" t="s">
        <v>418</v>
      </c>
      <c r="B371" s="25"/>
      <c r="C371" s="27" t="s">
        <v>419</v>
      </c>
      <c r="D371" s="28" t="n">
        <f aca="false">D372</f>
        <v>627.34082</v>
      </c>
      <c r="E371" s="28"/>
      <c r="F371" s="28" t="n">
        <f aca="false">F372</f>
        <v>627.34082</v>
      </c>
      <c r="G371" s="28" t="n">
        <v>0</v>
      </c>
      <c r="H371" s="28"/>
      <c r="I371" s="28" t="n">
        <v>0</v>
      </c>
      <c r="J371" s="28" t="n">
        <v>0</v>
      </c>
      <c r="K371" s="28"/>
      <c r="L371" s="28" t="n">
        <v>0</v>
      </c>
    </row>
    <row r="372" s="18" customFormat="true" ht="26.25" hidden="false" customHeight="false" outlineLevel="0" collapsed="false">
      <c r="A372" s="40"/>
      <c r="B372" s="25" t="s">
        <v>31</v>
      </c>
      <c r="C372" s="27" t="s">
        <v>32</v>
      </c>
      <c r="D372" s="28" t="n">
        <f aca="false">D373</f>
        <v>627.34082</v>
      </c>
      <c r="E372" s="28"/>
      <c r="F372" s="28" t="n">
        <f aca="false">F373</f>
        <v>627.34082</v>
      </c>
      <c r="G372" s="28" t="n">
        <v>0</v>
      </c>
      <c r="H372" s="28"/>
      <c r="I372" s="28" t="n">
        <v>0</v>
      </c>
      <c r="J372" s="28" t="n">
        <v>0</v>
      </c>
      <c r="K372" s="28"/>
      <c r="L372" s="28" t="n">
        <v>0</v>
      </c>
    </row>
    <row r="373" s="18" customFormat="true" ht="15" hidden="false" customHeight="false" outlineLevel="0" collapsed="false">
      <c r="A373" s="40"/>
      <c r="B373" s="25"/>
      <c r="C373" s="67" t="s">
        <v>235</v>
      </c>
      <c r="D373" s="28" t="n">
        <v>627.34082</v>
      </c>
      <c r="E373" s="28"/>
      <c r="F373" s="28" t="n">
        <v>627.34082</v>
      </c>
      <c r="G373" s="28" t="n">
        <v>0</v>
      </c>
      <c r="H373" s="28"/>
      <c r="I373" s="28" t="n">
        <v>0</v>
      </c>
      <c r="J373" s="28" t="n">
        <v>0</v>
      </c>
      <c r="K373" s="28"/>
      <c r="L373" s="28" t="n">
        <v>0</v>
      </c>
    </row>
    <row r="374" s="18" customFormat="true" ht="15" hidden="false" customHeight="false" outlineLevel="0" collapsed="false">
      <c r="A374" s="40" t="s">
        <v>420</v>
      </c>
      <c r="B374" s="25"/>
      <c r="C374" s="67" t="s">
        <v>421</v>
      </c>
      <c r="D374" s="28" t="n">
        <f aca="false">D375</f>
        <v>330.9</v>
      </c>
      <c r="E374" s="28"/>
      <c r="F374" s="28" t="n">
        <f aca="false">F375</f>
        <v>330.9</v>
      </c>
      <c r="G374" s="28" t="n">
        <f aca="false">G375</f>
        <v>0</v>
      </c>
      <c r="H374" s="28"/>
      <c r="I374" s="28" t="n">
        <f aca="false">I375</f>
        <v>0</v>
      </c>
      <c r="J374" s="28" t="n">
        <f aca="false">J375</f>
        <v>0</v>
      </c>
      <c r="K374" s="28"/>
      <c r="L374" s="28" t="n">
        <f aca="false">L375</f>
        <v>0</v>
      </c>
    </row>
    <row r="375" s="18" customFormat="true" ht="39" hidden="false" customHeight="false" outlineLevel="0" collapsed="false">
      <c r="A375" s="40"/>
      <c r="B375" s="25" t="s">
        <v>87</v>
      </c>
      <c r="C375" s="27" t="s">
        <v>88</v>
      </c>
      <c r="D375" s="28" t="n">
        <v>330.9</v>
      </c>
      <c r="E375" s="28"/>
      <c r="F375" s="28" t="n">
        <v>330.9</v>
      </c>
      <c r="G375" s="28" t="n">
        <v>0</v>
      </c>
      <c r="H375" s="28"/>
      <c r="I375" s="28" t="n">
        <v>0</v>
      </c>
      <c r="J375" s="28" t="n">
        <v>0</v>
      </c>
      <c r="K375" s="28"/>
      <c r="L375" s="28" t="n">
        <v>0</v>
      </c>
    </row>
    <row r="376" s="18" customFormat="true" ht="26.25" hidden="false" customHeight="false" outlineLevel="0" collapsed="false">
      <c r="A376" s="22" t="s">
        <v>422</v>
      </c>
      <c r="B376" s="32"/>
      <c r="C376" s="58" t="s">
        <v>423</v>
      </c>
      <c r="D376" s="24" t="n">
        <f aca="false">D377+D379+D381+D383+D386+D388+D390</f>
        <v>2662.3075</v>
      </c>
      <c r="E376" s="24"/>
      <c r="F376" s="24" t="n">
        <f aca="false">F377+F379+F381+F383+F386+F388+F390</f>
        <v>2662.3075</v>
      </c>
      <c r="G376" s="24" t="n">
        <f aca="false">G377+G379+G381+G383+G386+G388+G390</f>
        <v>2955.6</v>
      </c>
      <c r="H376" s="24"/>
      <c r="I376" s="24" t="n">
        <f aca="false">I377+I379+I381+I383+I386+I388+I390</f>
        <v>2955.6</v>
      </c>
      <c r="J376" s="24" t="n">
        <f aca="false">J377+J379+J381+J383+J386+J388+J390</f>
        <v>590.3</v>
      </c>
      <c r="K376" s="24"/>
      <c r="L376" s="24" t="n">
        <f aca="false">L377+L379+L381+L383+L386+L388+L390</f>
        <v>590.3</v>
      </c>
    </row>
    <row r="377" s="18" customFormat="true" ht="15" hidden="false" customHeight="false" outlineLevel="0" collapsed="false">
      <c r="A377" s="25" t="s">
        <v>424</v>
      </c>
      <c r="B377" s="25"/>
      <c r="C377" s="27" t="s">
        <v>425</v>
      </c>
      <c r="D377" s="28" t="n">
        <f aca="false">D378</f>
        <v>394.4</v>
      </c>
      <c r="E377" s="28"/>
      <c r="F377" s="28" t="n">
        <f aca="false">F378</f>
        <v>394.4</v>
      </c>
      <c r="G377" s="28" t="n">
        <f aca="false">G378</f>
        <v>394.4</v>
      </c>
      <c r="H377" s="28"/>
      <c r="I377" s="28" t="n">
        <f aca="false">I378</f>
        <v>394.4</v>
      </c>
      <c r="J377" s="28" t="n">
        <f aca="false">J378</f>
        <v>394.4</v>
      </c>
      <c r="K377" s="28"/>
      <c r="L377" s="28" t="n">
        <f aca="false">L378</f>
        <v>394.4</v>
      </c>
    </row>
    <row r="378" s="18" customFormat="true" ht="39" hidden="false" customHeight="false" outlineLevel="0" collapsed="false">
      <c r="A378" s="83"/>
      <c r="B378" s="25" t="s">
        <v>87</v>
      </c>
      <c r="C378" s="27" t="s">
        <v>88</v>
      </c>
      <c r="D378" s="28" t="n">
        <v>394.4</v>
      </c>
      <c r="E378" s="28"/>
      <c r="F378" s="28" t="n">
        <v>394.4</v>
      </c>
      <c r="G378" s="28" t="n">
        <v>394.4</v>
      </c>
      <c r="H378" s="28"/>
      <c r="I378" s="28" t="n">
        <v>394.4</v>
      </c>
      <c r="J378" s="28" t="n">
        <v>394.4</v>
      </c>
      <c r="K378" s="28"/>
      <c r="L378" s="28" t="n">
        <v>394.4</v>
      </c>
    </row>
    <row r="379" s="18" customFormat="true" ht="39" hidden="false" customHeight="false" outlineLevel="0" collapsed="false">
      <c r="A379" s="25" t="s">
        <v>426</v>
      </c>
      <c r="B379" s="25"/>
      <c r="C379" s="27" t="s">
        <v>427</v>
      </c>
      <c r="D379" s="28" t="n">
        <f aca="false">D380</f>
        <v>580</v>
      </c>
      <c r="E379" s="28"/>
      <c r="F379" s="28" t="n">
        <f aca="false">F380</f>
        <v>580</v>
      </c>
      <c r="G379" s="28" t="n">
        <f aca="false">G380</f>
        <v>0</v>
      </c>
      <c r="H379" s="28"/>
      <c r="I379" s="28" t="n">
        <f aca="false">I380</f>
        <v>0</v>
      </c>
      <c r="J379" s="28" t="n">
        <f aca="false">J380</f>
        <v>0</v>
      </c>
      <c r="K379" s="28"/>
      <c r="L379" s="28" t="n">
        <f aca="false">L380</f>
        <v>0</v>
      </c>
    </row>
    <row r="380" s="18" customFormat="true" ht="26.25" hidden="false" customHeight="false" outlineLevel="0" collapsed="false">
      <c r="A380" s="83"/>
      <c r="B380" s="25" t="s">
        <v>31</v>
      </c>
      <c r="C380" s="27" t="s">
        <v>32</v>
      </c>
      <c r="D380" s="28" t="n">
        <v>580</v>
      </c>
      <c r="E380" s="28"/>
      <c r="F380" s="28" t="n">
        <f aca="false">SUM(D380:E380)</f>
        <v>580</v>
      </c>
      <c r="G380" s="28"/>
      <c r="H380" s="28"/>
      <c r="I380" s="28"/>
      <c r="J380" s="28"/>
      <c r="K380" s="28"/>
      <c r="L380" s="28"/>
    </row>
    <row r="381" s="18" customFormat="true" ht="15" hidden="false" customHeight="false" outlineLevel="0" collapsed="false">
      <c r="A381" s="25" t="s">
        <v>428</v>
      </c>
      <c r="B381" s="84"/>
      <c r="C381" s="27" t="s">
        <v>429</v>
      </c>
      <c r="D381" s="28" t="n">
        <f aca="false">D382</f>
        <v>0</v>
      </c>
      <c r="E381" s="28"/>
      <c r="F381" s="28" t="n">
        <f aca="false">F382</f>
        <v>0</v>
      </c>
      <c r="G381" s="28" t="n">
        <f aca="false">G382</f>
        <v>627.3</v>
      </c>
      <c r="H381" s="28"/>
      <c r="I381" s="28" t="n">
        <f aca="false">I382</f>
        <v>627.3</v>
      </c>
      <c r="J381" s="28" t="n">
        <f aca="false">J382</f>
        <v>195.9</v>
      </c>
      <c r="K381" s="28"/>
      <c r="L381" s="28" t="n">
        <f aca="false">L382</f>
        <v>195.9</v>
      </c>
    </row>
    <row r="382" s="18" customFormat="true" ht="26.25" hidden="false" customHeight="false" outlineLevel="0" collapsed="false">
      <c r="A382" s="26"/>
      <c r="B382" s="25" t="s">
        <v>31</v>
      </c>
      <c r="C382" s="27" t="s">
        <v>32</v>
      </c>
      <c r="D382" s="28"/>
      <c r="E382" s="28"/>
      <c r="F382" s="28"/>
      <c r="G382" s="28" t="n">
        <v>627.3</v>
      </c>
      <c r="H382" s="28"/>
      <c r="I382" s="28" t="n">
        <v>627.3</v>
      </c>
      <c r="J382" s="28" t="n">
        <v>195.9</v>
      </c>
      <c r="K382" s="28"/>
      <c r="L382" s="28" t="n">
        <v>195.9</v>
      </c>
    </row>
    <row r="383" s="18" customFormat="true" ht="26.25" hidden="false" customHeight="false" outlineLevel="0" collapsed="false">
      <c r="A383" s="25" t="s">
        <v>430</v>
      </c>
      <c r="B383" s="33"/>
      <c r="C383" s="31" t="s">
        <v>431</v>
      </c>
      <c r="D383" s="28" t="n">
        <f aca="false">D384</f>
        <v>648.5</v>
      </c>
      <c r="E383" s="28"/>
      <c r="F383" s="28" t="n">
        <f aca="false">F384</f>
        <v>648.5</v>
      </c>
      <c r="G383" s="28" t="n">
        <f aca="false">G384+G385</f>
        <v>1576.3</v>
      </c>
      <c r="H383" s="28"/>
      <c r="I383" s="28" t="n">
        <f aca="false">I384+I385</f>
        <v>1576.3</v>
      </c>
      <c r="J383" s="28" t="n">
        <f aca="false">J384</f>
        <v>0</v>
      </c>
      <c r="K383" s="28"/>
      <c r="L383" s="28" t="n">
        <f aca="false">L384</f>
        <v>0</v>
      </c>
    </row>
    <row r="384" s="18" customFormat="true" ht="26.25" hidden="false" customHeight="false" outlineLevel="0" collapsed="false">
      <c r="A384" s="25"/>
      <c r="B384" s="25" t="s">
        <v>31</v>
      </c>
      <c r="C384" s="27" t="s">
        <v>32</v>
      </c>
      <c r="D384" s="28" t="n">
        <v>648.5</v>
      </c>
      <c r="E384" s="28"/>
      <c r="F384" s="28" t="n">
        <v>648.5</v>
      </c>
      <c r="G384" s="28" t="n">
        <v>154</v>
      </c>
      <c r="H384" s="28"/>
      <c r="I384" s="28" t="n">
        <v>154</v>
      </c>
      <c r="J384" s="28" t="n">
        <v>0</v>
      </c>
      <c r="K384" s="28"/>
      <c r="L384" s="28" t="n">
        <v>0</v>
      </c>
    </row>
    <row r="385" s="18" customFormat="true" ht="39" hidden="false" customHeight="false" outlineLevel="0" collapsed="false">
      <c r="A385" s="25"/>
      <c r="B385" s="25" t="s">
        <v>87</v>
      </c>
      <c r="C385" s="27" t="s">
        <v>88</v>
      </c>
      <c r="D385" s="28" t="n">
        <v>0</v>
      </c>
      <c r="E385" s="28"/>
      <c r="F385" s="28" t="n">
        <v>0</v>
      </c>
      <c r="G385" s="28" t="n">
        <v>1422.3</v>
      </c>
      <c r="H385" s="28"/>
      <c r="I385" s="28" t="n">
        <f aca="false">0+1422.3</f>
        <v>1422.3</v>
      </c>
      <c r="J385" s="28"/>
      <c r="K385" s="28"/>
      <c r="L385" s="28"/>
    </row>
    <row r="386" s="18" customFormat="true" ht="39" hidden="false" customHeight="false" outlineLevel="0" collapsed="false">
      <c r="A386" s="25" t="s">
        <v>432</v>
      </c>
      <c r="B386" s="25"/>
      <c r="C386" s="27" t="s">
        <v>433</v>
      </c>
      <c r="D386" s="28" t="n">
        <f aca="false">D387</f>
        <v>36.1</v>
      </c>
      <c r="E386" s="28"/>
      <c r="F386" s="28" t="n">
        <f aca="false">F387</f>
        <v>36.1</v>
      </c>
      <c r="G386" s="28" t="n">
        <f aca="false">G387</f>
        <v>0</v>
      </c>
      <c r="H386" s="28"/>
      <c r="I386" s="28" t="n">
        <f aca="false">I387</f>
        <v>0</v>
      </c>
      <c r="J386" s="28" t="n">
        <f aca="false">J387</f>
        <v>0</v>
      </c>
      <c r="K386" s="28"/>
      <c r="L386" s="28" t="n">
        <f aca="false">L387</f>
        <v>0</v>
      </c>
    </row>
    <row r="387" s="18" customFormat="true" ht="26.25" hidden="false" customHeight="false" outlineLevel="0" collapsed="false">
      <c r="A387" s="25"/>
      <c r="B387" s="25" t="s">
        <v>31</v>
      </c>
      <c r="C387" s="27" t="s">
        <v>32</v>
      </c>
      <c r="D387" s="28" t="n">
        <v>36.1</v>
      </c>
      <c r="E387" s="28"/>
      <c r="F387" s="28" t="n">
        <v>36.1</v>
      </c>
      <c r="G387" s="28" t="n">
        <v>0</v>
      </c>
      <c r="H387" s="28"/>
      <c r="I387" s="28" t="n">
        <v>0</v>
      </c>
      <c r="J387" s="28" t="n">
        <v>0</v>
      </c>
      <c r="K387" s="28"/>
      <c r="L387" s="28" t="n">
        <v>0</v>
      </c>
    </row>
    <row r="388" s="18" customFormat="true" ht="26.25" hidden="false" customHeight="false" outlineLevel="0" collapsed="false">
      <c r="A388" s="25" t="s">
        <v>434</v>
      </c>
      <c r="B388" s="33"/>
      <c r="C388" s="31" t="s">
        <v>435</v>
      </c>
      <c r="D388" s="28" t="n">
        <f aca="false">D389</f>
        <v>591.9</v>
      </c>
      <c r="E388" s="28"/>
      <c r="F388" s="28" t="n">
        <f aca="false">F389</f>
        <v>591.9</v>
      </c>
      <c r="G388" s="28" t="n">
        <f aca="false">G389</f>
        <v>357.6</v>
      </c>
      <c r="H388" s="28"/>
      <c r="I388" s="28" t="n">
        <f aca="false">I389</f>
        <v>357.6</v>
      </c>
      <c r="J388" s="28" t="n">
        <f aca="false">J389</f>
        <v>0</v>
      </c>
      <c r="K388" s="28"/>
      <c r="L388" s="28" t="n">
        <f aca="false">L389</f>
        <v>0</v>
      </c>
    </row>
    <row r="389" s="18" customFormat="true" ht="26.25" hidden="false" customHeight="false" outlineLevel="0" collapsed="false">
      <c r="A389" s="83"/>
      <c r="B389" s="25" t="s">
        <v>31</v>
      </c>
      <c r="C389" s="27" t="s">
        <v>32</v>
      </c>
      <c r="D389" s="28" t="n">
        <v>591.9</v>
      </c>
      <c r="E389" s="28"/>
      <c r="F389" s="28" t="n">
        <f aca="false">SUM(D389:E389)</f>
        <v>591.9</v>
      </c>
      <c r="G389" s="28" t="n">
        <v>357.6</v>
      </c>
      <c r="H389" s="28"/>
      <c r="I389" s="28" t="n">
        <v>357.6</v>
      </c>
      <c r="J389" s="28" t="n">
        <v>0</v>
      </c>
      <c r="K389" s="28"/>
      <c r="L389" s="28" t="n">
        <v>0</v>
      </c>
    </row>
    <row r="390" s="18" customFormat="true" ht="102.75" hidden="false" customHeight="false" outlineLevel="0" collapsed="false">
      <c r="A390" s="25" t="s">
        <v>436</v>
      </c>
      <c r="B390" s="25"/>
      <c r="C390" s="27" t="s">
        <v>437</v>
      </c>
      <c r="D390" s="28" t="n">
        <f aca="false">D391</f>
        <v>411.4075</v>
      </c>
      <c r="E390" s="28"/>
      <c r="F390" s="28" t="n">
        <f aca="false">F391</f>
        <v>411.4075</v>
      </c>
      <c r="G390" s="28" t="n">
        <v>0</v>
      </c>
      <c r="H390" s="28"/>
      <c r="I390" s="28" t="n">
        <v>0</v>
      </c>
      <c r="J390" s="28" t="n">
        <v>0</v>
      </c>
      <c r="K390" s="28"/>
      <c r="L390" s="28" t="n">
        <v>0</v>
      </c>
    </row>
    <row r="391" s="18" customFormat="true" ht="26.25" hidden="false" customHeight="false" outlineLevel="0" collapsed="false">
      <c r="A391" s="83"/>
      <c r="B391" s="25" t="s">
        <v>31</v>
      </c>
      <c r="C391" s="27" t="s">
        <v>32</v>
      </c>
      <c r="D391" s="28" t="n">
        <f aca="false">D392</f>
        <v>411.4075</v>
      </c>
      <c r="E391" s="28"/>
      <c r="F391" s="28" t="n">
        <f aca="false">F392</f>
        <v>411.4075</v>
      </c>
      <c r="G391" s="28" t="n">
        <v>0</v>
      </c>
      <c r="H391" s="28"/>
      <c r="I391" s="28" t="n">
        <v>0</v>
      </c>
      <c r="J391" s="28" t="n">
        <v>0</v>
      </c>
      <c r="K391" s="28"/>
      <c r="L391" s="28" t="n">
        <v>0</v>
      </c>
    </row>
    <row r="392" s="18" customFormat="true" ht="15" hidden="false" customHeight="false" outlineLevel="0" collapsed="false">
      <c r="A392" s="83"/>
      <c r="B392" s="25"/>
      <c r="C392" s="27" t="s">
        <v>189</v>
      </c>
      <c r="D392" s="28" t="n">
        <v>411.4075</v>
      </c>
      <c r="E392" s="28"/>
      <c r="F392" s="28" t="n">
        <v>411.4075</v>
      </c>
      <c r="G392" s="28" t="n">
        <v>0</v>
      </c>
      <c r="H392" s="28"/>
      <c r="I392" s="28" t="n">
        <v>0</v>
      </c>
      <c r="J392" s="28" t="n">
        <v>0</v>
      </c>
      <c r="K392" s="28"/>
      <c r="L392" s="28" t="n">
        <v>0</v>
      </c>
    </row>
    <row r="393" s="18" customFormat="true" ht="51.75" hidden="false" customHeight="false" outlineLevel="0" collapsed="false">
      <c r="A393" s="22" t="s">
        <v>438</v>
      </c>
      <c r="B393" s="32"/>
      <c r="C393" s="58" t="s">
        <v>439</v>
      </c>
      <c r="D393" s="24" t="n">
        <f aca="false">D394</f>
        <v>119</v>
      </c>
      <c r="E393" s="24"/>
      <c r="F393" s="24" t="n">
        <f aca="false">F394</f>
        <v>119</v>
      </c>
      <c r="G393" s="24" t="n">
        <f aca="false">G394</f>
        <v>119</v>
      </c>
      <c r="H393" s="24"/>
      <c r="I393" s="24" t="n">
        <f aca="false">I394</f>
        <v>119</v>
      </c>
      <c r="J393" s="24" t="n">
        <f aca="false">J394</f>
        <v>119</v>
      </c>
      <c r="K393" s="24"/>
      <c r="L393" s="24" t="n">
        <f aca="false">L394</f>
        <v>119</v>
      </c>
    </row>
    <row r="394" s="18" customFormat="true" ht="51.75" hidden="false" customHeight="false" outlineLevel="0" collapsed="false">
      <c r="A394" s="40" t="s">
        <v>440</v>
      </c>
      <c r="B394" s="40"/>
      <c r="C394" s="27" t="s">
        <v>441</v>
      </c>
      <c r="D394" s="28" t="n">
        <f aca="false">D395</f>
        <v>119</v>
      </c>
      <c r="E394" s="28"/>
      <c r="F394" s="28" t="n">
        <f aca="false">F395</f>
        <v>119</v>
      </c>
      <c r="G394" s="28" t="n">
        <f aca="false">G395</f>
        <v>119</v>
      </c>
      <c r="H394" s="28"/>
      <c r="I394" s="28" t="n">
        <f aca="false">I395</f>
        <v>119</v>
      </c>
      <c r="J394" s="28" t="n">
        <f aca="false">J395</f>
        <v>119</v>
      </c>
      <c r="K394" s="28"/>
      <c r="L394" s="28" t="n">
        <f aca="false">L395</f>
        <v>119</v>
      </c>
    </row>
    <row r="395" s="18" customFormat="true" ht="26.25" hidden="false" customHeight="false" outlineLevel="0" collapsed="false">
      <c r="A395" s="40"/>
      <c r="B395" s="25" t="s">
        <v>31</v>
      </c>
      <c r="C395" s="27" t="s">
        <v>32</v>
      </c>
      <c r="D395" s="28" t="n">
        <f aca="false">892.1-773.1</f>
        <v>119</v>
      </c>
      <c r="E395" s="28"/>
      <c r="F395" s="28" t="n">
        <f aca="false">892.1-773.1</f>
        <v>119</v>
      </c>
      <c r="G395" s="28" t="n">
        <f aca="false">826.8-707.8</f>
        <v>119</v>
      </c>
      <c r="H395" s="28"/>
      <c r="I395" s="28" t="n">
        <f aca="false">826.8-707.8</f>
        <v>119</v>
      </c>
      <c r="J395" s="28" t="n">
        <f aca="false">689.7-570.7</f>
        <v>119</v>
      </c>
      <c r="K395" s="28"/>
      <c r="L395" s="28" t="n">
        <f aca="false">689.7-570.7</f>
        <v>119</v>
      </c>
    </row>
    <row r="396" s="18" customFormat="true" ht="26.25" hidden="false" customHeight="false" outlineLevel="0" collapsed="false">
      <c r="A396" s="22" t="s">
        <v>442</v>
      </c>
      <c r="B396" s="22"/>
      <c r="C396" s="58" t="s">
        <v>443</v>
      </c>
      <c r="D396" s="24" t="n">
        <f aca="false">D397</f>
        <v>22263.4</v>
      </c>
      <c r="E396" s="24"/>
      <c r="F396" s="24" t="n">
        <f aca="false">F397</f>
        <v>22263.4</v>
      </c>
      <c r="G396" s="24" t="n">
        <f aca="false">G397</f>
        <v>22263.4</v>
      </c>
      <c r="H396" s="24"/>
      <c r="I396" s="24" t="n">
        <f aca="false">I397</f>
        <v>22263.4</v>
      </c>
      <c r="J396" s="24" t="n">
        <f aca="false">J397</f>
        <v>22263.4</v>
      </c>
      <c r="K396" s="24"/>
      <c r="L396" s="24" t="n">
        <f aca="false">L397</f>
        <v>22263.4</v>
      </c>
    </row>
    <row r="397" s="18" customFormat="true" ht="26.25" hidden="false" customHeight="false" outlineLevel="0" collapsed="false">
      <c r="A397" s="25" t="s">
        <v>444</v>
      </c>
      <c r="B397" s="25"/>
      <c r="C397" s="85" t="s">
        <v>445</v>
      </c>
      <c r="D397" s="28" t="n">
        <f aca="false">D398</f>
        <v>22263.4</v>
      </c>
      <c r="E397" s="28"/>
      <c r="F397" s="28" t="n">
        <f aca="false">F398</f>
        <v>22263.4</v>
      </c>
      <c r="G397" s="28" t="n">
        <f aca="false">G398</f>
        <v>22263.4</v>
      </c>
      <c r="H397" s="28"/>
      <c r="I397" s="28" t="n">
        <f aca="false">I398</f>
        <v>22263.4</v>
      </c>
      <c r="J397" s="28" t="n">
        <f aca="false">J398</f>
        <v>22263.4</v>
      </c>
      <c r="K397" s="28"/>
      <c r="L397" s="28" t="n">
        <f aca="false">L398</f>
        <v>22263.4</v>
      </c>
    </row>
    <row r="398" s="18" customFormat="true" ht="39" hidden="false" customHeight="false" outlineLevel="0" collapsed="false">
      <c r="A398" s="25"/>
      <c r="B398" s="25" t="s">
        <v>87</v>
      </c>
      <c r="C398" s="27" t="s">
        <v>88</v>
      </c>
      <c r="D398" s="28" t="n">
        <v>22263.4</v>
      </c>
      <c r="E398" s="28"/>
      <c r="F398" s="28" t="n">
        <v>22263.4</v>
      </c>
      <c r="G398" s="28" t="n">
        <v>22263.4</v>
      </c>
      <c r="H398" s="28"/>
      <c r="I398" s="28" t="n">
        <v>22263.4</v>
      </c>
      <c r="J398" s="28" t="n">
        <v>22263.4</v>
      </c>
      <c r="K398" s="28"/>
      <c r="L398" s="28" t="n">
        <v>22263.4</v>
      </c>
    </row>
    <row r="399" s="18" customFormat="true" ht="26.25" hidden="false" customHeight="false" outlineLevel="0" collapsed="false">
      <c r="A399" s="22" t="s">
        <v>446</v>
      </c>
      <c r="B399" s="32"/>
      <c r="C399" s="58" t="s">
        <v>195</v>
      </c>
      <c r="D399" s="24" t="n">
        <f aca="false">D400+D404</f>
        <v>1839.48361</v>
      </c>
      <c r="E399" s="24"/>
      <c r="F399" s="24" t="n">
        <f aca="false">F400+F404</f>
        <v>1839.48361</v>
      </c>
      <c r="G399" s="24" t="n">
        <f aca="false">G400+G404</f>
        <v>715.17863</v>
      </c>
      <c r="H399" s="24"/>
      <c r="I399" s="24" t="n">
        <f aca="false">I400+I404</f>
        <v>715.17863</v>
      </c>
      <c r="J399" s="24" t="n">
        <f aca="false">J400+J404</f>
        <v>0</v>
      </c>
      <c r="K399" s="24" t="n">
        <v>0</v>
      </c>
      <c r="L399" s="24" t="n">
        <f aca="false">L400+L404</f>
        <v>0</v>
      </c>
    </row>
    <row r="400" s="18" customFormat="true" ht="51.75" hidden="false" customHeight="false" outlineLevel="0" collapsed="false">
      <c r="A400" s="25" t="s">
        <v>447</v>
      </c>
      <c r="B400" s="25"/>
      <c r="C400" s="31" t="s">
        <v>448</v>
      </c>
      <c r="D400" s="28" t="n">
        <f aca="false">D401</f>
        <v>1198.71695</v>
      </c>
      <c r="E400" s="28"/>
      <c r="F400" s="28" t="n">
        <f aca="false">F401</f>
        <v>1198.71695</v>
      </c>
      <c r="G400" s="28" t="n">
        <f aca="false">G401</f>
        <v>715.17863</v>
      </c>
      <c r="H400" s="28"/>
      <c r="I400" s="28" t="n">
        <f aca="false">I401</f>
        <v>715.17863</v>
      </c>
      <c r="J400" s="28" t="n">
        <f aca="false">J401</f>
        <v>0</v>
      </c>
      <c r="K400" s="28"/>
      <c r="L400" s="28" t="n">
        <f aca="false">L401</f>
        <v>0</v>
      </c>
    </row>
    <row r="401" s="18" customFormat="true" ht="26.25" hidden="false" customHeight="false" outlineLevel="0" collapsed="false">
      <c r="A401" s="25"/>
      <c r="B401" s="25" t="s">
        <v>31</v>
      </c>
      <c r="C401" s="27" t="s">
        <v>32</v>
      </c>
      <c r="D401" s="28" t="n">
        <f aca="false">D403+D402</f>
        <v>1198.71695</v>
      </c>
      <c r="E401" s="28"/>
      <c r="F401" s="28" t="n">
        <f aca="false">F403+F402</f>
        <v>1198.71695</v>
      </c>
      <c r="G401" s="28" t="n">
        <f aca="false">G402+G403</f>
        <v>715.17863</v>
      </c>
      <c r="H401" s="28"/>
      <c r="I401" s="28" t="n">
        <f aca="false">I403+I402</f>
        <v>715.17863</v>
      </c>
      <c r="J401" s="28" t="n">
        <f aca="false">J403</f>
        <v>0</v>
      </c>
      <c r="K401" s="28"/>
      <c r="L401" s="28" t="n">
        <f aca="false">L403</f>
        <v>0</v>
      </c>
    </row>
    <row r="402" s="18" customFormat="true" ht="15" hidden="false" customHeight="false" outlineLevel="0" collapsed="false">
      <c r="A402" s="25"/>
      <c r="B402" s="25"/>
      <c r="C402" s="27" t="s">
        <v>449</v>
      </c>
      <c r="D402" s="28" t="n">
        <v>840.91519</v>
      </c>
      <c r="E402" s="28"/>
      <c r="F402" s="28" t="n">
        <v>840.91519</v>
      </c>
      <c r="G402" s="28" t="n">
        <v>643.66076</v>
      </c>
      <c r="H402" s="28"/>
      <c r="I402" s="28" t="n">
        <v>643.66076</v>
      </c>
      <c r="J402" s="28" t="n">
        <v>0</v>
      </c>
      <c r="K402" s="28"/>
      <c r="L402" s="28" t="n">
        <v>0</v>
      </c>
    </row>
    <row r="403" s="18" customFormat="true" ht="15" hidden="false" customHeight="false" outlineLevel="0" collapsed="false">
      <c r="A403" s="83"/>
      <c r="B403" s="25"/>
      <c r="C403" s="27" t="s">
        <v>189</v>
      </c>
      <c r="D403" s="28" t="n">
        <v>357.80176</v>
      </c>
      <c r="E403" s="28"/>
      <c r="F403" s="28" t="n">
        <v>357.80176</v>
      </c>
      <c r="G403" s="28" t="n">
        <v>71.51787</v>
      </c>
      <c r="H403" s="28"/>
      <c r="I403" s="28" t="n">
        <v>71.51787</v>
      </c>
      <c r="J403" s="28" t="n">
        <v>0</v>
      </c>
      <c r="K403" s="28"/>
      <c r="L403" s="28" t="n">
        <v>0</v>
      </c>
    </row>
    <row r="404" s="18" customFormat="true" ht="26.25" hidden="false" customHeight="false" outlineLevel="0" collapsed="false">
      <c r="A404" s="25" t="s">
        <v>450</v>
      </c>
      <c r="B404" s="25"/>
      <c r="C404" s="27" t="s">
        <v>451</v>
      </c>
      <c r="D404" s="28" t="n">
        <f aca="false">D405</f>
        <v>640.76666</v>
      </c>
      <c r="E404" s="28"/>
      <c r="F404" s="28" t="n">
        <f aca="false">F405</f>
        <v>640.76666</v>
      </c>
      <c r="G404" s="28" t="n">
        <f aca="false">G405</f>
        <v>0</v>
      </c>
      <c r="H404" s="28"/>
      <c r="I404" s="28" t="n">
        <f aca="false">I405</f>
        <v>0</v>
      </c>
      <c r="J404" s="28" t="n">
        <f aca="false">J405</f>
        <v>0</v>
      </c>
      <c r="K404" s="28"/>
      <c r="L404" s="28" t="n">
        <f aca="false">L405</f>
        <v>0</v>
      </c>
    </row>
    <row r="405" s="18" customFormat="true" ht="26.25" hidden="false" customHeight="false" outlineLevel="0" collapsed="false">
      <c r="A405" s="83"/>
      <c r="B405" s="25" t="s">
        <v>31</v>
      </c>
      <c r="C405" s="27" t="s">
        <v>32</v>
      </c>
      <c r="D405" s="28" t="n">
        <f aca="false">D406</f>
        <v>640.76666</v>
      </c>
      <c r="E405" s="28"/>
      <c r="F405" s="28" t="n">
        <f aca="false">F406</f>
        <v>640.76666</v>
      </c>
      <c r="G405" s="28" t="n">
        <v>0</v>
      </c>
      <c r="H405" s="28"/>
      <c r="I405" s="28" t="n">
        <v>0</v>
      </c>
      <c r="J405" s="28" t="n">
        <v>0</v>
      </c>
      <c r="K405" s="28"/>
      <c r="L405" s="28" t="n">
        <v>0</v>
      </c>
    </row>
    <row r="406" s="18" customFormat="true" ht="15" hidden="false" customHeight="false" outlineLevel="0" collapsed="false">
      <c r="A406" s="83"/>
      <c r="B406" s="25"/>
      <c r="C406" s="27" t="s">
        <v>189</v>
      </c>
      <c r="D406" s="28" t="n">
        <v>640.76666</v>
      </c>
      <c r="E406" s="28"/>
      <c r="F406" s="28" t="n">
        <v>640.76666</v>
      </c>
      <c r="G406" s="28" t="n">
        <v>0</v>
      </c>
      <c r="H406" s="28"/>
      <c r="I406" s="28" t="n">
        <v>0</v>
      </c>
      <c r="J406" s="28" t="n">
        <v>0</v>
      </c>
      <c r="K406" s="28"/>
      <c r="L406" s="28" t="n">
        <v>0</v>
      </c>
    </row>
    <row r="407" s="18" customFormat="true" ht="39" hidden="false" customHeight="false" outlineLevel="0" collapsed="false">
      <c r="A407" s="19" t="s">
        <v>452</v>
      </c>
      <c r="B407" s="19"/>
      <c r="C407" s="82" t="s">
        <v>453</v>
      </c>
      <c r="D407" s="21" t="n">
        <f aca="false">D408+D424</f>
        <v>24122.72931</v>
      </c>
      <c r="E407" s="21"/>
      <c r="F407" s="21" t="n">
        <f aca="false">F408+F424</f>
        <v>24122.72931</v>
      </c>
      <c r="G407" s="21" t="n">
        <f aca="false">G408</f>
        <v>2323.6</v>
      </c>
      <c r="H407" s="21"/>
      <c r="I407" s="21" t="n">
        <f aca="false">I408</f>
        <v>2323.6</v>
      </c>
      <c r="J407" s="21" t="n">
        <f aca="false">J408</f>
        <v>3993.1</v>
      </c>
      <c r="K407" s="21"/>
      <c r="L407" s="21" t="n">
        <f aca="false">L408</f>
        <v>3993.1</v>
      </c>
    </row>
    <row r="408" s="18" customFormat="true" ht="51.75" hidden="false" customHeight="false" outlineLevel="0" collapsed="false">
      <c r="A408" s="22" t="s">
        <v>454</v>
      </c>
      <c r="B408" s="22"/>
      <c r="C408" s="58" t="s">
        <v>455</v>
      </c>
      <c r="D408" s="24" t="n">
        <f aca="false">D409++D412++D414+D416+D418+D420+D422</f>
        <v>15601</v>
      </c>
      <c r="E408" s="24"/>
      <c r="F408" s="24" t="n">
        <f aca="false">F409++F412++F414+F416+F418+F420+F422</f>
        <v>15601</v>
      </c>
      <c r="G408" s="24" t="n">
        <f aca="false">G409++G412++G414+G416+G418+G420+G422</f>
        <v>2323.6</v>
      </c>
      <c r="H408" s="24"/>
      <c r="I408" s="24" t="n">
        <f aca="false">I409++I412++I414+I416+I418+I420+I422</f>
        <v>2323.6</v>
      </c>
      <c r="J408" s="24" t="n">
        <f aca="false">J409++J412++J414+J416+J418+J420+J422</f>
        <v>3993.1</v>
      </c>
      <c r="K408" s="24"/>
      <c r="L408" s="24" t="n">
        <f aca="false">L409++L412++L414+L416+L418+L420+L422</f>
        <v>3993.1</v>
      </c>
    </row>
    <row r="409" s="18" customFormat="true" ht="26.25" hidden="false" customHeight="false" outlineLevel="0" collapsed="false">
      <c r="A409" s="25" t="s">
        <v>456</v>
      </c>
      <c r="B409" s="25"/>
      <c r="C409" s="31" t="s">
        <v>457</v>
      </c>
      <c r="D409" s="28" t="n">
        <f aca="false">D410</f>
        <v>2304.9</v>
      </c>
      <c r="E409" s="28"/>
      <c r="F409" s="28" t="n">
        <f aca="false">F410</f>
        <v>2304.9</v>
      </c>
      <c r="G409" s="28" t="n">
        <f aca="false">G410</f>
        <v>2323.6</v>
      </c>
      <c r="H409" s="28"/>
      <c r="I409" s="28" t="n">
        <f aca="false">I410</f>
        <v>2323.6</v>
      </c>
      <c r="J409" s="28" t="n">
        <f aca="false">J410</f>
        <v>3993.1</v>
      </c>
      <c r="K409" s="28"/>
      <c r="L409" s="28" t="n">
        <f aca="false">L410</f>
        <v>3993.1</v>
      </c>
    </row>
    <row r="410" s="18" customFormat="true" ht="26.25" hidden="false" customHeight="false" outlineLevel="0" collapsed="false">
      <c r="A410" s="26"/>
      <c r="B410" s="25" t="s">
        <v>31</v>
      </c>
      <c r="C410" s="27" t="s">
        <v>32</v>
      </c>
      <c r="D410" s="28" t="n">
        <v>2304.9</v>
      </c>
      <c r="E410" s="28"/>
      <c r="F410" s="28" t="n">
        <v>2304.9</v>
      </c>
      <c r="G410" s="28" t="n">
        <v>2323.6</v>
      </c>
      <c r="H410" s="28"/>
      <c r="I410" s="28" t="n">
        <v>2323.6</v>
      </c>
      <c r="J410" s="28" t="n">
        <v>3993.1</v>
      </c>
      <c r="K410" s="28"/>
      <c r="L410" s="28" t="n">
        <v>3993.1</v>
      </c>
    </row>
    <row r="411" s="18" customFormat="true" ht="39" hidden="false" customHeight="false" outlineLevel="0" collapsed="false">
      <c r="A411" s="26"/>
      <c r="B411" s="25" t="s">
        <v>87</v>
      </c>
      <c r="C411" s="27" t="s">
        <v>88</v>
      </c>
      <c r="D411" s="28" t="n">
        <v>0</v>
      </c>
      <c r="E411" s="28"/>
      <c r="F411" s="28" t="n">
        <v>0</v>
      </c>
      <c r="G411" s="28" t="n">
        <v>0</v>
      </c>
      <c r="H411" s="28"/>
      <c r="I411" s="28" t="n">
        <v>0</v>
      </c>
      <c r="J411" s="28" t="n">
        <v>0</v>
      </c>
      <c r="K411" s="28"/>
      <c r="L411" s="28" t="n">
        <v>0</v>
      </c>
    </row>
    <row r="412" s="18" customFormat="true" ht="64.5" hidden="false" customHeight="false" outlineLevel="0" collapsed="false">
      <c r="A412" s="25" t="s">
        <v>458</v>
      </c>
      <c r="B412" s="25"/>
      <c r="C412" s="27" t="s">
        <v>459</v>
      </c>
      <c r="D412" s="28" t="n">
        <f aca="false">D413</f>
        <v>507.3</v>
      </c>
      <c r="E412" s="28"/>
      <c r="F412" s="28" t="n">
        <f aca="false">F413</f>
        <v>507.3</v>
      </c>
      <c r="G412" s="28" t="n">
        <f aca="false">G413</f>
        <v>0</v>
      </c>
      <c r="H412" s="28"/>
      <c r="I412" s="28" t="n">
        <f aca="false">I413</f>
        <v>0</v>
      </c>
      <c r="J412" s="28" t="n">
        <f aca="false">J413</f>
        <v>0</v>
      </c>
      <c r="K412" s="28"/>
      <c r="L412" s="28" t="n">
        <f aca="false">L413</f>
        <v>0</v>
      </c>
    </row>
    <row r="413" s="18" customFormat="true" ht="26.25" hidden="false" customHeight="false" outlineLevel="0" collapsed="false">
      <c r="A413" s="25"/>
      <c r="B413" s="25" t="s">
        <v>31</v>
      </c>
      <c r="C413" s="27" t="s">
        <v>32</v>
      </c>
      <c r="D413" s="28" t="n">
        <v>507.3</v>
      </c>
      <c r="E413" s="28"/>
      <c r="F413" s="28" t="n">
        <v>507.3</v>
      </c>
      <c r="G413" s="28" t="n">
        <v>0</v>
      </c>
      <c r="H413" s="28"/>
      <c r="I413" s="28" t="n">
        <v>0</v>
      </c>
      <c r="J413" s="28" t="n">
        <v>0</v>
      </c>
      <c r="K413" s="28"/>
      <c r="L413" s="28" t="n">
        <v>0</v>
      </c>
    </row>
    <row r="414" s="18" customFormat="true" ht="26.25" hidden="false" customHeight="false" outlineLevel="0" collapsed="false">
      <c r="A414" s="40" t="s">
        <v>460</v>
      </c>
      <c r="B414" s="83"/>
      <c r="C414" s="27" t="s">
        <v>461</v>
      </c>
      <c r="D414" s="28" t="n">
        <f aca="false">D415</f>
        <v>120</v>
      </c>
      <c r="E414" s="28"/>
      <c r="F414" s="28" t="n">
        <f aca="false">F415</f>
        <v>120</v>
      </c>
      <c r="G414" s="28" t="n">
        <f aca="false">G415</f>
        <v>0</v>
      </c>
      <c r="H414" s="28"/>
      <c r="I414" s="28" t="n">
        <f aca="false">I415</f>
        <v>0</v>
      </c>
      <c r="J414" s="28" t="n">
        <f aca="false">J415</f>
        <v>0</v>
      </c>
      <c r="K414" s="28"/>
      <c r="L414" s="28" t="n">
        <f aca="false">L415</f>
        <v>0</v>
      </c>
    </row>
    <row r="415" s="18" customFormat="true" ht="26.25" hidden="false" customHeight="false" outlineLevel="0" collapsed="false">
      <c r="A415" s="40"/>
      <c r="B415" s="25" t="s">
        <v>31</v>
      </c>
      <c r="C415" s="27" t="s">
        <v>32</v>
      </c>
      <c r="D415" s="28" t="n">
        <v>120</v>
      </c>
      <c r="E415" s="28"/>
      <c r="F415" s="28" t="n">
        <v>120</v>
      </c>
      <c r="G415" s="28" t="n">
        <v>0</v>
      </c>
      <c r="H415" s="28"/>
      <c r="I415" s="28" t="n">
        <v>0</v>
      </c>
      <c r="J415" s="28" t="n">
        <v>0</v>
      </c>
      <c r="K415" s="28"/>
      <c r="L415" s="28" t="n">
        <v>0</v>
      </c>
    </row>
    <row r="416" s="18" customFormat="true" ht="64.5" hidden="false" customHeight="false" outlineLevel="0" collapsed="false">
      <c r="A416" s="33" t="s">
        <v>462</v>
      </c>
      <c r="B416" s="33"/>
      <c r="C416" s="27" t="s">
        <v>463</v>
      </c>
      <c r="D416" s="28" t="n">
        <f aca="false">D417</f>
        <v>160.5</v>
      </c>
      <c r="E416" s="28"/>
      <c r="F416" s="28" t="n">
        <f aca="false">F417</f>
        <v>160.5</v>
      </c>
      <c r="G416" s="28" t="n">
        <v>0</v>
      </c>
      <c r="H416" s="28"/>
      <c r="I416" s="28" t="n">
        <v>0</v>
      </c>
      <c r="J416" s="28" t="n">
        <v>0</v>
      </c>
      <c r="K416" s="28"/>
      <c r="L416" s="28" t="n">
        <v>0</v>
      </c>
    </row>
    <row r="417" s="18" customFormat="true" ht="26.25" hidden="false" customHeight="false" outlineLevel="0" collapsed="false">
      <c r="A417" s="33"/>
      <c r="B417" s="33" t="s">
        <v>31</v>
      </c>
      <c r="C417" s="31" t="s">
        <v>32</v>
      </c>
      <c r="D417" s="28" t="n">
        <v>160.5</v>
      </c>
      <c r="E417" s="28"/>
      <c r="F417" s="28" t="n">
        <v>160.5</v>
      </c>
      <c r="G417" s="28" t="n">
        <v>0</v>
      </c>
      <c r="H417" s="28"/>
      <c r="I417" s="28" t="n">
        <v>0</v>
      </c>
      <c r="J417" s="28" t="n">
        <v>0</v>
      </c>
      <c r="K417" s="28"/>
      <c r="L417" s="28" t="n">
        <v>0</v>
      </c>
    </row>
    <row r="418" s="18" customFormat="true" ht="26.25" hidden="false" customHeight="false" outlineLevel="0" collapsed="false">
      <c r="A418" s="25" t="s">
        <v>464</v>
      </c>
      <c r="B418" s="40"/>
      <c r="C418" s="27" t="s">
        <v>465</v>
      </c>
      <c r="D418" s="28" t="n">
        <f aca="false">D419</f>
        <v>685.6</v>
      </c>
      <c r="E418" s="28"/>
      <c r="F418" s="28" t="n">
        <f aca="false">F419</f>
        <v>685.6</v>
      </c>
      <c r="G418" s="28" t="n">
        <f aca="false">G419</f>
        <v>0</v>
      </c>
      <c r="H418" s="28"/>
      <c r="I418" s="28" t="n">
        <f aca="false">I419</f>
        <v>0</v>
      </c>
      <c r="J418" s="28" t="n">
        <f aca="false">J419</f>
        <v>0</v>
      </c>
      <c r="K418" s="28"/>
      <c r="L418" s="28" t="n">
        <f aca="false">L419</f>
        <v>0</v>
      </c>
    </row>
    <row r="419" s="18" customFormat="true" ht="26.25" hidden="false" customHeight="false" outlineLevel="0" collapsed="false">
      <c r="A419" s="25"/>
      <c r="B419" s="25" t="s">
        <v>31</v>
      </c>
      <c r="C419" s="27" t="s">
        <v>32</v>
      </c>
      <c r="D419" s="28" t="n">
        <v>685.6</v>
      </c>
      <c r="E419" s="28"/>
      <c r="F419" s="28" t="n">
        <v>685.6</v>
      </c>
      <c r="G419" s="28" t="n">
        <v>0</v>
      </c>
      <c r="H419" s="28"/>
      <c r="I419" s="28" t="n">
        <v>0</v>
      </c>
      <c r="J419" s="28" t="n">
        <v>0</v>
      </c>
      <c r="K419" s="28"/>
      <c r="L419" s="28" t="n">
        <v>0</v>
      </c>
    </row>
    <row r="420" s="18" customFormat="true" ht="26.25" hidden="false" customHeight="false" outlineLevel="0" collapsed="false">
      <c r="A420" s="25" t="s">
        <v>466</v>
      </c>
      <c r="B420" s="56"/>
      <c r="C420" s="78" t="s">
        <v>467</v>
      </c>
      <c r="D420" s="28" t="n">
        <f aca="false">D421</f>
        <v>9723.5</v>
      </c>
      <c r="E420" s="28"/>
      <c r="F420" s="28" t="n">
        <f aca="false">F421</f>
        <v>9723.5</v>
      </c>
      <c r="G420" s="28" t="n">
        <f aca="false">G421</f>
        <v>0</v>
      </c>
      <c r="H420" s="28"/>
      <c r="I420" s="28" t="n">
        <f aca="false">I421</f>
        <v>0</v>
      </c>
      <c r="J420" s="28" t="n">
        <f aca="false">J421</f>
        <v>0</v>
      </c>
      <c r="K420" s="28"/>
      <c r="L420" s="28" t="n">
        <f aca="false">L421</f>
        <v>0</v>
      </c>
    </row>
    <row r="421" s="18" customFormat="true" ht="26.25" hidden="false" customHeight="false" outlineLevel="0" collapsed="false">
      <c r="A421" s="25"/>
      <c r="B421" s="25" t="s">
        <v>31</v>
      </c>
      <c r="C421" s="27" t="s">
        <v>32</v>
      </c>
      <c r="D421" s="28" t="n">
        <f aca="false">8219+1504.5</f>
        <v>9723.5</v>
      </c>
      <c r="E421" s="28"/>
      <c r="F421" s="28" t="n">
        <f aca="false">8219+1504.5</f>
        <v>9723.5</v>
      </c>
      <c r="G421" s="28" t="n">
        <v>0</v>
      </c>
      <c r="H421" s="28"/>
      <c r="I421" s="28" t="n">
        <v>0</v>
      </c>
      <c r="J421" s="28" t="n">
        <v>0</v>
      </c>
      <c r="K421" s="28"/>
      <c r="L421" s="28" t="n">
        <v>0</v>
      </c>
    </row>
    <row r="422" s="18" customFormat="true" ht="26.25" hidden="false" customHeight="false" outlineLevel="0" collapsed="false">
      <c r="A422" s="25" t="s">
        <v>468</v>
      </c>
      <c r="B422" s="25"/>
      <c r="C422" s="27" t="s">
        <v>469</v>
      </c>
      <c r="D422" s="28" t="n">
        <f aca="false">D423</f>
        <v>2099.2</v>
      </c>
      <c r="E422" s="28"/>
      <c r="F422" s="28" t="n">
        <f aca="false">F423</f>
        <v>2099.2</v>
      </c>
      <c r="G422" s="28" t="n">
        <v>0</v>
      </c>
      <c r="H422" s="28"/>
      <c r="I422" s="28" t="n">
        <v>0</v>
      </c>
      <c r="J422" s="28" t="n">
        <v>0</v>
      </c>
      <c r="K422" s="28"/>
      <c r="L422" s="28" t="n">
        <v>0</v>
      </c>
    </row>
    <row r="423" s="18" customFormat="true" ht="26.25" hidden="false" customHeight="false" outlineLevel="0" collapsed="false">
      <c r="A423" s="25"/>
      <c r="B423" s="25" t="s">
        <v>31</v>
      </c>
      <c r="C423" s="27" t="s">
        <v>32</v>
      </c>
      <c r="D423" s="28" t="n">
        <v>2099.2</v>
      </c>
      <c r="E423" s="28"/>
      <c r="F423" s="28" t="n">
        <v>2099.2</v>
      </c>
      <c r="G423" s="28" t="n">
        <v>0</v>
      </c>
      <c r="H423" s="28"/>
      <c r="I423" s="28" t="n">
        <v>0</v>
      </c>
      <c r="J423" s="28" t="n">
        <v>0</v>
      </c>
      <c r="K423" s="28"/>
      <c r="L423" s="28" t="n">
        <v>0</v>
      </c>
    </row>
    <row r="424" s="18" customFormat="true" ht="26.25" hidden="false" customHeight="false" outlineLevel="0" collapsed="false">
      <c r="A424" s="22" t="s">
        <v>470</v>
      </c>
      <c r="B424" s="22"/>
      <c r="C424" s="58" t="s">
        <v>195</v>
      </c>
      <c r="D424" s="24" t="n">
        <f aca="false">D425</f>
        <v>8521.72931</v>
      </c>
      <c r="E424" s="24"/>
      <c r="F424" s="24" t="n">
        <f aca="false">F425</f>
        <v>8521.72931</v>
      </c>
      <c r="G424" s="24" t="n">
        <f aca="false">G425</f>
        <v>0</v>
      </c>
      <c r="H424" s="24" t="n">
        <f aca="false">H425</f>
        <v>0</v>
      </c>
      <c r="I424" s="24" t="n">
        <f aca="false">I425</f>
        <v>0</v>
      </c>
      <c r="J424" s="24" t="n">
        <f aca="false">J425</f>
        <v>0</v>
      </c>
      <c r="K424" s="24" t="n">
        <f aca="false">K425</f>
        <v>0</v>
      </c>
      <c r="L424" s="24" t="n">
        <f aca="false">L425</f>
        <v>0</v>
      </c>
    </row>
    <row r="425" s="18" customFormat="true" ht="76.5" hidden="false" customHeight="false" outlineLevel="0" collapsed="false">
      <c r="A425" s="25" t="s">
        <v>471</v>
      </c>
      <c r="B425" s="25"/>
      <c r="C425" s="60" t="s">
        <v>472</v>
      </c>
      <c r="D425" s="28" t="n">
        <f aca="false">D426</f>
        <v>8521.72931</v>
      </c>
      <c r="E425" s="28"/>
      <c r="F425" s="28" t="n">
        <f aca="false">F426</f>
        <v>8521.72931</v>
      </c>
      <c r="G425" s="28" t="n">
        <f aca="false">G426</f>
        <v>0</v>
      </c>
      <c r="H425" s="28"/>
      <c r="I425" s="28" t="n">
        <f aca="false">I426</f>
        <v>0</v>
      </c>
      <c r="J425" s="28" t="n">
        <f aca="false">J426</f>
        <v>0</v>
      </c>
      <c r="K425" s="28"/>
      <c r="L425" s="28" t="n">
        <f aca="false">L426</f>
        <v>0</v>
      </c>
    </row>
    <row r="426" s="18" customFormat="true" ht="26.25" hidden="false" customHeight="false" outlineLevel="0" collapsed="false">
      <c r="A426" s="40"/>
      <c r="B426" s="25" t="s">
        <v>31</v>
      </c>
      <c r="C426" s="27" t="s">
        <v>32</v>
      </c>
      <c r="D426" s="28" t="n">
        <f aca="false">D427+D428</f>
        <v>8521.72931</v>
      </c>
      <c r="E426" s="28"/>
      <c r="F426" s="28" t="n">
        <f aca="false">F427+F428</f>
        <v>8521.72931</v>
      </c>
      <c r="G426" s="28" t="n">
        <v>0</v>
      </c>
      <c r="H426" s="28"/>
      <c r="I426" s="28" t="n">
        <v>0</v>
      </c>
      <c r="J426" s="28" t="n">
        <v>0</v>
      </c>
      <c r="K426" s="28"/>
      <c r="L426" s="28" t="n">
        <v>0</v>
      </c>
    </row>
    <row r="427" s="18" customFormat="true" ht="15" hidden="false" customHeight="false" outlineLevel="0" collapsed="false">
      <c r="A427" s="40"/>
      <c r="B427" s="25"/>
      <c r="C427" s="27" t="s">
        <v>99</v>
      </c>
      <c r="D427" s="28" t="n">
        <v>6391.29698</v>
      </c>
      <c r="E427" s="28"/>
      <c r="F427" s="28" t="n">
        <v>6391.29698</v>
      </c>
      <c r="G427" s="28" t="n">
        <v>0</v>
      </c>
      <c r="H427" s="28"/>
      <c r="I427" s="28" t="n">
        <v>0</v>
      </c>
      <c r="J427" s="28" t="n">
        <v>0</v>
      </c>
      <c r="K427" s="28"/>
      <c r="L427" s="28" t="n">
        <v>0</v>
      </c>
    </row>
    <row r="428" s="18" customFormat="true" ht="15" hidden="false" customHeight="false" outlineLevel="0" collapsed="false">
      <c r="A428" s="40"/>
      <c r="B428" s="25"/>
      <c r="C428" s="78" t="s">
        <v>100</v>
      </c>
      <c r="D428" s="28" t="n">
        <v>2130.43233</v>
      </c>
      <c r="E428" s="28"/>
      <c r="F428" s="28" t="n">
        <v>2130.43233</v>
      </c>
      <c r="G428" s="28" t="n">
        <v>0</v>
      </c>
      <c r="H428" s="28"/>
      <c r="I428" s="28" t="n">
        <v>0</v>
      </c>
      <c r="J428" s="28" t="n">
        <v>0</v>
      </c>
      <c r="K428" s="28"/>
      <c r="L428" s="28" t="n">
        <v>0</v>
      </c>
    </row>
    <row r="429" s="18" customFormat="true" ht="39" hidden="false" customHeight="false" outlineLevel="0" collapsed="false">
      <c r="A429" s="14" t="s">
        <v>473</v>
      </c>
      <c r="B429" s="14"/>
      <c r="C429" s="64" t="s">
        <v>474</v>
      </c>
      <c r="D429" s="16" t="n">
        <f aca="false">D430+D459+D463</f>
        <v>132742.06888</v>
      </c>
      <c r="E429" s="16" t="n">
        <f aca="false">E430+E459+E463</f>
        <v>0</v>
      </c>
      <c r="F429" s="16" t="n">
        <f aca="false">F430+F459+F463</f>
        <v>132742.06888</v>
      </c>
      <c r="G429" s="16" t="n">
        <f aca="false">G430+G459+G463</f>
        <v>68404.21207</v>
      </c>
      <c r="H429" s="16" t="n">
        <f aca="false">H430+H459+H463</f>
        <v>4800</v>
      </c>
      <c r="I429" s="16" t="n">
        <f aca="false">I430+I459+I463</f>
        <v>73204.21207</v>
      </c>
      <c r="J429" s="16" t="n">
        <f aca="false">J430+J459</f>
        <v>64960.5</v>
      </c>
      <c r="K429" s="16" t="n">
        <f aca="false">K430+K459</f>
        <v>0</v>
      </c>
      <c r="L429" s="16" t="n">
        <f aca="false">L430+L459</f>
        <v>64960.5</v>
      </c>
      <c r="M429" s="86"/>
    </row>
    <row r="430" s="18" customFormat="true" ht="39" hidden="false" customHeight="false" outlineLevel="0" collapsed="false">
      <c r="A430" s="19" t="s">
        <v>475</v>
      </c>
      <c r="B430" s="19"/>
      <c r="C430" s="20" t="s">
        <v>476</v>
      </c>
      <c r="D430" s="21" t="n">
        <f aca="false">D431+D436+D441+D450+D453</f>
        <v>126469.56888</v>
      </c>
      <c r="E430" s="21" t="n">
        <f aca="false">E431+E436+E441+E450+E453</f>
        <v>0</v>
      </c>
      <c r="F430" s="21" t="n">
        <f aca="false">F431+F436+F441+F450+F453</f>
        <v>126469.56888</v>
      </c>
      <c r="G430" s="21" t="n">
        <f aca="false">G431+G436+G441+G450+G453</f>
        <v>62762.21207</v>
      </c>
      <c r="H430" s="21" t="n">
        <f aca="false">H431+H436+H441+H450+H453</f>
        <v>4800</v>
      </c>
      <c r="I430" s="21" t="n">
        <f aca="false">I431+I436+I441+I450+I453</f>
        <v>67562.21207</v>
      </c>
      <c r="J430" s="21" t="n">
        <f aca="false">J431+J436+J441+J450+J453</f>
        <v>59618.9</v>
      </c>
      <c r="K430" s="21" t="n">
        <f aca="false">K431+K436+K441+K450+K453</f>
        <v>0</v>
      </c>
      <c r="L430" s="21" t="n">
        <f aca="false">L431+L436+L441+L450+L453</f>
        <v>59618.9</v>
      </c>
    </row>
    <row r="431" s="18" customFormat="true" ht="39" hidden="false" customHeight="false" outlineLevel="0" collapsed="false">
      <c r="A431" s="22" t="s">
        <v>477</v>
      </c>
      <c r="B431" s="22"/>
      <c r="C431" s="23" t="s">
        <v>478</v>
      </c>
      <c r="D431" s="24" t="n">
        <f aca="false">D432+D434</f>
        <v>542.8</v>
      </c>
      <c r="E431" s="24"/>
      <c r="F431" s="24" t="n">
        <f aca="false">F432+F434</f>
        <v>542.8</v>
      </c>
      <c r="G431" s="24" t="n">
        <f aca="false">G432+G434</f>
        <v>542.8</v>
      </c>
      <c r="H431" s="24"/>
      <c r="I431" s="24" t="n">
        <f aca="false">I432+I434</f>
        <v>542.8</v>
      </c>
      <c r="J431" s="24" t="n">
        <f aca="false">J432+J434</f>
        <v>542.8</v>
      </c>
      <c r="K431" s="24"/>
      <c r="L431" s="24" t="n">
        <f aca="false">L432+L434</f>
        <v>542.8</v>
      </c>
    </row>
    <row r="432" s="18" customFormat="true" ht="39" hidden="false" customHeight="false" outlineLevel="0" collapsed="false">
      <c r="A432" s="25" t="s">
        <v>479</v>
      </c>
      <c r="B432" s="26"/>
      <c r="C432" s="27" t="s">
        <v>480</v>
      </c>
      <c r="D432" s="28" t="n">
        <f aca="false">D433</f>
        <v>3.3</v>
      </c>
      <c r="E432" s="28"/>
      <c r="F432" s="28" t="n">
        <f aca="false">F433</f>
        <v>3.29999999999995</v>
      </c>
      <c r="G432" s="28" t="n">
        <f aca="false">G433</f>
        <v>542.8</v>
      </c>
      <c r="H432" s="28"/>
      <c r="I432" s="28" t="n">
        <f aca="false">I433</f>
        <v>542.8</v>
      </c>
      <c r="J432" s="28" t="n">
        <f aca="false">J433</f>
        <v>542.8</v>
      </c>
      <c r="K432" s="28"/>
      <c r="L432" s="28" t="n">
        <f aca="false">L433</f>
        <v>542.8</v>
      </c>
    </row>
    <row r="433" s="18" customFormat="true" ht="26.25" hidden="false" customHeight="false" outlineLevel="0" collapsed="false">
      <c r="A433" s="25"/>
      <c r="B433" s="25" t="s">
        <v>31</v>
      </c>
      <c r="C433" s="27" t="s">
        <v>32</v>
      </c>
      <c r="D433" s="28" t="n">
        <v>3.3</v>
      </c>
      <c r="E433" s="28"/>
      <c r="F433" s="28" t="n">
        <f aca="false">542.8-539.5</f>
        <v>3.29999999999995</v>
      </c>
      <c r="G433" s="28" t="n">
        <v>542.8</v>
      </c>
      <c r="H433" s="28"/>
      <c r="I433" s="28" t="n">
        <v>542.8</v>
      </c>
      <c r="J433" s="28" t="n">
        <v>542.8</v>
      </c>
      <c r="K433" s="28"/>
      <c r="L433" s="28" t="n">
        <v>542.8</v>
      </c>
    </row>
    <row r="434" s="18" customFormat="true" ht="26.25" hidden="false" customHeight="false" outlineLevel="0" collapsed="false">
      <c r="A434" s="25" t="s">
        <v>481</v>
      </c>
      <c r="B434" s="26"/>
      <c r="C434" s="27" t="s">
        <v>482</v>
      </c>
      <c r="D434" s="28" t="n">
        <f aca="false">D435</f>
        <v>539.5</v>
      </c>
      <c r="E434" s="28"/>
      <c r="F434" s="28" t="n">
        <f aca="false">F435</f>
        <v>539.5</v>
      </c>
      <c r="G434" s="28" t="n">
        <f aca="false">G435</f>
        <v>0</v>
      </c>
      <c r="H434" s="28"/>
      <c r="I434" s="28" t="n">
        <f aca="false">I435</f>
        <v>0</v>
      </c>
      <c r="J434" s="28" t="n">
        <f aca="false">J435</f>
        <v>0</v>
      </c>
      <c r="K434" s="28"/>
      <c r="L434" s="28" t="n">
        <f aca="false">L435</f>
        <v>0</v>
      </c>
    </row>
    <row r="435" s="18" customFormat="true" ht="26.25" hidden="false" customHeight="false" outlineLevel="0" collapsed="false">
      <c r="A435" s="25"/>
      <c r="B435" s="25" t="s">
        <v>31</v>
      </c>
      <c r="C435" s="27" t="s">
        <v>32</v>
      </c>
      <c r="D435" s="28" t="n">
        <v>539.5</v>
      </c>
      <c r="E435" s="28"/>
      <c r="F435" s="28" t="n">
        <v>539.5</v>
      </c>
      <c r="G435" s="28" t="n">
        <v>0</v>
      </c>
      <c r="H435" s="28"/>
      <c r="I435" s="28" t="n">
        <v>0</v>
      </c>
      <c r="J435" s="28" t="n">
        <v>0</v>
      </c>
      <c r="K435" s="28"/>
      <c r="L435" s="28" t="n">
        <v>0</v>
      </c>
    </row>
    <row r="436" s="18" customFormat="true" ht="26.25" hidden="false" customHeight="false" outlineLevel="0" collapsed="false">
      <c r="A436" s="22" t="s">
        <v>483</v>
      </c>
      <c r="B436" s="22"/>
      <c r="C436" s="23" t="s">
        <v>484</v>
      </c>
      <c r="D436" s="24" t="n">
        <f aca="false">D437+D439</f>
        <v>285</v>
      </c>
      <c r="E436" s="24" t="n">
        <f aca="false">E437+E439</f>
        <v>0</v>
      </c>
      <c r="F436" s="24" t="n">
        <f aca="false">F437+F439</f>
        <v>285</v>
      </c>
      <c r="G436" s="24" t="n">
        <f aca="false">G437+G439</f>
        <v>0</v>
      </c>
      <c r="H436" s="24" t="n">
        <f aca="false">H437+H439</f>
        <v>4800</v>
      </c>
      <c r="I436" s="24" t="n">
        <f aca="false">I437+I439</f>
        <v>4800</v>
      </c>
      <c r="J436" s="24" t="n">
        <v>0</v>
      </c>
      <c r="K436" s="24"/>
      <c r="L436" s="24" t="n">
        <v>0</v>
      </c>
    </row>
    <row r="437" s="18" customFormat="true" ht="39" hidden="false" customHeight="false" outlineLevel="0" collapsed="false">
      <c r="A437" s="25" t="s">
        <v>485</v>
      </c>
      <c r="B437" s="26"/>
      <c r="C437" s="27" t="s">
        <v>486</v>
      </c>
      <c r="D437" s="28" t="n">
        <f aca="false">D438</f>
        <v>285</v>
      </c>
      <c r="E437" s="28"/>
      <c r="F437" s="28" t="n">
        <f aca="false">F438</f>
        <v>285</v>
      </c>
      <c r="G437" s="28" t="n">
        <v>0</v>
      </c>
      <c r="H437" s="28"/>
      <c r="I437" s="28" t="n">
        <v>0</v>
      </c>
      <c r="J437" s="28" t="n">
        <v>0</v>
      </c>
      <c r="K437" s="28"/>
      <c r="L437" s="28" t="n">
        <v>0</v>
      </c>
    </row>
    <row r="438" s="18" customFormat="true" ht="26.25" hidden="false" customHeight="false" outlineLevel="0" collapsed="false">
      <c r="A438" s="25"/>
      <c r="B438" s="25" t="s">
        <v>31</v>
      </c>
      <c r="C438" s="27" t="s">
        <v>32</v>
      </c>
      <c r="D438" s="28" t="n">
        <v>285</v>
      </c>
      <c r="E438" s="28"/>
      <c r="F438" s="28" t="n">
        <v>285</v>
      </c>
      <c r="G438" s="28" t="n">
        <v>0</v>
      </c>
      <c r="H438" s="28"/>
      <c r="I438" s="28" t="n">
        <v>0</v>
      </c>
      <c r="J438" s="28" t="n">
        <v>0</v>
      </c>
      <c r="K438" s="28"/>
      <c r="L438" s="28" t="n">
        <v>0</v>
      </c>
    </row>
    <row r="439" s="18" customFormat="true" ht="39" hidden="false" customHeight="false" outlineLevel="0" collapsed="false">
      <c r="A439" s="34" t="s">
        <v>487</v>
      </c>
      <c r="B439" s="87"/>
      <c r="C439" s="88" t="s">
        <v>488</v>
      </c>
      <c r="D439" s="28" t="n">
        <f aca="false">D440</f>
        <v>0</v>
      </c>
      <c r="E439" s="28"/>
      <c r="F439" s="28" t="n">
        <f aca="false">F440</f>
        <v>0</v>
      </c>
      <c r="G439" s="28" t="n">
        <f aca="false">G440</f>
        <v>0</v>
      </c>
      <c r="H439" s="28" t="n">
        <f aca="false">H440</f>
        <v>4800</v>
      </c>
      <c r="I439" s="28" t="n">
        <f aca="false">I440</f>
        <v>4800</v>
      </c>
      <c r="J439" s="28" t="n">
        <v>0</v>
      </c>
      <c r="K439" s="28"/>
      <c r="L439" s="28" t="n">
        <v>0</v>
      </c>
    </row>
    <row r="440" s="18" customFormat="true" ht="26.25" hidden="false" customHeight="false" outlineLevel="0" collapsed="false">
      <c r="A440" s="34"/>
      <c r="B440" s="34" t="s">
        <v>31</v>
      </c>
      <c r="C440" s="88" t="s">
        <v>32</v>
      </c>
      <c r="D440" s="28" t="n">
        <v>0</v>
      </c>
      <c r="E440" s="28"/>
      <c r="F440" s="28" t="n">
        <v>0</v>
      </c>
      <c r="G440" s="28" t="n">
        <v>0</v>
      </c>
      <c r="H440" s="28" t="n">
        <v>4800</v>
      </c>
      <c r="I440" s="28" t="n">
        <v>4800</v>
      </c>
      <c r="J440" s="28" t="n">
        <v>0</v>
      </c>
      <c r="K440" s="28"/>
      <c r="L440" s="28" t="n">
        <v>0</v>
      </c>
    </row>
    <row r="441" s="18" customFormat="true" ht="26.25" hidden="false" customHeight="false" outlineLevel="0" collapsed="false">
      <c r="A441" s="22" t="s">
        <v>489</v>
      </c>
      <c r="B441" s="22"/>
      <c r="C441" s="23" t="s">
        <v>490</v>
      </c>
      <c r="D441" s="24" t="n">
        <f aca="false">D442+D446+D448</f>
        <v>43526.31117</v>
      </c>
      <c r="E441" s="24"/>
      <c r="F441" s="24" t="n">
        <f aca="false">F442+F446+F448</f>
        <v>43526.31117</v>
      </c>
      <c r="G441" s="24" t="n">
        <f aca="false">G442+G446+G448</f>
        <v>28780.5</v>
      </c>
      <c r="H441" s="24"/>
      <c r="I441" s="24" t="n">
        <f aca="false">I442+I446+I448</f>
        <v>28780.5</v>
      </c>
      <c r="J441" s="24" t="n">
        <f aca="false">J442</f>
        <v>27092.2</v>
      </c>
      <c r="K441" s="24"/>
      <c r="L441" s="24" t="n">
        <f aca="false">L442</f>
        <v>27092.2</v>
      </c>
    </row>
    <row r="442" s="18" customFormat="true" ht="26.25" hidden="false" customHeight="false" outlineLevel="0" collapsed="false">
      <c r="A442" s="25" t="s">
        <v>491</v>
      </c>
      <c r="B442" s="26"/>
      <c r="C442" s="27" t="s">
        <v>492</v>
      </c>
      <c r="D442" s="28" t="n">
        <f aca="false">D443</f>
        <v>29030.11117</v>
      </c>
      <c r="E442" s="28"/>
      <c r="F442" s="28" t="n">
        <f aca="false">F443</f>
        <v>29030.11117</v>
      </c>
      <c r="G442" s="28" t="n">
        <f aca="false">G443</f>
        <v>27092.2</v>
      </c>
      <c r="H442" s="28"/>
      <c r="I442" s="28" t="n">
        <f aca="false">I443</f>
        <v>27092.2</v>
      </c>
      <c r="J442" s="28" t="n">
        <f aca="false">J443</f>
        <v>27092.2</v>
      </c>
      <c r="K442" s="28"/>
      <c r="L442" s="28" t="n">
        <f aca="false">L443</f>
        <v>27092.2</v>
      </c>
    </row>
    <row r="443" s="18" customFormat="true" ht="26.25" hidden="false" customHeight="false" outlineLevel="0" collapsed="false">
      <c r="A443" s="25"/>
      <c r="B443" s="25" t="s">
        <v>31</v>
      </c>
      <c r="C443" s="27" t="s">
        <v>32</v>
      </c>
      <c r="D443" s="28" t="n">
        <f aca="false">D444+D445</f>
        <v>29030.11117</v>
      </c>
      <c r="E443" s="28"/>
      <c r="F443" s="28" t="n">
        <f aca="false">F444+F445</f>
        <v>29030.11117</v>
      </c>
      <c r="G443" s="28" t="n">
        <f aca="false">G444+G445</f>
        <v>27092.2</v>
      </c>
      <c r="H443" s="28"/>
      <c r="I443" s="28" t="n">
        <f aca="false">I444+I445</f>
        <v>27092.2</v>
      </c>
      <c r="J443" s="28" t="n">
        <f aca="false">J444+J445</f>
        <v>27092.2</v>
      </c>
      <c r="K443" s="28"/>
      <c r="L443" s="28" t="n">
        <f aca="false">L444+L445</f>
        <v>27092.2</v>
      </c>
    </row>
    <row r="444" s="18" customFormat="true" ht="15" hidden="false" customHeight="false" outlineLevel="0" collapsed="false">
      <c r="A444" s="25"/>
      <c r="B444" s="25"/>
      <c r="C444" s="27" t="s">
        <v>203</v>
      </c>
      <c r="D444" s="28" t="n">
        <v>26127.1</v>
      </c>
      <c r="E444" s="28"/>
      <c r="F444" s="28" t="n">
        <v>26127.1</v>
      </c>
      <c r="G444" s="28" t="n">
        <v>24383</v>
      </c>
      <c r="H444" s="28"/>
      <c r="I444" s="28" t="n">
        <v>24383</v>
      </c>
      <c r="J444" s="28" t="n">
        <v>24383</v>
      </c>
      <c r="K444" s="28"/>
      <c r="L444" s="28" t="n">
        <v>24383</v>
      </c>
    </row>
    <row r="445" s="18" customFormat="true" ht="15" hidden="false" customHeight="false" outlineLevel="0" collapsed="false">
      <c r="A445" s="25"/>
      <c r="B445" s="25"/>
      <c r="C445" s="27" t="s">
        <v>220</v>
      </c>
      <c r="D445" s="28" t="n">
        <v>2903.01117</v>
      </c>
      <c r="E445" s="28"/>
      <c r="F445" s="28" t="n">
        <v>2903.01117</v>
      </c>
      <c r="G445" s="28" t="n">
        <v>2709.2</v>
      </c>
      <c r="H445" s="28"/>
      <c r="I445" s="28" t="n">
        <v>2709.2</v>
      </c>
      <c r="J445" s="28" t="n">
        <v>2709.2</v>
      </c>
      <c r="K445" s="28"/>
      <c r="L445" s="28" t="n">
        <v>2709.2</v>
      </c>
    </row>
    <row r="446" s="18" customFormat="true" ht="26.25" hidden="false" customHeight="false" outlineLevel="0" collapsed="false">
      <c r="A446" s="25" t="s">
        <v>493</v>
      </c>
      <c r="B446" s="26"/>
      <c r="C446" s="27" t="s">
        <v>494</v>
      </c>
      <c r="D446" s="28" t="n">
        <f aca="false">D447</f>
        <v>4858.5</v>
      </c>
      <c r="E446" s="28"/>
      <c r="F446" s="28" t="n">
        <f aca="false">F447</f>
        <v>4858.5</v>
      </c>
      <c r="G446" s="28" t="n">
        <f aca="false">G447</f>
        <v>1688.3</v>
      </c>
      <c r="H446" s="28"/>
      <c r="I446" s="28" t="n">
        <f aca="false">I447</f>
        <v>1688.3</v>
      </c>
      <c r="J446" s="28" t="n">
        <f aca="false">J447</f>
        <v>0</v>
      </c>
      <c r="K446" s="28"/>
      <c r="L446" s="28" t="n">
        <f aca="false">L447</f>
        <v>0</v>
      </c>
    </row>
    <row r="447" s="18" customFormat="true" ht="26.25" hidden="false" customHeight="false" outlineLevel="0" collapsed="false">
      <c r="A447" s="25"/>
      <c r="B447" s="25" t="s">
        <v>31</v>
      </c>
      <c r="C447" s="27" t="s">
        <v>32</v>
      </c>
      <c r="D447" s="28" t="n">
        <f aca="false">4060.9+797.6</f>
        <v>4858.5</v>
      </c>
      <c r="E447" s="28"/>
      <c r="F447" s="28" t="n">
        <f aca="false">4060.9+797.6</f>
        <v>4858.5</v>
      </c>
      <c r="G447" s="28" t="n">
        <v>1688.3</v>
      </c>
      <c r="H447" s="28"/>
      <c r="I447" s="28" t="n">
        <f aca="false">488.3+1200</f>
        <v>1688.3</v>
      </c>
      <c r="J447" s="28" t="n">
        <v>0</v>
      </c>
      <c r="K447" s="28"/>
      <c r="L447" s="28" t="n">
        <v>0</v>
      </c>
    </row>
    <row r="448" s="18" customFormat="true" ht="26.25" hidden="false" customHeight="false" outlineLevel="0" collapsed="false">
      <c r="A448" s="25" t="s">
        <v>495</v>
      </c>
      <c r="B448" s="26"/>
      <c r="C448" s="27" t="s">
        <v>496</v>
      </c>
      <c r="D448" s="28" t="n">
        <f aca="false">D449</f>
        <v>9637.7</v>
      </c>
      <c r="E448" s="28"/>
      <c r="F448" s="28" t="n">
        <f aca="false">F449</f>
        <v>9637.7</v>
      </c>
      <c r="G448" s="28" t="n">
        <f aca="false">G449</f>
        <v>0</v>
      </c>
      <c r="H448" s="28"/>
      <c r="I448" s="28" t="n">
        <f aca="false">I449</f>
        <v>0</v>
      </c>
      <c r="J448" s="28" t="n">
        <f aca="false">J449</f>
        <v>0</v>
      </c>
      <c r="K448" s="28"/>
      <c r="L448" s="28" t="n">
        <f aca="false">L449</f>
        <v>0</v>
      </c>
    </row>
    <row r="449" s="18" customFormat="true" ht="26.25" hidden="false" customHeight="false" outlineLevel="0" collapsed="false">
      <c r="A449" s="56"/>
      <c r="B449" s="25" t="s">
        <v>31</v>
      </c>
      <c r="C449" s="27" t="s">
        <v>32</v>
      </c>
      <c r="D449" s="28" t="n">
        <f aca="false">8354.4+1283.3</f>
        <v>9637.7</v>
      </c>
      <c r="E449" s="28"/>
      <c r="F449" s="28" t="n">
        <f aca="false">8354.4+1283.3</f>
        <v>9637.7</v>
      </c>
      <c r="G449" s="28" t="n">
        <v>0</v>
      </c>
      <c r="H449" s="28"/>
      <c r="I449" s="28" t="n">
        <v>0</v>
      </c>
      <c r="J449" s="28" t="n">
        <v>0</v>
      </c>
      <c r="K449" s="28"/>
      <c r="L449" s="28" t="n">
        <v>0</v>
      </c>
    </row>
    <row r="450" s="18" customFormat="true" ht="26.25" hidden="false" customHeight="false" outlineLevel="0" collapsed="false">
      <c r="A450" s="22" t="s">
        <v>497</v>
      </c>
      <c r="B450" s="22"/>
      <c r="C450" s="23" t="s">
        <v>498</v>
      </c>
      <c r="D450" s="24" t="n">
        <f aca="false">D451</f>
        <v>31983.9</v>
      </c>
      <c r="E450" s="24"/>
      <c r="F450" s="24" t="n">
        <f aca="false">F451</f>
        <v>31983.9</v>
      </c>
      <c r="G450" s="24" t="n">
        <f aca="false">G451</f>
        <v>31983.9</v>
      </c>
      <c r="H450" s="24"/>
      <c r="I450" s="24" t="n">
        <f aca="false">I451</f>
        <v>31983.9</v>
      </c>
      <c r="J450" s="24" t="n">
        <f aca="false">J451</f>
        <v>31983.9</v>
      </c>
      <c r="K450" s="24"/>
      <c r="L450" s="24" t="n">
        <f aca="false">L451</f>
        <v>31983.9</v>
      </c>
    </row>
    <row r="451" s="18" customFormat="true" ht="51.75" hidden="false" customHeight="false" outlineLevel="0" collapsed="false">
      <c r="A451" s="25" t="s">
        <v>499</v>
      </c>
      <c r="B451" s="26"/>
      <c r="C451" s="27" t="s">
        <v>500</v>
      </c>
      <c r="D451" s="28" t="n">
        <f aca="false">D452</f>
        <v>31983.9</v>
      </c>
      <c r="E451" s="28"/>
      <c r="F451" s="28" t="n">
        <f aca="false">F452</f>
        <v>31983.9</v>
      </c>
      <c r="G451" s="28" t="n">
        <f aca="false">G452</f>
        <v>31983.9</v>
      </c>
      <c r="H451" s="28"/>
      <c r="I451" s="28" t="n">
        <f aca="false">I452</f>
        <v>31983.9</v>
      </c>
      <c r="J451" s="28" t="n">
        <f aca="false">J452</f>
        <v>31983.9</v>
      </c>
      <c r="K451" s="28"/>
      <c r="L451" s="28" t="n">
        <f aca="false">L452</f>
        <v>31983.9</v>
      </c>
    </row>
    <row r="452" s="18" customFormat="true" ht="26.25" hidden="false" customHeight="false" outlineLevel="0" collapsed="false">
      <c r="A452" s="25"/>
      <c r="B452" s="25" t="s">
        <v>31</v>
      </c>
      <c r="C452" s="27" t="s">
        <v>32</v>
      </c>
      <c r="D452" s="28" t="n">
        <v>31983.9</v>
      </c>
      <c r="E452" s="28"/>
      <c r="F452" s="28" t="n">
        <v>31983.9</v>
      </c>
      <c r="G452" s="28" t="n">
        <v>31983.9</v>
      </c>
      <c r="H452" s="28"/>
      <c r="I452" s="28" t="n">
        <v>31983.9</v>
      </c>
      <c r="J452" s="28" t="n">
        <v>31983.9</v>
      </c>
      <c r="K452" s="28"/>
      <c r="L452" s="28" t="n">
        <v>31983.9</v>
      </c>
    </row>
    <row r="453" s="18" customFormat="true" ht="41.25" hidden="false" customHeight="true" outlineLevel="0" collapsed="false">
      <c r="A453" s="22" t="s">
        <v>501</v>
      </c>
      <c r="B453" s="22"/>
      <c r="C453" s="71" t="s">
        <v>502</v>
      </c>
      <c r="D453" s="24" t="n">
        <f aca="false">D454</f>
        <v>50131.55771</v>
      </c>
      <c r="E453" s="24"/>
      <c r="F453" s="24" t="n">
        <f aca="false">F454</f>
        <v>50131.55771</v>
      </c>
      <c r="G453" s="24" t="n">
        <f aca="false">G454</f>
        <v>1455.01207</v>
      </c>
      <c r="H453" s="24"/>
      <c r="I453" s="24" t="n">
        <f aca="false">I454</f>
        <v>1455.01207</v>
      </c>
      <c r="J453" s="24" t="n">
        <f aca="false">J454</f>
        <v>0</v>
      </c>
      <c r="K453" s="24"/>
      <c r="L453" s="24" t="n">
        <f aca="false">L454</f>
        <v>0</v>
      </c>
    </row>
    <row r="454" s="18" customFormat="true" ht="26.25" hidden="false" customHeight="false" outlineLevel="0" collapsed="false">
      <c r="A454" s="25" t="s">
        <v>503</v>
      </c>
      <c r="B454" s="25"/>
      <c r="C454" s="31" t="s">
        <v>504</v>
      </c>
      <c r="D454" s="28" t="n">
        <f aca="false">D455</f>
        <v>50131.55771</v>
      </c>
      <c r="E454" s="28"/>
      <c r="F454" s="28" t="n">
        <f aca="false">F455</f>
        <v>50131.55771</v>
      </c>
      <c r="G454" s="28" t="n">
        <f aca="false">G455</f>
        <v>1455.01207</v>
      </c>
      <c r="H454" s="28"/>
      <c r="I454" s="28" t="n">
        <f aca="false">I455</f>
        <v>1455.01207</v>
      </c>
      <c r="J454" s="28" t="n">
        <f aca="false">J455</f>
        <v>0</v>
      </c>
      <c r="K454" s="28"/>
      <c r="L454" s="28" t="n">
        <f aca="false">L455</f>
        <v>0</v>
      </c>
    </row>
    <row r="455" s="18" customFormat="true" ht="26.25" hidden="false" customHeight="false" outlineLevel="0" collapsed="false">
      <c r="A455" s="25"/>
      <c r="B455" s="25" t="s">
        <v>31</v>
      </c>
      <c r="C455" s="27" t="s">
        <v>32</v>
      </c>
      <c r="D455" s="28" t="n">
        <f aca="false">D456+D457+D458</f>
        <v>50131.55771</v>
      </c>
      <c r="E455" s="28"/>
      <c r="F455" s="28" t="n">
        <f aca="false">F456+F457+F458</f>
        <v>50131.55771</v>
      </c>
      <c r="G455" s="28" t="n">
        <f aca="false">G456+G457+G458</f>
        <v>1455.01207</v>
      </c>
      <c r="H455" s="28"/>
      <c r="I455" s="28" t="n">
        <f aca="false">I456+I457+I458</f>
        <v>1455.01207</v>
      </c>
      <c r="J455" s="28" t="n">
        <f aca="false">J456+J457+J458</f>
        <v>0</v>
      </c>
      <c r="K455" s="28"/>
      <c r="L455" s="28" t="n">
        <f aca="false">L456+L457+L458</f>
        <v>0</v>
      </c>
    </row>
    <row r="456" s="18" customFormat="true" ht="15" hidden="false" customHeight="false" outlineLevel="0" collapsed="false">
      <c r="A456" s="25"/>
      <c r="B456" s="25"/>
      <c r="C456" s="27" t="s">
        <v>218</v>
      </c>
      <c r="D456" s="28" t="n">
        <v>47403.95668</v>
      </c>
      <c r="E456" s="28"/>
      <c r="F456" s="28" t="n">
        <v>47403.95668</v>
      </c>
      <c r="G456" s="28" t="n">
        <v>0</v>
      </c>
      <c r="H456" s="28"/>
      <c r="I456" s="28" t="n">
        <v>0</v>
      </c>
      <c r="J456" s="28" t="n">
        <v>0</v>
      </c>
      <c r="K456" s="28"/>
      <c r="L456" s="28" t="n">
        <v>0</v>
      </c>
    </row>
    <row r="457" s="18" customFormat="true" ht="15" hidden="false" customHeight="false" outlineLevel="0" collapsed="false">
      <c r="A457" s="25"/>
      <c r="B457" s="25"/>
      <c r="C457" s="27" t="s">
        <v>219</v>
      </c>
      <c r="D457" s="28" t="n">
        <v>2494.94507</v>
      </c>
      <c r="E457" s="28"/>
      <c r="F457" s="28" t="n">
        <v>2494.94507</v>
      </c>
      <c r="G457" s="28" t="n">
        <v>0</v>
      </c>
      <c r="H457" s="28"/>
      <c r="I457" s="28" t="n">
        <v>0</v>
      </c>
      <c r="J457" s="28" t="n">
        <v>0</v>
      </c>
      <c r="K457" s="28"/>
      <c r="L457" s="28" t="n">
        <v>0</v>
      </c>
    </row>
    <row r="458" s="18" customFormat="true" ht="15" hidden="false" customHeight="false" outlineLevel="0" collapsed="false">
      <c r="A458" s="25"/>
      <c r="B458" s="25"/>
      <c r="C458" s="27" t="s">
        <v>220</v>
      </c>
      <c r="D458" s="28" t="n">
        <f aca="false">250.74825-18.09229</f>
        <v>232.65596</v>
      </c>
      <c r="E458" s="28"/>
      <c r="F458" s="28" t="n">
        <f aca="false">250.74825-18.09229</f>
        <v>232.65596</v>
      </c>
      <c r="G458" s="28" t="n">
        <v>1455.01207</v>
      </c>
      <c r="H458" s="28"/>
      <c r="I458" s="28" t="n">
        <f aca="false">G458+H458</f>
        <v>1455.01207</v>
      </c>
      <c r="J458" s="28" t="n">
        <v>0</v>
      </c>
      <c r="K458" s="28"/>
      <c r="L458" s="28" t="n">
        <v>0</v>
      </c>
    </row>
    <row r="459" s="18" customFormat="true" ht="39" hidden="false" customHeight="false" outlineLevel="0" collapsed="false">
      <c r="A459" s="19" t="s">
        <v>505</v>
      </c>
      <c r="B459" s="19"/>
      <c r="C459" s="20" t="s">
        <v>506</v>
      </c>
      <c r="D459" s="21" t="n">
        <f aca="false">D460</f>
        <v>5341.6</v>
      </c>
      <c r="E459" s="21"/>
      <c r="F459" s="21" t="n">
        <f aca="false">F460</f>
        <v>5341.6</v>
      </c>
      <c r="G459" s="21" t="n">
        <f aca="false">G460</f>
        <v>5341.6</v>
      </c>
      <c r="H459" s="21"/>
      <c r="I459" s="21" t="n">
        <f aca="false">I460</f>
        <v>5341.6</v>
      </c>
      <c r="J459" s="21" t="n">
        <f aca="false">J460</f>
        <v>5341.6</v>
      </c>
      <c r="K459" s="21"/>
      <c r="L459" s="21" t="n">
        <f aca="false">L460</f>
        <v>5341.6</v>
      </c>
    </row>
    <row r="460" s="18" customFormat="true" ht="51.75" hidden="false" customHeight="false" outlineLevel="0" collapsed="false">
      <c r="A460" s="22" t="s">
        <v>507</v>
      </c>
      <c r="B460" s="22"/>
      <c r="C460" s="23" t="s">
        <v>508</v>
      </c>
      <c r="D460" s="24" t="n">
        <f aca="false">D461</f>
        <v>5341.6</v>
      </c>
      <c r="E460" s="24"/>
      <c r="F460" s="24" t="n">
        <f aca="false">F461</f>
        <v>5341.6</v>
      </c>
      <c r="G460" s="24" t="n">
        <f aca="false">G461</f>
        <v>5341.6</v>
      </c>
      <c r="H460" s="24"/>
      <c r="I460" s="24" t="n">
        <f aca="false">I461</f>
        <v>5341.6</v>
      </c>
      <c r="J460" s="24" t="n">
        <f aca="false">J461</f>
        <v>5341.6</v>
      </c>
      <c r="K460" s="24"/>
      <c r="L460" s="24" t="n">
        <f aca="false">L461</f>
        <v>5341.6</v>
      </c>
    </row>
    <row r="461" s="18" customFormat="true" ht="51.75" hidden="false" customHeight="false" outlineLevel="0" collapsed="false">
      <c r="A461" s="25" t="s">
        <v>509</v>
      </c>
      <c r="B461" s="26"/>
      <c r="C461" s="27" t="s">
        <v>510</v>
      </c>
      <c r="D461" s="28" t="n">
        <f aca="false">D462</f>
        <v>5341.6</v>
      </c>
      <c r="E461" s="28"/>
      <c r="F461" s="28" t="n">
        <f aca="false">F462</f>
        <v>5341.6</v>
      </c>
      <c r="G461" s="28" t="n">
        <f aca="false">G462</f>
        <v>5341.6</v>
      </c>
      <c r="H461" s="28"/>
      <c r="I461" s="28" t="n">
        <f aca="false">I462</f>
        <v>5341.6</v>
      </c>
      <c r="J461" s="28" t="n">
        <f aca="false">J462</f>
        <v>5341.6</v>
      </c>
      <c r="K461" s="28"/>
      <c r="L461" s="28" t="n">
        <f aca="false">L462</f>
        <v>5341.6</v>
      </c>
    </row>
    <row r="462" s="18" customFormat="true" ht="26.25" hidden="false" customHeight="false" outlineLevel="0" collapsed="false">
      <c r="A462" s="25"/>
      <c r="B462" s="25" t="s">
        <v>31</v>
      </c>
      <c r="C462" s="27" t="s">
        <v>32</v>
      </c>
      <c r="D462" s="28" t="n">
        <v>5341.6</v>
      </c>
      <c r="E462" s="28"/>
      <c r="F462" s="28" t="n">
        <v>5341.6</v>
      </c>
      <c r="G462" s="28" t="n">
        <v>5341.6</v>
      </c>
      <c r="H462" s="28"/>
      <c r="I462" s="28" t="n">
        <v>5341.6</v>
      </c>
      <c r="J462" s="28" t="n">
        <v>5341.6</v>
      </c>
      <c r="K462" s="28"/>
      <c r="L462" s="28" t="n">
        <v>5341.6</v>
      </c>
    </row>
    <row r="463" s="18" customFormat="true" ht="51.75" hidden="false" customHeight="false" outlineLevel="0" collapsed="false">
      <c r="A463" s="19" t="s">
        <v>511</v>
      </c>
      <c r="B463" s="19"/>
      <c r="C463" s="20" t="s">
        <v>512</v>
      </c>
      <c r="D463" s="21" t="n">
        <f aca="false">D464+D467</f>
        <v>930.9</v>
      </c>
      <c r="E463" s="21"/>
      <c r="F463" s="21" t="n">
        <f aca="false">F464+F467</f>
        <v>930.9</v>
      </c>
      <c r="G463" s="21" t="n">
        <f aca="false">G464+G467</f>
        <v>300.4</v>
      </c>
      <c r="H463" s="21"/>
      <c r="I463" s="21" t="n">
        <f aca="false">I464+I467</f>
        <v>300.4</v>
      </c>
      <c r="J463" s="21" t="n">
        <f aca="false">J464+J467</f>
        <v>0</v>
      </c>
      <c r="K463" s="21"/>
      <c r="L463" s="21" t="n">
        <f aca="false">L464+L467</f>
        <v>0</v>
      </c>
    </row>
    <row r="464" s="18" customFormat="true" ht="42" hidden="false" customHeight="true" outlineLevel="0" collapsed="false">
      <c r="A464" s="22" t="s">
        <v>513</v>
      </c>
      <c r="B464" s="22"/>
      <c r="C464" s="89" t="s">
        <v>514</v>
      </c>
      <c r="D464" s="24" t="n">
        <f aca="false">D465</f>
        <v>898.2</v>
      </c>
      <c r="E464" s="24"/>
      <c r="F464" s="24" t="n">
        <f aca="false">F465</f>
        <v>898.2</v>
      </c>
      <c r="G464" s="24" t="n">
        <v>0</v>
      </c>
      <c r="H464" s="24"/>
      <c r="I464" s="24" t="n">
        <v>0</v>
      </c>
      <c r="J464" s="24" t="n">
        <v>0</v>
      </c>
      <c r="K464" s="24"/>
      <c r="L464" s="24" t="n">
        <v>0</v>
      </c>
    </row>
    <row r="465" s="18" customFormat="true" ht="39" hidden="false" customHeight="false" outlineLevel="0" collapsed="false">
      <c r="A465" s="25" t="s">
        <v>515</v>
      </c>
      <c r="B465" s="25"/>
      <c r="C465" s="67" t="s">
        <v>516</v>
      </c>
      <c r="D465" s="28" t="n">
        <f aca="false">D466</f>
        <v>898.2</v>
      </c>
      <c r="E465" s="28"/>
      <c r="F465" s="28" t="n">
        <f aca="false">F466</f>
        <v>898.2</v>
      </c>
      <c r="G465" s="28" t="n">
        <v>0</v>
      </c>
      <c r="H465" s="28"/>
      <c r="I465" s="28" t="n">
        <v>0</v>
      </c>
      <c r="J465" s="28" t="n">
        <v>0</v>
      </c>
      <c r="K465" s="28"/>
      <c r="L465" s="28" t="n">
        <v>0</v>
      </c>
    </row>
    <row r="466" s="18" customFormat="true" ht="26.25" hidden="false" customHeight="false" outlineLevel="0" collapsed="false">
      <c r="A466" s="25"/>
      <c r="B466" s="25" t="s">
        <v>31</v>
      </c>
      <c r="C466" s="27" t="s">
        <v>32</v>
      </c>
      <c r="D466" s="28" t="n">
        <v>898.2</v>
      </c>
      <c r="E466" s="28"/>
      <c r="F466" s="28" t="n">
        <v>898.2</v>
      </c>
      <c r="G466" s="28" t="n">
        <v>0</v>
      </c>
      <c r="H466" s="28"/>
      <c r="I466" s="28" t="n">
        <v>0</v>
      </c>
      <c r="J466" s="28" t="n">
        <v>0</v>
      </c>
      <c r="K466" s="28"/>
      <c r="L466" s="28" t="n">
        <v>0</v>
      </c>
    </row>
    <row r="467" s="18" customFormat="true" ht="39" hidden="false" customHeight="false" outlineLevel="0" collapsed="false">
      <c r="A467" s="22" t="s">
        <v>517</v>
      </c>
      <c r="B467" s="22"/>
      <c r="C467" s="89" t="s">
        <v>518</v>
      </c>
      <c r="D467" s="24" t="n">
        <f aca="false">D468</f>
        <v>32.7</v>
      </c>
      <c r="E467" s="24"/>
      <c r="F467" s="24" t="n">
        <f aca="false">F468</f>
        <v>32.7</v>
      </c>
      <c r="G467" s="24" t="n">
        <f aca="false">G468</f>
        <v>300.4</v>
      </c>
      <c r="H467" s="24"/>
      <c r="I467" s="24" t="n">
        <f aca="false">I468</f>
        <v>300.4</v>
      </c>
      <c r="J467" s="24" t="n">
        <v>0</v>
      </c>
      <c r="K467" s="24"/>
      <c r="L467" s="24" t="n">
        <v>0</v>
      </c>
    </row>
    <row r="468" s="18" customFormat="true" ht="39" hidden="false" customHeight="false" outlineLevel="0" collapsed="false">
      <c r="A468" s="25" t="s">
        <v>519</v>
      </c>
      <c r="B468" s="25"/>
      <c r="C468" s="67" t="s">
        <v>520</v>
      </c>
      <c r="D468" s="28" t="n">
        <f aca="false">D469</f>
        <v>32.7</v>
      </c>
      <c r="E468" s="28"/>
      <c r="F468" s="28" t="n">
        <f aca="false">F469</f>
        <v>32.7</v>
      </c>
      <c r="G468" s="28" t="n">
        <f aca="false">G469</f>
        <v>300.4</v>
      </c>
      <c r="H468" s="28"/>
      <c r="I468" s="28" t="n">
        <f aca="false">I469</f>
        <v>300.4</v>
      </c>
      <c r="J468" s="28" t="n">
        <f aca="false">J469</f>
        <v>0</v>
      </c>
      <c r="K468" s="28"/>
      <c r="L468" s="28" t="n">
        <f aca="false">L469</f>
        <v>0</v>
      </c>
    </row>
    <row r="469" s="18" customFormat="true" ht="26.25" hidden="false" customHeight="false" outlineLevel="0" collapsed="false">
      <c r="A469" s="25"/>
      <c r="B469" s="25" t="s">
        <v>31</v>
      </c>
      <c r="C469" s="27" t="s">
        <v>32</v>
      </c>
      <c r="D469" s="28" t="n">
        <v>32.7</v>
      </c>
      <c r="E469" s="28"/>
      <c r="F469" s="28" t="n">
        <v>32.7</v>
      </c>
      <c r="G469" s="28" t="n">
        <v>300.4</v>
      </c>
      <c r="H469" s="28"/>
      <c r="I469" s="28" t="n">
        <v>300.4</v>
      </c>
      <c r="J469" s="28" t="n">
        <v>0</v>
      </c>
      <c r="K469" s="28"/>
      <c r="L469" s="28" t="n">
        <v>0</v>
      </c>
    </row>
    <row r="470" s="18" customFormat="true" ht="51.75" hidden="false" customHeight="false" outlineLevel="0" collapsed="false">
      <c r="A470" s="14" t="s">
        <v>521</v>
      </c>
      <c r="B470" s="14"/>
      <c r="C470" s="64" t="s">
        <v>522</v>
      </c>
      <c r="D470" s="16" t="n">
        <f aca="false">D471+D477</f>
        <v>8730.67883</v>
      </c>
      <c r="E470" s="16" t="n">
        <f aca="false">E471+E477</f>
        <v>0</v>
      </c>
      <c r="F470" s="16" t="n">
        <f aca="false">F471+F477</f>
        <v>8730.67883</v>
      </c>
      <c r="G470" s="16" t="n">
        <f aca="false">G471+G477</f>
        <v>8479.70849</v>
      </c>
      <c r="H470" s="16"/>
      <c r="I470" s="16" t="n">
        <f aca="false">I471+I477</f>
        <v>8479.70849</v>
      </c>
      <c r="J470" s="16" t="n">
        <f aca="false">J471+J477</f>
        <v>8233.96017</v>
      </c>
      <c r="K470" s="16"/>
      <c r="L470" s="16" t="n">
        <f aca="false">L471+L477</f>
        <v>8233.96017</v>
      </c>
    </row>
    <row r="471" s="18" customFormat="true" ht="39" hidden="false" customHeight="false" outlineLevel="0" collapsed="false">
      <c r="A471" s="22" t="s">
        <v>523</v>
      </c>
      <c r="B471" s="32"/>
      <c r="C471" s="23" t="s">
        <v>524</v>
      </c>
      <c r="D471" s="24" t="n">
        <f aca="false">D472</f>
        <v>6415.74613</v>
      </c>
      <c r="E471" s="24"/>
      <c r="F471" s="24" t="n">
        <f aca="false">F472</f>
        <v>6415.74613</v>
      </c>
      <c r="G471" s="24" t="n">
        <f aca="false">G472</f>
        <v>6164.77579</v>
      </c>
      <c r="H471" s="24"/>
      <c r="I471" s="24" t="n">
        <f aca="false">I472</f>
        <v>6164.77579</v>
      </c>
      <c r="J471" s="24" t="n">
        <f aca="false">J472</f>
        <v>5919.02747</v>
      </c>
      <c r="K471" s="24"/>
      <c r="L471" s="24" t="n">
        <f aca="false">L472</f>
        <v>5919.02747</v>
      </c>
    </row>
    <row r="472" s="18" customFormat="true" ht="39" hidden="false" customHeight="false" outlineLevel="0" collapsed="false">
      <c r="A472" s="56" t="s">
        <v>525</v>
      </c>
      <c r="B472" s="40"/>
      <c r="C472" s="31" t="s">
        <v>526</v>
      </c>
      <c r="D472" s="28" t="n">
        <f aca="false">D473</f>
        <v>6415.74613</v>
      </c>
      <c r="E472" s="28"/>
      <c r="F472" s="28" t="n">
        <f aca="false">F473</f>
        <v>6415.74613</v>
      </c>
      <c r="G472" s="28" t="n">
        <f aca="false">G473</f>
        <v>6164.77579</v>
      </c>
      <c r="H472" s="28"/>
      <c r="I472" s="28" t="n">
        <f aca="false">I473</f>
        <v>6164.77579</v>
      </c>
      <c r="J472" s="28" t="n">
        <f aca="false">J473</f>
        <v>5919.02747</v>
      </c>
      <c r="K472" s="28"/>
      <c r="L472" s="28" t="n">
        <f aca="false">L473</f>
        <v>5919.02747</v>
      </c>
    </row>
    <row r="473" s="18" customFormat="true" ht="26.25" hidden="false" customHeight="false" outlineLevel="0" collapsed="false">
      <c r="A473" s="56"/>
      <c r="B473" s="25" t="s">
        <v>31</v>
      </c>
      <c r="C473" s="27" t="s">
        <v>32</v>
      </c>
      <c r="D473" s="28" t="n">
        <f aca="false">D474+D475+D476</f>
        <v>6415.74613</v>
      </c>
      <c r="E473" s="28"/>
      <c r="F473" s="28" t="n">
        <f aca="false">F474+F475+F476</f>
        <v>6415.74613</v>
      </c>
      <c r="G473" s="28" t="n">
        <f aca="false">G474+G475+G476</f>
        <v>6164.77579</v>
      </c>
      <c r="H473" s="28"/>
      <c r="I473" s="28" t="n">
        <f aca="false">I474+I475+I476</f>
        <v>6164.77579</v>
      </c>
      <c r="J473" s="28" t="n">
        <f aca="false">J474+J475+J476</f>
        <v>5919.02747</v>
      </c>
      <c r="K473" s="28"/>
      <c r="L473" s="28" t="n">
        <f aca="false">L474+L475+L476</f>
        <v>5919.02747</v>
      </c>
    </row>
    <row r="474" s="18" customFormat="true" ht="15" hidden="false" customHeight="false" outlineLevel="0" collapsed="false">
      <c r="A474" s="56"/>
      <c r="B474" s="25"/>
      <c r="C474" s="27" t="s">
        <v>218</v>
      </c>
      <c r="D474" s="28" t="n">
        <v>5543.20466</v>
      </c>
      <c r="E474" s="28"/>
      <c r="F474" s="28" t="n">
        <v>5543.20466</v>
      </c>
      <c r="G474" s="28" t="n">
        <v>5326.36628</v>
      </c>
      <c r="H474" s="28"/>
      <c r="I474" s="28" t="n">
        <v>5326.36628</v>
      </c>
      <c r="J474" s="28" t="n">
        <v>5114.03973</v>
      </c>
      <c r="K474" s="28"/>
      <c r="L474" s="28" t="n">
        <v>5114.03973</v>
      </c>
    </row>
    <row r="475" s="18" customFormat="true" ht="15" hidden="false" customHeight="false" outlineLevel="0" collapsed="false">
      <c r="A475" s="56"/>
      <c r="B475" s="25"/>
      <c r="C475" s="27" t="s">
        <v>219</v>
      </c>
      <c r="D475" s="28" t="n">
        <v>230.96686</v>
      </c>
      <c r="E475" s="28"/>
      <c r="F475" s="28" t="n">
        <v>230.96686</v>
      </c>
      <c r="G475" s="28" t="n">
        <v>221.93193</v>
      </c>
      <c r="H475" s="28"/>
      <c r="I475" s="28" t="n">
        <v>221.93193</v>
      </c>
      <c r="J475" s="28" t="n">
        <v>213.08499</v>
      </c>
      <c r="K475" s="28"/>
      <c r="L475" s="28" t="n">
        <v>213.08499</v>
      </c>
    </row>
    <row r="476" s="18" customFormat="true" ht="15" hidden="false" customHeight="false" outlineLevel="0" collapsed="false">
      <c r="A476" s="56"/>
      <c r="B476" s="25"/>
      <c r="C476" s="27" t="s">
        <v>220</v>
      </c>
      <c r="D476" s="28" t="n">
        <v>641.57461</v>
      </c>
      <c r="E476" s="28"/>
      <c r="F476" s="28" t="n">
        <v>641.57461</v>
      </c>
      <c r="G476" s="28" t="n">
        <v>616.47758</v>
      </c>
      <c r="H476" s="28"/>
      <c r="I476" s="28" t="n">
        <v>616.47758</v>
      </c>
      <c r="J476" s="28" t="n">
        <v>591.90275</v>
      </c>
      <c r="K476" s="28"/>
      <c r="L476" s="28" t="n">
        <v>591.90275</v>
      </c>
    </row>
    <row r="477" s="18" customFormat="true" ht="39" hidden="false" customHeight="false" outlineLevel="0" collapsed="false">
      <c r="A477" s="22" t="s">
        <v>527</v>
      </c>
      <c r="B477" s="32"/>
      <c r="C477" s="23" t="s">
        <v>528</v>
      </c>
      <c r="D477" s="24" t="n">
        <f aca="false">D478</f>
        <v>2314.9327</v>
      </c>
      <c r="E477" s="24"/>
      <c r="F477" s="24" t="n">
        <f aca="false">F478</f>
        <v>2314.9327</v>
      </c>
      <c r="G477" s="24" t="n">
        <f aca="false">G478</f>
        <v>2314.9327</v>
      </c>
      <c r="H477" s="24"/>
      <c r="I477" s="24" t="n">
        <f aca="false">I478</f>
        <v>2314.9327</v>
      </c>
      <c r="J477" s="24" t="n">
        <f aca="false">J478</f>
        <v>2314.9327</v>
      </c>
      <c r="K477" s="24"/>
      <c r="L477" s="24" t="n">
        <f aca="false">L478</f>
        <v>2314.9327</v>
      </c>
    </row>
    <row r="478" s="18" customFormat="true" ht="51.75" hidden="false" customHeight="false" outlineLevel="0" collapsed="false">
      <c r="A478" s="56" t="s">
        <v>529</v>
      </c>
      <c r="B478" s="40"/>
      <c r="C478" s="27" t="s">
        <v>530</v>
      </c>
      <c r="D478" s="28" t="n">
        <f aca="false">D479</f>
        <v>2314.9327</v>
      </c>
      <c r="E478" s="28"/>
      <c r="F478" s="28" t="n">
        <f aca="false">F479</f>
        <v>2314.9327</v>
      </c>
      <c r="G478" s="28" t="n">
        <f aca="false">G479</f>
        <v>2314.9327</v>
      </c>
      <c r="H478" s="28"/>
      <c r="I478" s="28" t="n">
        <f aca="false">I479</f>
        <v>2314.9327</v>
      </c>
      <c r="J478" s="28" t="n">
        <f aca="false">J479</f>
        <v>2314.9327</v>
      </c>
      <c r="K478" s="28"/>
      <c r="L478" s="28" t="n">
        <f aca="false">L479</f>
        <v>2314.9327</v>
      </c>
    </row>
    <row r="479" s="18" customFormat="true" ht="26.25" hidden="false" customHeight="false" outlineLevel="0" collapsed="false">
      <c r="A479" s="56"/>
      <c r="B479" s="25" t="s">
        <v>31</v>
      </c>
      <c r="C479" s="27" t="s">
        <v>32</v>
      </c>
      <c r="D479" s="28" t="n">
        <f aca="false">D480+D481</f>
        <v>2314.9327</v>
      </c>
      <c r="E479" s="28"/>
      <c r="F479" s="28" t="n">
        <f aca="false">F480+F481</f>
        <v>2314.9327</v>
      </c>
      <c r="G479" s="28" t="n">
        <f aca="false">G480+G481</f>
        <v>2314.9327</v>
      </c>
      <c r="H479" s="28"/>
      <c r="I479" s="28" t="n">
        <f aca="false">I480+I481</f>
        <v>2314.9327</v>
      </c>
      <c r="J479" s="28" t="n">
        <f aca="false">J480+J481</f>
        <v>2314.9327</v>
      </c>
      <c r="K479" s="28"/>
      <c r="L479" s="28" t="n">
        <f aca="false">L480+L481</f>
        <v>2314.9327</v>
      </c>
    </row>
    <row r="480" s="18" customFormat="true" ht="15" hidden="false" customHeight="false" outlineLevel="0" collapsed="false">
      <c r="A480" s="56"/>
      <c r="B480" s="25"/>
      <c r="C480" s="27" t="s">
        <v>219</v>
      </c>
      <c r="D480" s="28" t="n">
        <v>2083.43943</v>
      </c>
      <c r="E480" s="28"/>
      <c r="F480" s="28" t="n">
        <v>2083.43943</v>
      </c>
      <c r="G480" s="28" t="n">
        <v>2083.43943</v>
      </c>
      <c r="H480" s="28"/>
      <c r="I480" s="28" t="n">
        <v>2083.43943</v>
      </c>
      <c r="J480" s="28" t="n">
        <v>2083.43943</v>
      </c>
      <c r="K480" s="28"/>
      <c r="L480" s="28" t="n">
        <v>2083.43943</v>
      </c>
    </row>
    <row r="481" s="18" customFormat="true" ht="15" hidden="false" customHeight="false" outlineLevel="0" collapsed="false">
      <c r="A481" s="56"/>
      <c r="B481" s="25"/>
      <c r="C481" s="27" t="s">
        <v>220</v>
      </c>
      <c r="D481" s="28" t="n">
        <v>231.49327</v>
      </c>
      <c r="E481" s="28"/>
      <c r="F481" s="28" t="n">
        <v>231.49327</v>
      </c>
      <c r="G481" s="28" t="n">
        <v>231.49327</v>
      </c>
      <c r="H481" s="28"/>
      <c r="I481" s="28" t="n">
        <v>231.49327</v>
      </c>
      <c r="J481" s="28" t="n">
        <v>231.49327</v>
      </c>
      <c r="K481" s="28"/>
      <c r="L481" s="28" t="n">
        <v>231.49327</v>
      </c>
    </row>
    <row r="482" s="18" customFormat="true" ht="64.5" hidden="false" customHeight="false" outlineLevel="0" collapsed="false">
      <c r="A482" s="14" t="s">
        <v>531</v>
      </c>
      <c r="B482" s="14"/>
      <c r="C482" s="64" t="s">
        <v>532</v>
      </c>
      <c r="D482" s="16" t="n">
        <f aca="false">D483+D493+D501</f>
        <v>26357.7</v>
      </c>
      <c r="E482" s="16"/>
      <c r="F482" s="16" t="n">
        <f aca="false">F483+F493+F501</f>
        <v>26357.7</v>
      </c>
      <c r="G482" s="16" t="n">
        <f aca="false">G483+G493+G501</f>
        <v>26794.7</v>
      </c>
      <c r="H482" s="16"/>
      <c r="I482" s="16" t="n">
        <f aca="false">I483+I493+I501</f>
        <v>26794.7</v>
      </c>
      <c r="J482" s="16" t="n">
        <f aca="false">J483+J493+J501</f>
        <v>34520.2</v>
      </c>
      <c r="K482" s="16"/>
      <c r="L482" s="16" t="n">
        <f aca="false">L483+L493+L501</f>
        <v>34520.2</v>
      </c>
    </row>
    <row r="483" s="18" customFormat="true" ht="51.75" hidden="false" customHeight="false" outlineLevel="0" collapsed="false">
      <c r="A483" s="22" t="s">
        <v>533</v>
      </c>
      <c r="B483" s="22"/>
      <c r="C483" s="58" t="s">
        <v>534</v>
      </c>
      <c r="D483" s="24" t="n">
        <f aca="false">D484+D486+D488+D490</f>
        <v>21524.3</v>
      </c>
      <c r="E483" s="24"/>
      <c r="F483" s="24" t="n">
        <f aca="false">F484+F486+F488+F490</f>
        <v>21524.3</v>
      </c>
      <c r="G483" s="24" t="n">
        <f aca="false">G484+G486+G488+G490</f>
        <v>22791.8</v>
      </c>
      <c r="H483" s="24"/>
      <c r="I483" s="24" t="n">
        <f aca="false">I484+I486+I488+I490</f>
        <v>22791.8</v>
      </c>
      <c r="J483" s="24" t="n">
        <f aca="false">J484+J486+J488+J490</f>
        <v>22791.8</v>
      </c>
      <c r="K483" s="24"/>
      <c r="L483" s="24" t="n">
        <f aca="false">L484+L486+L488+L490</f>
        <v>22791.8</v>
      </c>
    </row>
    <row r="484" s="18" customFormat="true" ht="15" hidden="false" customHeight="false" outlineLevel="0" collapsed="false">
      <c r="A484" s="25" t="s">
        <v>535</v>
      </c>
      <c r="B484" s="25"/>
      <c r="C484" s="27" t="s">
        <v>536</v>
      </c>
      <c r="D484" s="28" t="n">
        <f aca="false">D485</f>
        <v>36.8</v>
      </c>
      <c r="E484" s="28"/>
      <c r="F484" s="28" t="n">
        <f aca="false">F485</f>
        <v>36.8</v>
      </c>
      <c r="G484" s="28" t="n">
        <f aca="false">G485</f>
        <v>36.8</v>
      </c>
      <c r="H484" s="28"/>
      <c r="I484" s="28" t="n">
        <f aca="false">I485</f>
        <v>36.8</v>
      </c>
      <c r="J484" s="28" t="n">
        <f aca="false">J485</f>
        <v>36.8</v>
      </c>
      <c r="K484" s="28"/>
      <c r="L484" s="28" t="n">
        <f aca="false">L485</f>
        <v>36.8</v>
      </c>
    </row>
    <row r="485" s="18" customFormat="true" ht="26.25" hidden="false" customHeight="false" outlineLevel="0" collapsed="false">
      <c r="A485" s="25"/>
      <c r="B485" s="25" t="s">
        <v>31</v>
      </c>
      <c r="C485" s="27" t="s">
        <v>32</v>
      </c>
      <c r="D485" s="28" t="n">
        <v>36.8</v>
      </c>
      <c r="E485" s="28"/>
      <c r="F485" s="28" t="n">
        <v>36.8</v>
      </c>
      <c r="G485" s="28" t="n">
        <v>36.8</v>
      </c>
      <c r="H485" s="28"/>
      <c r="I485" s="28" t="n">
        <v>36.8</v>
      </c>
      <c r="J485" s="28" t="n">
        <v>36.8</v>
      </c>
      <c r="K485" s="28"/>
      <c r="L485" s="28" t="n">
        <v>36.8</v>
      </c>
    </row>
    <row r="486" s="18" customFormat="true" ht="64.5" hidden="false" customHeight="false" outlineLevel="0" collapsed="false">
      <c r="A486" s="25" t="s">
        <v>537</v>
      </c>
      <c r="B486" s="25"/>
      <c r="C486" s="27" t="s">
        <v>538</v>
      </c>
      <c r="D486" s="28" t="n">
        <f aca="false">D487</f>
        <v>154.3</v>
      </c>
      <c r="E486" s="28"/>
      <c r="F486" s="28" t="n">
        <f aca="false">F487</f>
        <v>154.3</v>
      </c>
      <c r="G486" s="28" t="n">
        <f aca="false">G487</f>
        <v>115.5</v>
      </c>
      <c r="H486" s="28"/>
      <c r="I486" s="28" t="n">
        <f aca="false">I487</f>
        <v>115.5</v>
      </c>
      <c r="J486" s="28" t="n">
        <f aca="false">J487</f>
        <v>115.5</v>
      </c>
      <c r="K486" s="28"/>
      <c r="L486" s="28" t="n">
        <f aca="false">L487</f>
        <v>115.5</v>
      </c>
    </row>
    <row r="487" s="18" customFormat="true" ht="26.25" hidden="false" customHeight="false" outlineLevel="0" collapsed="false">
      <c r="A487" s="25"/>
      <c r="B487" s="25" t="s">
        <v>31</v>
      </c>
      <c r="C487" s="27" t="s">
        <v>32</v>
      </c>
      <c r="D487" s="28" t="n">
        <f aca="false">833.1-678.8</f>
        <v>154.3</v>
      </c>
      <c r="E487" s="28"/>
      <c r="F487" s="28" t="n">
        <f aca="false">833.1-678.8</f>
        <v>154.3</v>
      </c>
      <c r="G487" s="28" t="n">
        <v>115.5</v>
      </c>
      <c r="H487" s="28"/>
      <c r="I487" s="28" t="n">
        <v>115.5</v>
      </c>
      <c r="J487" s="28" t="n">
        <v>115.5</v>
      </c>
      <c r="K487" s="28"/>
      <c r="L487" s="28" t="n">
        <v>115.5</v>
      </c>
    </row>
    <row r="488" s="18" customFormat="true" ht="51.75" hidden="false" customHeight="false" outlineLevel="0" collapsed="false">
      <c r="A488" s="25" t="s">
        <v>539</v>
      </c>
      <c r="B488" s="25"/>
      <c r="C488" s="27" t="s">
        <v>540</v>
      </c>
      <c r="D488" s="28" t="n">
        <f aca="false">D489</f>
        <v>618.9</v>
      </c>
      <c r="E488" s="28"/>
      <c r="F488" s="28" t="n">
        <f aca="false">F489</f>
        <v>618.9</v>
      </c>
      <c r="G488" s="28" t="n">
        <f aca="false">G489</f>
        <v>618.9</v>
      </c>
      <c r="H488" s="28"/>
      <c r="I488" s="28" t="n">
        <f aca="false">I489</f>
        <v>618.9</v>
      </c>
      <c r="J488" s="28" t="n">
        <f aca="false">J489</f>
        <v>618.9</v>
      </c>
      <c r="K488" s="28"/>
      <c r="L488" s="28" t="n">
        <f aca="false">L489</f>
        <v>618.9</v>
      </c>
    </row>
    <row r="489" customFormat="false" ht="25.5" hidden="false" customHeight="false" outlineLevel="0" collapsed="false">
      <c r="A489" s="25"/>
      <c r="B489" s="25" t="s">
        <v>31</v>
      </c>
      <c r="C489" s="27" t="s">
        <v>32</v>
      </c>
      <c r="D489" s="28" t="n">
        <v>618.9</v>
      </c>
      <c r="E489" s="28"/>
      <c r="F489" s="28" t="n">
        <v>618.9</v>
      </c>
      <c r="G489" s="28" t="n">
        <v>618.9</v>
      </c>
      <c r="H489" s="28"/>
      <c r="I489" s="28" t="n">
        <v>618.9</v>
      </c>
      <c r="J489" s="28" t="n">
        <v>618.9</v>
      </c>
      <c r="K489" s="28"/>
      <c r="L489" s="28" t="n">
        <v>618.9</v>
      </c>
    </row>
    <row r="490" customFormat="false" ht="25.5" hidden="false" customHeight="false" outlineLevel="0" collapsed="false">
      <c r="A490" s="25" t="s">
        <v>541</v>
      </c>
      <c r="B490" s="25"/>
      <c r="C490" s="90" t="s">
        <v>542</v>
      </c>
      <c r="D490" s="28" t="n">
        <f aca="false">D491+D492</f>
        <v>20714.3</v>
      </c>
      <c r="E490" s="28"/>
      <c r="F490" s="28" t="n">
        <f aca="false">F491+F492</f>
        <v>20714.3</v>
      </c>
      <c r="G490" s="28" t="n">
        <f aca="false">G491+G492</f>
        <v>22020.6</v>
      </c>
      <c r="H490" s="28"/>
      <c r="I490" s="28" t="n">
        <f aca="false">I491+I492</f>
        <v>22020.6</v>
      </c>
      <c r="J490" s="28" t="n">
        <f aca="false">J491+J492</f>
        <v>22020.6</v>
      </c>
      <c r="K490" s="28"/>
      <c r="L490" s="28" t="n">
        <f aca="false">L491+L492</f>
        <v>22020.6</v>
      </c>
    </row>
    <row r="491" customFormat="false" ht="63.75" hidden="false" customHeight="false" outlineLevel="0" collapsed="false">
      <c r="A491" s="25"/>
      <c r="B491" s="25" t="s">
        <v>41</v>
      </c>
      <c r="C491" s="27" t="s">
        <v>42</v>
      </c>
      <c r="D491" s="28" t="n">
        <v>19112.3</v>
      </c>
      <c r="E491" s="28"/>
      <c r="F491" s="28" t="n">
        <f aca="false">18078.8+253.7+779.8</f>
        <v>19112.3</v>
      </c>
      <c r="G491" s="28" t="n">
        <v>20418.6</v>
      </c>
      <c r="H491" s="28"/>
      <c r="I491" s="28" t="n">
        <f aca="false">18776.3+263.9+1378.4</f>
        <v>20418.6</v>
      </c>
      <c r="J491" s="28" t="n">
        <v>20418.6</v>
      </c>
      <c r="K491" s="28"/>
      <c r="L491" s="28" t="n">
        <f aca="false">18776.3+263.9+1378.4</f>
        <v>20418.6</v>
      </c>
    </row>
    <row r="492" customFormat="false" ht="25.5" hidden="false" customHeight="false" outlineLevel="0" collapsed="false">
      <c r="A492" s="25"/>
      <c r="B492" s="25" t="s">
        <v>31</v>
      </c>
      <c r="C492" s="27" t="s">
        <v>32</v>
      </c>
      <c r="D492" s="28" t="n">
        <v>1602</v>
      </c>
      <c r="E492" s="28"/>
      <c r="F492" s="28" t="n">
        <v>1602</v>
      </c>
      <c r="G492" s="28" t="n">
        <v>1602</v>
      </c>
      <c r="H492" s="28"/>
      <c r="I492" s="28" t="n">
        <v>1602</v>
      </c>
      <c r="J492" s="28" t="n">
        <v>1602</v>
      </c>
      <c r="K492" s="28"/>
      <c r="L492" s="28" t="n">
        <v>1602</v>
      </c>
    </row>
    <row r="493" customFormat="false" ht="38.25" hidden="false" customHeight="false" outlineLevel="0" collapsed="false">
      <c r="A493" s="22" t="s">
        <v>543</v>
      </c>
      <c r="B493" s="22"/>
      <c r="C493" s="58" t="s">
        <v>544</v>
      </c>
      <c r="D493" s="24" t="n">
        <f aca="false">D494+D496+D499</f>
        <v>4616.2</v>
      </c>
      <c r="E493" s="24"/>
      <c r="F493" s="24" t="n">
        <f aca="false">F494+F496+F499</f>
        <v>4616.2</v>
      </c>
      <c r="G493" s="24" t="n">
        <f aca="false">G494+G496+G499</f>
        <v>3997</v>
      </c>
      <c r="H493" s="24"/>
      <c r="I493" s="24" t="n">
        <f aca="false">I494+I496+I499</f>
        <v>3997</v>
      </c>
      <c r="J493" s="24" t="n">
        <f aca="false">J494+J496+J499</f>
        <v>11722.5</v>
      </c>
      <c r="K493" s="24"/>
      <c r="L493" s="24" t="n">
        <f aca="false">L494+L496+L499</f>
        <v>11722.5</v>
      </c>
    </row>
    <row r="494" customFormat="false" ht="25.5" hidden="false" customHeight="false" outlineLevel="0" collapsed="false">
      <c r="A494" s="25" t="s">
        <v>545</v>
      </c>
      <c r="B494" s="25"/>
      <c r="C494" s="67" t="s">
        <v>546</v>
      </c>
      <c r="D494" s="28" t="n">
        <f aca="false">D495</f>
        <v>115.9</v>
      </c>
      <c r="E494" s="28"/>
      <c r="F494" s="28" t="n">
        <f aca="false">F495</f>
        <v>115.9</v>
      </c>
      <c r="G494" s="28" t="n">
        <f aca="false">G495</f>
        <v>115.9</v>
      </c>
      <c r="H494" s="28"/>
      <c r="I494" s="28" t="n">
        <f aca="false">I495</f>
        <v>115.9</v>
      </c>
      <c r="J494" s="28" t="n">
        <f aca="false">J495</f>
        <v>9053.3</v>
      </c>
      <c r="K494" s="28"/>
      <c r="L494" s="28" t="n">
        <f aca="false">L495</f>
        <v>9053.3</v>
      </c>
    </row>
    <row r="495" customFormat="false" ht="25.5" hidden="false" customHeight="false" outlineLevel="0" collapsed="false">
      <c r="A495" s="25"/>
      <c r="B495" s="25" t="s">
        <v>31</v>
      </c>
      <c r="C495" s="27" t="s">
        <v>32</v>
      </c>
      <c r="D495" s="28" t="n">
        <f aca="false">4065.8-3949.9</f>
        <v>115.9</v>
      </c>
      <c r="E495" s="28"/>
      <c r="F495" s="28" t="n">
        <f aca="false">4065.8-3949.9</f>
        <v>115.9</v>
      </c>
      <c r="G495" s="28" t="n">
        <f aca="false">2608.3-2492.4</f>
        <v>115.9</v>
      </c>
      <c r="H495" s="28"/>
      <c r="I495" s="28" t="n">
        <f aca="false">2608.3-2492.4</f>
        <v>115.9</v>
      </c>
      <c r="J495" s="28" t="n">
        <f aca="false">2611+3949.9+2492.4</f>
        <v>9053.3</v>
      </c>
      <c r="K495" s="28"/>
      <c r="L495" s="28" t="n">
        <f aca="false">2611+3949.9+2492.4</f>
        <v>9053.3</v>
      </c>
    </row>
    <row r="496" customFormat="false" ht="25.5" hidden="false" customHeight="false" outlineLevel="0" collapsed="false">
      <c r="A496" s="25" t="s">
        <v>547</v>
      </c>
      <c r="B496" s="25"/>
      <c r="C496" s="31" t="s">
        <v>548</v>
      </c>
      <c r="D496" s="28" t="n">
        <f aca="false">D497+D498</f>
        <v>4001.6</v>
      </c>
      <c r="E496" s="28"/>
      <c r="F496" s="28" t="n">
        <f aca="false">F497+F498</f>
        <v>4001.6</v>
      </c>
      <c r="G496" s="28" t="n">
        <f aca="false">G497+G498</f>
        <v>3395.6</v>
      </c>
      <c r="H496" s="28"/>
      <c r="I496" s="28" t="n">
        <f aca="false">I497+I498</f>
        <v>3395.6</v>
      </c>
      <c r="J496" s="28" t="n">
        <f aca="false">J497+J498</f>
        <v>2183.7</v>
      </c>
      <c r="K496" s="28"/>
      <c r="L496" s="28" t="n">
        <f aca="false">L497+L498</f>
        <v>2183.7</v>
      </c>
    </row>
    <row r="497" customFormat="false" ht="25.5" hidden="false" customHeight="false" outlineLevel="0" collapsed="false">
      <c r="A497" s="25"/>
      <c r="B497" s="25" t="s">
        <v>31</v>
      </c>
      <c r="C497" s="27" t="s">
        <v>32</v>
      </c>
      <c r="D497" s="72" t="n">
        <f aca="false">3894-24.3</f>
        <v>3869.7</v>
      </c>
      <c r="E497" s="72"/>
      <c r="F497" s="72" t="n">
        <f aca="false">3894-24.3</f>
        <v>3869.7</v>
      </c>
      <c r="G497" s="72" t="n">
        <f aca="false">3288-24.3</f>
        <v>3263.7</v>
      </c>
      <c r="H497" s="72"/>
      <c r="I497" s="72" t="n">
        <f aca="false">3288-24.3</f>
        <v>3263.7</v>
      </c>
      <c r="J497" s="72" t="n">
        <f aca="false">2076.1-24.3</f>
        <v>2051.8</v>
      </c>
      <c r="K497" s="72"/>
      <c r="L497" s="72" t="n">
        <f aca="false">2076.1-24.3</f>
        <v>2051.8</v>
      </c>
    </row>
    <row r="498" customFormat="false" ht="38.25" hidden="false" customHeight="false" outlineLevel="0" collapsed="false">
      <c r="A498" s="25"/>
      <c r="B498" s="25" t="s">
        <v>87</v>
      </c>
      <c r="C498" s="27" t="s">
        <v>88</v>
      </c>
      <c r="D498" s="72" t="n">
        <f aca="false">107.6+24.3</f>
        <v>131.9</v>
      </c>
      <c r="E498" s="72"/>
      <c r="F498" s="72" t="n">
        <f aca="false">107.6+24.3</f>
        <v>131.9</v>
      </c>
      <c r="G498" s="72" t="n">
        <f aca="false">107.6+24.3</f>
        <v>131.9</v>
      </c>
      <c r="H498" s="72"/>
      <c r="I498" s="72" t="n">
        <f aca="false">107.6+24.3</f>
        <v>131.9</v>
      </c>
      <c r="J498" s="72" t="n">
        <f aca="false">107.6+24.3</f>
        <v>131.9</v>
      </c>
      <c r="K498" s="72"/>
      <c r="L498" s="72" t="n">
        <f aca="false">107.6+24.3</f>
        <v>131.9</v>
      </c>
    </row>
    <row r="499" customFormat="false" ht="38.25" hidden="false" customHeight="false" outlineLevel="0" collapsed="false">
      <c r="A499" s="25" t="s">
        <v>549</v>
      </c>
      <c r="B499" s="25"/>
      <c r="C499" s="85" t="s">
        <v>550</v>
      </c>
      <c r="D499" s="28" t="n">
        <f aca="false">D500</f>
        <v>498.7</v>
      </c>
      <c r="E499" s="28"/>
      <c r="F499" s="28" t="n">
        <f aca="false">F500</f>
        <v>498.7</v>
      </c>
      <c r="G499" s="28" t="n">
        <f aca="false">G500</f>
        <v>485.5</v>
      </c>
      <c r="H499" s="28"/>
      <c r="I499" s="28" t="n">
        <f aca="false">I500</f>
        <v>485.5</v>
      </c>
      <c r="J499" s="28" t="n">
        <f aca="false">J500</f>
        <v>485.5</v>
      </c>
      <c r="K499" s="28"/>
      <c r="L499" s="28" t="n">
        <f aca="false">L500</f>
        <v>485.5</v>
      </c>
    </row>
    <row r="500" customFormat="false" ht="25.5" hidden="false" customHeight="false" outlineLevel="0" collapsed="false">
      <c r="A500" s="25"/>
      <c r="B500" s="25" t="s">
        <v>41</v>
      </c>
      <c r="C500" s="27" t="s">
        <v>32</v>
      </c>
      <c r="D500" s="28" t="n">
        <v>498.7</v>
      </c>
      <c r="E500" s="28"/>
      <c r="F500" s="28" t="n">
        <v>498.7</v>
      </c>
      <c r="G500" s="28" t="n">
        <v>485.5</v>
      </c>
      <c r="H500" s="28"/>
      <c r="I500" s="28" t="n">
        <v>485.5</v>
      </c>
      <c r="J500" s="28" t="n">
        <v>485.5</v>
      </c>
      <c r="K500" s="28"/>
      <c r="L500" s="28" t="n">
        <v>485.5</v>
      </c>
    </row>
    <row r="501" customFormat="false" ht="25.5" hidden="false" customHeight="false" outlineLevel="0" collapsed="false">
      <c r="A501" s="22" t="s">
        <v>551</v>
      </c>
      <c r="B501" s="22"/>
      <c r="C501" s="58" t="s">
        <v>552</v>
      </c>
      <c r="D501" s="24" t="n">
        <f aca="false">D502</f>
        <v>217.2</v>
      </c>
      <c r="E501" s="24"/>
      <c r="F501" s="24" t="n">
        <f aca="false">F502</f>
        <v>217.2</v>
      </c>
      <c r="G501" s="24" t="n">
        <f aca="false">G502</f>
        <v>5.9</v>
      </c>
      <c r="H501" s="24"/>
      <c r="I501" s="24" t="n">
        <f aca="false">I502</f>
        <v>5.9</v>
      </c>
      <c r="J501" s="24" t="n">
        <f aca="false">J502</f>
        <v>5.9</v>
      </c>
      <c r="K501" s="24"/>
      <c r="L501" s="24" t="n">
        <f aca="false">L502</f>
        <v>5.9</v>
      </c>
    </row>
    <row r="502" customFormat="false" ht="12.75" hidden="false" customHeight="false" outlineLevel="0" collapsed="false">
      <c r="A502" s="91" t="s">
        <v>553</v>
      </c>
      <c r="B502" s="8"/>
      <c r="C502" s="27" t="s">
        <v>554</v>
      </c>
      <c r="D502" s="28" t="n">
        <f aca="false">D503</f>
        <v>217.2</v>
      </c>
      <c r="E502" s="28"/>
      <c r="F502" s="28" t="n">
        <f aca="false">F503</f>
        <v>217.2</v>
      </c>
      <c r="G502" s="28" t="n">
        <f aca="false">G503</f>
        <v>5.9</v>
      </c>
      <c r="H502" s="28"/>
      <c r="I502" s="28" t="n">
        <f aca="false">I503</f>
        <v>5.9</v>
      </c>
      <c r="J502" s="28" t="n">
        <f aca="false">J503</f>
        <v>5.9</v>
      </c>
      <c r="K502" s="28"/>
      <c r="L502" s="28" t="n">
        <f aca="false">L503</f>
        <v>5.9</v>
      </c>
    </row>
    <row r="503" customFormat="false" ht="25.5" hidden="false" customHeight="false" outlineLevel="0" collapsed="false">
      <c r="A503" s="8"/>
      <c r="B503" s="25" t="s">
        <v>31</v>
      </c>
      <c r="C503" s="27" t="s">
        <v>32</v>
      </c>
      <c r="D503" s="28" t="n">
        <v>217.2</v>
      </c>
      <c r="E503" s="28"/>
      <c r="F503" s="28" t="n">
        <v>217.2</v>
      </c>
      <c r="G503" s="28" t="n">
        <v>5.9</v>
      </c>
      <c r="H503" s="28"/>
      <c r="I503" s="28" t="n">
        <v>5.9</v>
      </c>
      <c r="J503" s="28" t="n">
        <v>5.9</v>
      </c>
      <c r="K503" s="28"/>
      <c r="L503" s="28" t="n">
        <v>5.9</v>
      </c>
    </row>
    <row r="504" customFormat="false" ht="51" hidden="false" customHeight="false" outlineLevel="0" collapsed="false">
      <c r="A504" s="14" t="s">
        <v>555</v>
      </c>
      <c r="B504" s="92"/>
      <c r="C504" s="64" t="s">
        <v>556</v>
      </c>
      <c r="D504" s="16" t="n">
        <v>0</v>
      </c>
      <c r="E504" s="16"/>
      <c r="F504" s="16" t="n">
        <v>0</v>
      </c>
      <c r="G504" s="16" t="n">
        <f aca="false">G506</f>
        <v>1632.72148</v>
      </c>
      <c r="H504" s="16"/>
      <c r="I504" s="16" t="n">
        <f aca="false">I506</f>
        <v>1632.72148</v>
      </c>
      <c r="J504" s="16" t="n">
        <f aca="false">J506</f>
        <v>3511.83456</v>
      </c>
      <c r="K504" s="16"/>
      <c r="L504" s="16" t="n">
        <f aca="false">L506</f>
        <v>3511.83456</v>
      </c>
    </row>
    <row r="505" customFormat="false" ht="63.75" hidden="false" customHeight="false" outlineLevel="0" collapsed="false">
      <c r="A505" s="22" t="s">
        <v>557</v>
      </c>
      <c r="B505" s="32"/>
      <c r="C505" s="23" t="s">
        <v>558</v>
      </c>
      <c r="D505" s="24" t="n">
        <v>0</v>
      </c>
      <c r="E505" s="24"/>
      <c r="F505" s="24" t="n">
        <v>0</v>
      </c>
      <c r="G505" s="24" t="n">
        <f aca="false">G506</f>
        <v>1632.72148</v>
      </c>
      <c r="H505" s="24"/>
      <c r="I505" s="24" t="n">
        <f aca="false">I506</f>
        <v>1632.72148</v>
      </c>
      <c r="J505" s="24" t="n">
        <f aca="false">J506</f>
        <v>3511.83456</v>
      </c>
      <c r="K505" s="24"/>
      <c r="L505" s="24" t="n">
        <f aca="false">L506</f>
        <v>3511.83456</v>
      </c>
    </row>
    <row r="506" customFormat="false" ht="51" hidden="false" customHeight="false" outlineLevel="0" collapsed="false">
      <c r="A506" s="93" t="s">
        <v>559</v>
      </c>
      <c r="B506" s="93"/>
      <c r="C506" s="94" t="s">
        <v>560</v>
      </c>
      <c r="D506" s="28" t="n">
        <v>0</v>
      </c>
      <c r="E506" s="28"/>
      <c r="F506" s="28" t="n">
        <v>0</v>
      </c>
      <c r="G506" s="28" t="n">
        <f aca="false">G507+G511</f>
        <v>1632.72148</v>
      </c>
      <c r="H506" s="28"/>
      <c r="I506" s="28" t="n">
        <f aca="false">I507+I511</f>
        <v>1632.72148</v>
      </c>
      <c r="J506" s="28" t="n">
        <f aca="false">J507+J511</f>
        <v>3511.83456</v>
      </c>
      <c r="K506" s="28"/>
      <c r="L506" s="28" t="n">
        <f aca="false">L507+L511</f>
        <v>3511.83456</v>
      </c>
    </row>
    <row r="507" customFormat="false" ht="25.5" hidden="false" customHeight="false" outlineLevel="0" collapsed="false">
      <c r="A507" s="93"/>
      <c r="B507" s="93" t="n">
        <v>300</v>
      </c>
      <c r="C507" s="27" t="s">
        <v>48</v>
      </c>
      <c r="D507" s="28" t="n">
        <v>0</v>
      </c>
      <c r="E507" s="28"/>
      <c r="F507" s="28" t="n">
        <v>0</v>
      </c>
      <c r="G507" s="28" t="n">
        <f aca="false">G508+G509+G510</f>
        <v>1438.1224</v>
      </c>
      <c r="H507" s="28"/>
      <c r="I507" s="28" t="n">
        <f aca="false">I508+I509+I510</f>
        <v>1438.1224</v>
      </c>
      <c r="J507" s="28" t="n">
        <f aca="false">J508+J509+J510</f>
        <v>2518.72556</v>
      </c>
      <c r="K507" s="28"/>
      <c r="L507" s="28" t="n">
        <f aca="false">L508+L509+L510</f>
        <v>2518.72556</v>
      </c>
    </row>
    <row r="508" customFormat="false" ht="12.75" hidden="false" customHeight="false" outlineLevel="0" collapsed="false">
      <c r="A508" s="95"/>
      <c r="B508" s="95"/>
      <c r="C508" s="95" t="s">
        <v>561</v>
      </c>
      <c r="D508" s="28" t="n">
        <v>0</v>
      </c>
      <c r="E508" s="28"/>
      <c r="F508" s="28" t="n">
        <v>0</v>
      </c>
      <c r="G508" s="28" t="n">
        <v>0</v>
      </c>
      <c r="H508" s="28"/>
      <c r="I508" s="28" t="n">
        <v>0</v>
      </c>
      <c r="J508" s="28" t="n">
        <v>0</v>
      </c>
      <c r="K508" s="28"/>
      <c r="L508" s="28" t="n">
        <v>0</v>
      </c>
    </row>
    <row r="509" customFormat="false" ht="12.75" hidden="false" customHeight="false" outlineLevel="0" collapsed="false">
      <c r="A509" s="95"/>
      <c r="B509" s="95"/>
      <c r="C509" s="95" t="s">
        <v>562</v>
      </c>
      <c r="D509" s="28" t="n">
        <v>0</v>
      </c>
      <c r="E509" s="28"/>
      <c r="F509" s="28" t="n">
        <v>0</v>
      </c>
      <c r="G509" s="28" t="n">
        <v>0</v>
      </c>
      <c r="H509" s="28"/>
      <c r="I509" s="28" t="n">
        <v>0</v>
      </c>
      <c r="J509" s="28" t="n">
        <v>0</v>
      </c>
      <c r="K509" s="28"/>
      <c r="L509" s="28" t="n">
        <v>0</v>
      </c>
    </row>
    <row r="510" customFormat="false" ht="12.75" hidden="false" customHeight="false" outlineLevel="0" collapsed="false">
      <c r="A510" s="95"/>
      <c r="B510" s="95"/>
      <c r="C510" s="94" t="s">
        <v>563</v>
      </c>
      <c r="D510" s="28" t="n">
        <v>0</v>
      </c>
      <c r="E510" s="28"/>
      <c r="F510" s="28" t="n">
        <v>0</v>
      </c>
      <c r="G510" s="28" t="n">
        <v>1438.1224</v>
      </c>
      <c r="H510" s="28"/>
      <c r="I510" s="28" t="n">
        <v>1438.1224</v>
      </c>
      <c r="J510" s="28" t="n">
        <v>2518.72556</v>
      </c>
      <c r="K510" s="28"/>
      <c r="L510" s="28" t="n">
        <v>2518.72556</v>
      </c>
    </row>
    <row r="511" customFormat="false" ht="38.25" hidden="false" customHeight="false" outlineLevel="0" collapsed="false">
      <c r="A511" s="93"/>
      <c r="B511" s="93" t="n">
        <v>400</v>
      </c>
      <c r="C511" s="27" t="s">
        <v>134</v>
      </c>
      <c r="D511" s="28" t="n">
        <v>0</v>
      </c>
      <c r="E511" s="28"/>
      <c r="F511" s="28" t="n">
        <v>0</v>
      </c>
      <c r="G511" s="28" t="n">
        <f aca="false">G512+G513+G514</f>
        <v>194.59908</v>
      </c>
      <c r="H511" s="28"/>
      <c r="I511" s="28" t="n">
        <f aca="false">I512+I513+I514</f>
        <v>194.59908</v>
      </c>
      <c r="J511" s="28" t="n">
        <f aca="false">J512+J513+J514</f>
        <v>993.109</v>
      </c>
      <c r="K511" s="28"/>
      <c r="L511" s="28" t="n">
        <f aca="false">L512+L513+L514</f>
        <v>993.109</v>
      </c>
    </row>
    <row r="512" customFormat="false" ht="12.75" hidden="false" customHeight="false" outlineLevel="0" collapsed="false">
      <c r="A512" s="95"/>
      <c r="B512" s="95"/>
      <c r="C512" s="95" t="s">
        <v>561</v>
      </c>
      <c r="D512" s="28" t="n">
        <v>0</v>
      </c>
      <c r="E512" s="28"/>
      <c r="F512" s="28" t="n">
        <v>0</v>
      </c>
      <c r="G512" s="28" t="n">
        <v>0</v>
      </c>
      <c r="H512" s="28"/>
      <c r="I512" s="28" t="n">
        <v>0</v>
      </c>
      <c r="J512" s="28" t="n">
        <v>0</v>
      </c>
      <c r="K512" s="28"/>
      <c r="L512" s="28" t="n">
        <v>0</v>
      </c>
    </row>
    <row r="513" customFormat="false" ht="12.75" hidden="false" customHeight="false" outlineLevel="0" collapsed="false">
      <c r="A513" s="95"/>
      <c r="B513" s="95"/>
      <c r="C513" s="95" t="s">
        <v>562</v>
      </c>
      <c r="D513" s="28" t="n">
        <v>0</v>
      </c>
      <c r="E513" s="28"/>
      <c r="F513" s="28" t="n">
        <v>0</v>
      </c>
      <c r="G513" s="28" t="n">
        <v>0</v>
      </c>
      <c r="H513" s="28"/>
      <c r="I513" s="28" t="n">
        <v>0</v>
      </c>
      <c r="J513" s="28" t="n">
        <v>0</v>
      </c>
      <c r="K513" s="28"/>
      <c r="L513" s="28" t="n">
        <v>0</v>
      </c>
    </row>
    <row r="514" customFormat="false" ht="12.75" hidden="false" customHeight="false" outlineLevel="0" collapsed="false">
      <c r="A514" s="95"/>
      <c r="B514" s="95"/>
      <c r="C514" s="94" t="s">
        <v>563</v>
      </c>
      <c r="D514" s="28" t="n">
        <v>0</v>
      </c>
      <c r="E514" s="28"/>
      <c r="F514" s="28" t="n">
        <v>0</v>
      </c>
      <c r="G514" s="28" t="n">
        <v>194.59908</v>
      </c>
      <c r="H514" s="28"/>
      <c r="I514" s="28" t="n">
        <v>194.59908</v>
      </c>
      <c r="J514" s="28" t="n">
        <v>993.109</v>
      </c>
      <c r="K514" s="28"/>
      <c r="L514" s="28" t="n">
        <v>993.109</v>
      </c>
    </row>
    <row r="515" customFormat="false" ht="38.25" hidden="false" customHeight="false" outlineLevel="0" collapsed="false">
      <c r="A515" s="14" t="s">
        <v>564</v>
      </c>
      <c r="B515" s="92"/>
      <c r="C515" s="64" t="s">
        <v>565</v>
      </c>
      <c r="D515" s="16" t="n">
        <f aca="false">D516+D523</f>
        <v>8542.444</v>
      </c>
      <c r="E515" s="16"/>
      <c r="F515" s="16" t="n">
        <f aca="false">F516+F523</f>
        <v>8542.444</v>
      </c>
      <c r="G515" s="16" t="n">
        <f aca="false">G516+G523</f>
        <v>1040</v>
      </c>
      <c r="H515" s="16"/>
      <c r="I515" s="16" t="n">
        <f aca="false">I516+I523</f>
        <v>1040</v>
      </c>
      <c r="J515" s="16" t="n">
        <f aca="false">J516+J523</f>
        <v>638</v>
      </c>
      <c r="K515" s="16"/>
      <c r="L515" s="16" t="n">
        <f aca="false">L516+L523</f>
        <v>638</v>
      </c>
    </row>
    <row r="516" customFormat="false" ht="25.5" hidden="false" customHeight="false" outlineLevel="0" collapsed="false">
      <c r="A516" s="22" t="s">
        <v>566</v>
      </c>
      <c r="B516" s="32"/>
      <c r="C516" s="23" t="s">
        <v>567</v>
      </c>
      <c r="D516" s="24" t="n">
        <f aca="false">D517+D519</f>
        <v>7959.144</v>
      </c>
      <c r="E516" s="24"/>
      <c r="F516" s="24" t="n">
        <f aca="false">F517+F519</f>
        <v>7959.144</v>
      </c>
      <c r="G516" s="24" t="n">
        <f aca="false">G517+G519</f>
        <v>1040</v>
      </c>
      <c r="H516" s="24"/>
      <c r="I516" s="24" t="n">
        <f aca="false">I517+I519</f>
        <v>1040</v>
      </c>
      <c r="J516" s="24" t="n">
        <f aca="false">J517+J519</f>
        <v>638</v>
      </c>
      <c r="K516" s="24"/>
      <c r="L516" s="24" t="n">
        <f aca="false">L517+L519</f>
        <v>638</v>
      </c>
    </row>
    <row r="517" customFormat="false" ht="12.75" hidden="false" customHeight="false" outlineLevel="0" collapsed="false">
      <c r="A517" s="25" t="s">
        <v>568</v>
      </c>
      <c r="B517" s="25"/>
      <c r="C517" s="27" t="s">
        <v>569</v>
      </c>
      <c r="D517" s="28" t="n">
        <f aca="false">D518</f>
        <v>315.6</v>
      </c>
      <c r="E517" s="28"/>
      <c r="F517" s="28" t="n">
        <f aca="false">F518</f>
        <v>315.6</v>
      </c>
      <c r="G517" s="28" t="n">
        <f aca="false">G518</f>
        <v>154</v>
      </c>
      <c r="H517" s="28"/>
      <c r="I517" s="28" t="n">
        <f aca="false">I518</f>
        <v>154</v>
      </c>
      <c r="J517" s="28" t="n">
        <f aca="false">J518</f>
        <v>231</v>
      </c>
      <c r="K517" s="28"/>
      <c r="L517" s="28" t="n">
        <f aca="false">L518</f>
        <v>231</v>
      </c>
    </row>
    <row r="518" customFormat="false" ht="25.5" hidden="false" customHeight="false" outlineLevel="0" collapsed="false">
      <c r="A518" s="25"/>
      <c r="B518" s="25" t="s">
        <v>31</v>
      </c>
      <c r="C518" s="27" t="s">
        <v>32</v>
      </c>
      <c r="D518" s="28" t="n">
        <v>315.6</v>
      </c>
      <c r="E518" s="28"/>
      <c r="F518" s="28" t="n">
        <v>315.6</v>
      </c>
      <c r="G518" s="28" t="n">
        <v>154</v>
      </c>
      <c r="H518" s="28"/>
      <c r="I518" s="28" t="n">
        <v>154</v>
      </c>
      <c r="J518" s="28" t="n">
        <v>231</v>
      </c>
      <c r="K518" s="28"/>
      <c r="L518" s="28" t="n">
        <v>231</v>
      </c>
    </row>
    <row r="519" customFormat="false" ht="25.5" hidden="false" customHeight="false" outlineLevel="0" collapsed="false">
      <c r="A519" s="25" t="s">
        <v>570</v>
      </c>
      <c r="B519" s="25"/>
      <c r="C519" s="27" t="s">
        <v>571</v>
      </c>
      <c r="D519" s="28" t="n">
        <f aca="false">D520</f>
        <v>7643.544</v>
      </c>
      <c r="E519" s="28"/>
      <c r="F519" s="28" t="n">
        <f aca="false">F520</f>
        <v>7643.544</v>
      </c>
      <c r="G519" s="28" t="n">
        <f aca="false">G520</f>
        <v>886</v>
      </c>
      <c r="H519" s="28"/>
      <c r="I519" s="28" t="n">
        <f aca="false">I520</f>
        <v>886</v>
      </c>
      <c r="J519" s="28" t="n">
        <f aca="false">J520</f>
        <v>407</v>
      </c>
      <c r="K519" s="28"/>
      <c r="L519" s="28" t="n">
        <f aca="false">L520</f>
        <v>407</v>
      </c>
    </row>
    <row r="520" customFormat="false" ht="25.5" hidden="false" customHeight="false" outlineLevel="0" collapsed="false">
      <c r="A520" s="25"/>
      <c r="B520" s="25" t="s">
        <v>31</v>
      </c>
      <c r="C520" s="27" t="s">
        <v>32</v>
      </c>
      <c r="D520" s="28" t="n">
        <f aca="false">D521+D522</f>
        <v>7643.544</v>
      </c>
      <c r="E520" s="28"/>
      <c r="F520" s="28" t="n">
        <f aca="false">F521+F522</f>
        <v>7643.544</v>
      </c>
      <c r="G520" s="28" t="n">
        <f aca="false">G521+G522</f>
        <v>886</v>
      </c>
      <c r="H520" s="28"/>
      <c r="I520" s="28" t="n">
        <f aca="false">I521+I522</f>
        <v>886</v>
      </c>
      <c r="J520" s="28" t="n">
        <f aca="false">J521+J522</f>
        <v>407</v>
      </c>
      <c r="K520" s="28"/>
      <c r="L520" s="28" t="n">
        <f aca="false">L521+L522</f>
        <v>407</v>
      </c>
    </row>
    <row r="521" customFormat="false" ht="12.75" hidden="false" customHeight="false" outlineLevel="0" collapsed="false">
      <c r="A521" s="25"/>
      <c r="B521" s="25"/>
      <c r="C521" s="67" t="s">
        <v>234</v>
      </c>
      <c r="D521" s="28" t="n">
        <v>6267.70608</v>
      </c>
      <c r="E521" s="28"/>
      <c r="F521" s="28" t="n">
        <v>6267.70608</v>
      </c>
      <c r="G521" s="28" t="n">
        <v>0</v>
      </c>
      <c r="H521" s="28"/>
      <c r="I521" s="28" t="n">
        <v>0</v>
      </c>
      <c r="J521" s="28" t="n">
        <v>0</v>
      </c>
      <c r="K521" s="28"/>
      <c r="L521" s="28" t="n">
        <v>0</v>
      </c>
    </row>
    <row r="522" customFormat="false" ht="12.75" hidden="false" customHeight="false" outlineLevel="0" collapsed="false">
      <c r="A522" s="25"/>
      <c r="B522" s="25"/>
      <c r="C522" s="27" t="s">
        <v>572</v>
      </c>
      <c r="D522" s="28" t="n">
        <v>1375.83792</v>
      </c>
      <c r="E522" s="28"/>
      <c r="F522" s="28" t="n">
        <v>1375.83792</v>
      </c>
      <c r="G522" s="28" t="n">
        <v>886</v>
      </c>
      <c r="H522" s="28"/>
      <c r="I522" s="28" t="n">
        <v>886</v>
      </c>
      <c r="J522" s="28" t="n">
        <v>407</v>
      </c>
      <c r="K522" s="28"/>
      <c r="L522" s="28" t="n">
        <v>407</v>
      </c>
    </row>
    <row r="523" customFormat="false" ht="63.75" hidden="false" customHeight="false" outlineLevel="0" collapsed="false">
      <c r="A523" s="22" t="s">
        <v>573</v>
      </c>
      <c r="B523" s="32"/>
      <c r="C523" s="23" t="s">
        <v>574</v>
      </c>
      <c r="D523" s="24" t="n">
        <f aca="false">D524</f>
        <v>583.3</v>
      </c>
      <c r="E523" s="24"/>
      <c r="F523" s="24" t="n">
        <f aca="false">F524</f>
        <v>583.3</v>
      </c>
      <c r="G523" s="24" t="n">
        <f aca="false">G524</f>
        <v>0</v>
      </c>
      <c r="H523" s="24"/>
      <c r="I523" s="24" t="n">
        <f aca="false">I524</f>
        <v>0</v>
      </c>
      <c r="J523" s="24" t="n">
        <f aca="false">J524</f>
        <v>0</v>
      </c>
      <c r="K523" s="24"/>
      <c r="L523" s="24" t="n">
        <f aca="false">L524</f>
        <v>0</v>
      </c>
    </row>
    <row r="524" customFormat="false" ht="51" hidden="false" customHeight="false" outlineLevel="0" collapsed="false">
      <c r="A524" s="25" t="s">
        <v>575</v>
      </c>
      <c r="B524" s="25"/>
      <c r="C524" s="27" t="s">
        <v>576</v>
      </c>
      <c r="D524" s="28" t="n">
        <f aca="false">D525</f>
        <v>583.3</v>
      </c>
      <c r="E524" s="28"/>
      <c r="F524" s="28" t="n">
        <f aca="false">F525</f>
        <v>583.3</v>
      </c>
      <c r="G524" s="28" t="n">
        <f aca="false">G525</f>
        <v>0</v>
      </c>
      <c r="H524" s="28"/>
      <c r="I524" s="28" t="n">
        <f aca="false">I525</f>
        <v>0</v>
      </c>
      <c r="J524" s="28" t="n">
        <f aca="false">J525</f>
        <v>0</v>
      </c>
      <c r="K524" s="28"/>
      <c r="L524" s="28" t="n">
        <f aca="false">L525</f>
        <v>0</v>
      </c>
    </row>
    <row r="525" customFormat="false" ht="25.5" hidden="false" customHeight="false" outlineLevel="0" collapsed="false">
      <c r="A525" s="25"/>
      <c r="B525" s="25" t="s">
        <v>31</v>
      </c>
      <c r="C525" s="27" t="s">
        <v>32</v>
      </c>
      <c r="D525" s="28" t="n">
        <v>583.3</v>
      </c>
      <c r="E525" s="28"/>
      <c r="F525" s="28" t="n">
        <v>583.3</v>
      </c>
      <c r="G525" s="28" t="n">
        <v>0</v>
      </c>
      <c r="H525" s="28"/>
      <c r="I525" s="28" t="n">
        <v>0</v>
      </c>
      <c r="J525" s="28" t="n">
        <v>0</v>
      </c>
      <c r="K525" s="28"/>
      <c r="L525" s="28" t="n">
        <v>0</v>
      </c>
    </row>
    <row r="526" s="18" customFormat="true" ht="15" hidden="false" customHeight="false" outlineLevel="0" collapsed="false">
      <c r="A526" s="14" t="s">
        <v>577</v>
      </c>
      <c r="B526" s="14"/>
      <c r="C526" s="64" t="s">
        <v>578</v>
      </c>
      <c r="D526" s="16" t="n">
        <f aca="false">D527+D535</f>
        <v>82564.4842</v>
      </c>
      <c r="E526" s="16" t="n">
        <f aca="false">E527+E535</f>
        <v>0</v>
      </c>
      <c r="F526" s="16" t="n">
        <f aca="false">F527+F535</f>
        <v>82564.4842</v>
      </c>
      <c r="G526" s="16" t="n">
        <f aca="false">G527+G535</f>
        <v>72597.4637</v>
      </c>
      <c r="H526" s="16" t="n">
        <f aca="false">H527+H535</f>
        <v>0</v>
      </c>
      <c r="I526" s="16" t="n">
        <f aca="false">I527+I535</f>
        <v>72597.4637</v>
      </c>
      <c r="J526" s="16" t="n">
        <f aca="false">J527+J535</f>
        <v>71967.7356</v>
      </c>
      <c r="K526" s="16" t="n">
        <f aca="false">K527+K535</f>
        <v>0</v>
      </c>
      <c r="L526" s="16" t="n">
        <f aca="false">L527+L535</f>
        <v>71967.7356</v>
      </c>
    </row>
    <row r="527" s="18" customFormat="true" ht="39" hidden="false" customHeight="false" outlineLevel="0" collapsed="false">
      <c r="A527" s="96" t="s">
        <v>579</v>
      </c>
      <c r="B527" s="97"/>
      <c r="C527" s="98" t="s">
        <v>580</v>
      </c>
      <c r="D527" s="99" t="n">
        <f aca="false">D528+D530+D533</f>
        <v>3343.2</v>
      </c>
      <c r="E527" s="99" t="n">
        <f aca="false">E528+E530+E533</f>
        <v>0</v>
      </c>
      <c r="F527" s="99" t="n">
        <f aca="false">F528+F530+F533</f>
        <v>3343.2</v>
      </c>
      <c r="G527" s="99" t="n">
        <f aca="false">G528+G530</f>
        <v>3279.9</v>
      </c>
      <c r="H527" s="99" t="n">
        <f aca="false">H528+H530+H533</f>
        <v>0</v>
      </c>
      <c r="I527" s="99" t="n">
        <f aca="false">I528+I530</f>
        <v>3279.9</v>
      </c>
      <c r="J527" s="99" t="n">
        <f aca="false">J528+J530</f>
        <v>3334.3</v>
      </c>
      <c r="K527" s="99" t="n">
        <f aca="false">K528+K530+K533</f>
        <v>0</v>
      </c>
      <c r="L527" s="99" t="n">
        <f aca="false">L528+L530</f>
        <v>3334.3</v>
      </c>
    </row>
    <row r="528" s="18" customFormat="true" ht="39" hidden="false" customHeight="false" outlineLevel="0" collapsed="false">
      <c r="A528" s="25" t="s">
        <v>581</v>
      </c>
      <c r="B528" s="25"/>
      <c r="C528" s="27" t="s">
        <v>582</v>
      </c>
      <c r="D528" s="28" t="n">
        <f aca="false">D529</f>
        <v>1164</v>
      </c>
      <c r="E528" s="28"/>
      <c r="F528" s="28" t="n">
        <f aca="false">F529</f>
        <v>1164</v>
      </c>
      <c r="G528" s="28" t="n">
        <f aca="false">G529</f>
        <v>1164</v>
      </c>
      <c r="H528" s="28"/>
      <c r="I528" s="28" t="n">
        <f aca="false">I529</f>
        <v>1164</v>
      </c>
      <c r="J528" s="28" t="n">
        <f aca="false">J529</f>
        <v>1164</v>
      </c>
      <c r="K528" s="28"/>
      <c r="L528" s="28" t="n">
        <f aca="false">L529</f>
        <v>1164</v>
      </c>
    </row>
    <row r="529" s="18" customFormat="true" ht="64.5" hidden="false" customHeight="false" outlineLevel="0" collapsed="false">
      <c r="A529" s="25"/>
      <c r="B529" s="25" t="s">
        <v>41</v>
      </c>
      <c r="C529" s="27" t="s">
        <v>42</v>
      </c>
      <c r="D529" s="28" t="n">
        <v>1164</v>
      </c>
      <c r="E529" s="28"/>
      <c r="F529" s="28" t="n">
        <v>1164</v>
      </c>
      <c r="G529" s="28" t="n">
        <v>1164</v>
      </c>
      <c r="H529" s="28"/>
      <c r="I529" s="28" t="n">
        <v>1164</v>
      </c>
      <c r="J529" s="28" t="n">
        <v>1164</v>
      </c>
      <c r="K529" s="28"/>
      <c r="L529" s="28" t="n">
        <v>1164</v>
      </c>
    </row>
    <row r="530" s="18" customFormat="true" ht="39" hidden="false" customHeight="false" outlineLevel="0" collapsed="false">
      <c r="A530" s="25" t="s">
        <v>583</v>
      </c>
      <c r="B530" s="25"/>
      <c r="C530" s="31" t="s">
        <v>584</v>
      </c>
      <c r="D530" s="28" t="n">
        <f aca="false">D531+D532</f>
        <v>2091.9</v>
      </c>
      <c r="E530" s="28"/>
      <c r="F530" s="28" t="n">
        <f aca="false">F531+F532</f>
        <v>2091.9</v>
      </c>
      <c r="G530" s="28" t="n">
        <f aca="false">G531+G532</f>
        <v>2115.9</v>
      </c>
      <c r="H530" s="28"/>
      <c r="I530" s="28" t="n">
        <f aca="false">I531+I532</f>
        <v>2115.9</v>
      </c>
      <c r="J530" s="28" t="n">
        <f aca="false">J531+J532</f>
        <v>2170.3</v>
      </c>
      <c r="K530" s="28"/>
      <c r="L530" s="28" t="n">
        <f aca="false">L531+L532</f>
        <v>2170.3</v>
      </c>
    </row>
    <row r="531" s="18" customFormat="true" ht="64.5" hidden="false" customHeight="false" outlineLevel="0" collapsed="false">
      <c r="A531" s="25"/>
      <c r="B531" s="25" t="s">
        <v>41</v>
      </c>
      <c r="C531" s="27" t="s">
        <v>42</v>
      </c>
      <c r="D531" s="28" t="n">
        <f aca="false">1960.1+77.4</f>
        <v>2037.5</v>
      </c>
      <c r="E531" s="28"/>
      <c r="F531" s="28" t="n">
        <f aca="false">1960.1+77.4</f>
        <v>2037.5</v>
      </c>
      <c r="G531" s="28" t="n">
        <f aca="false">2028.2+87.7</f>
        <v>2115.9</v>
      </c>
      <c r="H531" s="28"/>
      <c r="I531" s="28" t="n">
        <f aca="false">2028.2+87.7</f>
        <v>2115.9</v>
      </c>
      <c r="J531" s="28" t="n">
        <f aca="false">2028.2+87.7</f>
        <v>2115.9</v>
      </c>
      <c r="K531" s="28"/>
      <c r="L531" s="28" t="n">
        <f aca="false">2028.2+87.7</f>
        <v>2115.9</v>
      </c>
    </row>
    <row r="532" s="18" customFormat="true" ht="26.25" hidden="false" customHeight="false" outlineLevel="0" collapsed="false">
      <c r="A532" s="25"/>
      <c r="B532" s="25" t="s">
        <v>31</v>
      </c>
      <c r="C532" s="27" t="s">
        <v>32</v>
      </c>
      <c r="D532" s="28" t="n">
        <v>54.4</v>
      </c>
      <c r="E532" s="28"/>
      <c r="F532" s="28" t="n">
        <v>54.4</v>
      </c>
      <c r="G532" s="28" t="n">
        <v>0</v>
      </c>
      <c r="H532" s="28"/>
      <c r="I532" s="28" t="n">
        <v>0</v>
      </c>
      <c r="J532" s="28" t="n">
        <v>54.4</v>
      </c>
      <c r="K532" s="28"/>
      <c r="L532" s="28" t="n">
        <v>54.4</v>
      </c>
    </row>
    <row r="533" s="18" customFormat="true" ht="64.5" hidden="false" customHeight="false" outlineLevel="0" collapsed="false">
      <c r="A533" s="25" t="s">
        <v>585</v>
      </c>
      <c r="B533" s="25"/>
      <c r="C533" s="27" t="s">
        <v>586</v>
      </c>
      <c r="D533" s="28" t="n">
        <f aca="false">D534</f>
        <v>87.3</v>
      </c>
      <c r="E533" s="28"/>
      <c r="F533" s="28" t="n">
        <f aca="false">F534</f>
        <v>87.3</v>
      </c>
      <c r="G533" s="28" t="n">
        <v>0</v>
      </c>
      <c r="H533" s="28"/>
      <c r="I533" s="28" t="n">
        <v>0</v>
      </c>
      <c r="J533" s="28" t="n">
        <v>0</v>
      </c>
      <c r="K533" s="28"/>
      <c r="L533" s="28" t="n">
        <v>0</v>
      </c>
    </row>
    <row r="534" s="18" customFormat="true" ht="26.25" hidden="false" customHeight="false" outlineLevel="0" collapsed="false">
      <c r="A534" s="25"/>
      <c r="B534" s="25" t="s">
        <v>31</v>
      </c>
      <c r="C534" s="27" t="s">
        <v>32</v>
      </c>
      <c r="D534" s="28" t="n">
        <v>87.3</v>
      </c>
      <c r="E534" s="28"/>
      <c r="F534" s="28" t="n">
        <v>87.3</v>
      </c>
      <c r="G534" s="28" t="n">
        <v>0</v>
      </c>
      <c r="H534" s="28"/>
      <c r="I534" s="28" t="n">
        <v>0</v>
      </c>
      <c r="J534" s="28" t="n">
        <v>0</v>
      </c>
      <c r="K534" s="28"/>
      <c r="L534" s="28" t="n">
        <v>0</v>
      </c>
    </row>
    <row r="535" s="18" customFormat="true" ht="51.75" hidden="false" customHeight="false" outlineLevel="0" collapsed="false">
      <c r="A535" s="96" t="s">
        <v>587</v>
      </c>
      <c r="B535" s="96"/>
      <c r="C535" s="98" t="s">
        <v>588</v>
      </c>
      <c r="D535" s="99" t="n">
        <f aca="false">D536+D540+D551+D555+D558+D564+D566+D568+D570+D560+D562+D543+D545+D547+D549+D572+D574+D576+D578+D580</f>
        <v>79221.2842</v>
      </c>
      <c r="E535" s="99" t="n">
        <f aca="false">E536+E540+E551+E555+E558+E564+E566+E568+E570+E560+E562+E543+E545+E547+E549+E572+E574+E576+E578+E580</f>
        <v>0</v>
      </c>
      <c r="F535" s="99" t="n">
        <f aca="false">F536+F540+F551+F555+F558+F564+F566+F568+F570+F560+F562+F543+F545+F547+F549+F572+F574+F576+F578+F580</f>
        <v>79221.2842</v>
      </c>
      <c r="G535" s="99" t="n">
        <f aca="false">G536+G540+G551+G555+G558+G564+G566+G568+G570+G560+G562+G543+G545+G547+G549+G572+G574+G576+G578+G580</f>
        <v>69317.5637</v>
      </c>
      <c r="H535" s="99" t="n">
        <f aca="false">H536+H540+H551+H555+H558+H564+H566+H568+H570+H560+H562+H543+H545+H547+H549+H572+H574+H576+H578+H580</f>
        <v>0</v>
      </c>
      <c r="I535" s="99" t="n">
        <f aca="false">I536+I540+I551+I555+I558+I564+I566+I568+I570+I560+I562+I543+I545+I547+I549+I572+I574+I576+I578+I580</f>
        <v>69317.5637</v>
      </c>
      <c r="J535" s="99" t="n">
        <f aca="false">J536+J540+J551+J555+J558+J564+J566+J568+J570+J560+J562+J543+J545+J547+J549+J572+J574+J576+J578+J580</f>
        <v>68633.4356</v>
      </c>
      <c r="K535" s="99"/>
      <c r="L535" s="99" t="n">
        <f aca="false">L536+L540+L551+L555+L558+L564+L566+L568+L570+L560+L562+L543+L545+L547+L549+L572+L574+L576+L578+L580</f>
        <v>68633.4356</v>
      </c>
    </row>
    <row r="536" s="18" customFormat="true" ht="26.25" hidden="false" customHeight="false" outlineLevel="0" collapsed="false">
      <c r="A536" s="25" t="s">
        <v>589</v>
      </c>
      <c r="B536" s="25"/>
      <c r="C536" s="27" t="s">
        <v>590</v>
      </c>
      <c r="D536" s="30" t="n">
        <f aca="false">D537+D538+D539</f>
        <v>3297.7</v>
      </c>
      <c r="E536" s="30"/>
      <c r="F536" s="30" t="n">
        <f aca="false">F537+F538+F539</f>
        <v>3297.7</v>
      </c>
      <c r="G536" s="30" t="n">
        <f aca="false">G537+G538+G539</f>
        <v>3364.2</v>
      </c>
      <c r="H536" s="30"/>
      <c r="I536" s="30" t="n">
        <f aca="false">I537+I538+I539</f>
        <v>3364.2</v>
      </c>
      <c r="J536" s="30" t="n">
        <f aca="false">J537+J538+J539</f>
        <v>3364.2</v>
      </c>
      <c r="K536" s="30"/>
      <c r="L536" s="30" t="n">
        <f aca="false">L537+L538+L539</f>
        <v>3364.2</v>
      </c>
    </row>
    <row r="537" s="18" customFormat="true" ht="64.5" hidden="false" customHeight="false" outlineLevel="0" collapsed="false">
      <c r="A537" s="26"/>
      <c r="B537" s="25" t="s">
        <v>41</v>
      </c>
      <c r="C537" s="27" t="s">
        <v>42</v>
      </c>
      <c r="D537" s="28" t="n">
        <v>3141.1</v>
      </c>
      <c r="E537" s="28"/>
      <c r="F537" s="28" t="n">
        <v>3141.1</v>
      </c>
      <c r="G537" s="28" t="n">
        <v>3262.2</v>
      </c>
      <c r="H537" s="28"/>
      <c r="I537" s="28" t="n">
        <v>3262.2</v>
      </c>
      <c r="J537" s="28" t="n">
        <v>3262.2</v>
      </c>
      <c r="K537" s="28"/>
      <c r="L537" s="28" t="n">
        <v>3262.2</v>
      </c>
    </row>
    <row r="538" s="18" customFormat="true" ht="26.25" hidden="false" customHeight="false" outlineLevel="0" collapsed="false">
      <c r="A538" s="26"/>
      <c r="B538" s="25" t="s">
        <v>31</v>
      </c>
      <c r="C538" s="27" t="s">
        <v>32</v>
      </c>
      <c r="D538" s="28" t="n">
        <v>154.4</v>
      </c>
      <c r="E538" s="28"/>
      <c r="F538" s="28" t="n">
        <f aca="false">99.8+54.6</f>
        <v>154.4</v>
      </c>
      <c r="G538" s="28" t="n">
        <v>99.8</v>
      </c>
      <c r="H538" s="28"/>
      <c r="I538" s="28" t="n">
        <v>99.8</v>
      </c>
      <c r="J538" s="28" t="n">
        <v>99.8</v>
      </c>
      <c r="K538" s="28"/>
      <c r="L538" s="28" t="n">
        <v>99.8</v>
      </c>
    </row>
    <row r="539" s="18" customFormat="true" ht="15" hidden="false" customHeight="false" outlineLevel="0" collapsed="false">
      <c r="A539" s="26"/>
      <c r="B539" s="40" t="s">
        <v>167</v>
      </c>
      <c r="C539" s="78" t="s">
        <v>168</v>
      </c>
      <c r="D539" s="28" t="n">
        <v>2.2</v>
      </c>
      <c r="E539" s="28"/>
      <c r="F539" s="28" t="n">
        <v>2.2</v>
      </c>
      <c r="G539" s="28" t="n">
        <v>2.2</v>
      </c>
      <c r="H539" s="28"/>
      <c r="I539" s="28" t="n">
        <v>2.2</v>
      </c>
      <c r="J539" s="28" t="n">
        <v>2.2</v>
      </c>
      <c r="K539" s="28"/>
      <c r="L539" s="28" t="n">
        <v>2.2</v>
      </c>
    </row>
    <row r="540" s="18" customFormat="true" ht="26.25" hidden="false" customHeight="false" outlineLevel="0" collapsed="false">
      <c r="A540" s="25" t="s">
        <v>591</v>
      </c>
      <c r="B540" s="25"/>
      <c r="C540" s="31" t="s">
        <v>592</v>
      </c>
      <c r="D540" s="28" t="n">
        <f aca="false">D541+D542</f>
        <v>18660</v>
      </c>
      <c r="E540" s="28"/>
      <c r="F540" s="28" t="n">
        <f aca="false">F541+F542</f>
        <v>18660</v>
      </c>
      <c r="G540" s="28" t="n">
        <f aca="false">G541+G542</f>
        <v>19328.3</v>
      </c>
      <c r="H540" s="28"/>
      <c r="I540" s="28" t="n">
        <f aca="false">I541+I542</f>
        <v>19328.3</v>
      </c>
      <c r="J540" s="28" t="n">
        <f aca="false">J541+J542</f>
        <v>19328.3</v>
      </c>
      <c r="K540" s="28"/>
      <c r="L540" s="28" t="n">
        <f aca="false">L541+L542</f>
        <v>19328.3</v>
      </c>
    </row>
    <row r="541" s="18" customFormat="true" ht="64.5" hidden="false" customHeight="false" outlineLevel="0" collapsed="false">
      <c r="A541" s="25"/>
      <c r="B541" s="25" t="s">
        <v>41</v>
      </c>
      <c r="C541" s="27" t="s">
        <v>42</v>
      </c>
      <c r="D541" s="28" t="n">
        <f aca="false">17747.5-611.7+626.7</f>
        <v>17762.5</v>
      </c>
      <c r="E541" s="28"/>
      <c r="F541" s="28" t="n">
        <f aca="false">17747.5-611.7+626.7</f>
        <v>17762.5</v>
      </c>
      <c r="G541" s="28" t="n">
        <v>18430.8</v>
      </c>
      <c r="H541" s="28"/>
      <c r="I541" s="28" t="n">
        <v>18430.8</v>
      </c>
      <c r="J541" s="28" t="n">
        <v>18430.8</v>
      </c>
      <c r="K541" s="28"/>
      <c r="L541" s="28" t="n">
        <v>18430.8</v>
      </c>
    </row>
    <row r="542" s="18" customFormat="true" ht="26.25" hidden="false" customHeight="false" outlineLevel="0" collapsed="false">
      <c r="A542" s="25"/>
      <c r="B542" s="25" t="s">
        <v>31</v>
      </c>
      <c r="C542" s="27" t="s">
        <v>32</v>
      </c>
      <c r="D542" s="28" t="n">
        <v>897.5</v>
      </c>
      <c r="E542" s="28"/>
      <c r="F542" s="28" t="n">
        <v>897.5</v>
      </c>
      <c r="G542" s="28" t="n">
        <v>897.5</v>
      </c>
      <c r="H542" s="28"/>
      <c r="I542" s="28" t="n">
        <v>897.5</v>
      </c>
      <c r="J542" s="28" t="n">
        <v>897.5</v>
      </c>
      <c r="K542" s="28"/>
      <c r="L542" s="28" t="n">
        <v>897.5</v>
      </c>
    </row>
    <row r="543" s="18" customFormat="true" ht="64.5" hidden="false" customHeight="false" outlineLevel="0" collapsed="false">
      <c r="A543" s="25" t="s">
        <v>593</v>
      </c>
      <c r="B543" s="25"/>
      <c r="C543" s="27" t="s">
        <v>92</v>
      </c>
      <c r="D543" s="30" t="n">
        <f aca="false">D544</f>
        <v>137.2</v>
      </c>
      <c r="E543" s="30"/>
      <c r="F543" s="30" t="n">
        <f aca="false">F544</f>
        <v>137.2</v>
      </c>
      <c r="G543" s="30" t="n">
        <f aca="false">G544</f>
        <v>107.2</v>
      </c>
      <c r="H543" s="30"/>
      <c r="I543" s="30" t="n">
        <f aca="false">I544</f>
        <v>107.2</v>
      </c>
      <c r="J543" s="30" t="n">
        <f aca="false">J544</f>
        <v>105.4</v>
      </c>
      <c r="K543" s="30"/>
      <c r="L543" s="30" t="n">
        <f aca="false">L544</f>
        <v>105.4</v>
      </c>
    </row>
    <row r="544" s="18" customFormat="true" ht="64.5" hidden="false" customHeight="false" outlineLevel="0" collapsed="false">
      <c r="A544" s="25"/>
      <c r="B544" s="25" t="s">
        <v>41</v>
      </c>
      <c r="C544" s="27" t="s">
        <v>42</v>
      </c>
      <c r="D544" s="72" t="n">
        <v>137.2</v>
      </c>
      <c r="E544" s="72"/>
      <c r="F544" s="72" t="n">
        <v>137.2</v>
      </c>
      <c r="G544" s="72" t="n">
        <v>107.2</v>
      </c>
      <c r="H544" s="72"/>
      <c r="I544" s="72" t="n">
        <v>107.2</v>
      </c>
      <c r="J544" s="72" t="n">
        <v>105.4</v>
      </c>
      <c r="K544" s="72"/>
      <c r="L544" s="72" t="n">
        <v>105.4</v>
      </c>
    </row>
    <row r="545" s="18" customFormat="true" ht="39" hidden="false" customHeight="false" outlineLevel="0" collapsed="false">
      <c r="A545" s="25" t="s">
        <v>594</v>
      </c>
      <c r="B545" s="25"/>
      <c r="C545" s="27" t="s">
        <v>595</v>
      </c>
      <c r="D545" s="28" t="n">
        <f aca="false">D546</f>
        <v>87.1192</v>
      </c>
      <c r="E545" s="28"/>
      <c r="F545" s="28" t="n">
        <f aca="false">F546</f>
        <v>87.1192</v>
      </c>
      <c r="G545" s="28" t="n">
        <f aca="false">G546</f>
        <v>92.5261</v>
      </c>
      <c r="H545" s="28"/>
      <c r="I545" s="28" t="n">
        <f aca="false">I546</f>
        <v>92.5261</v>
      </c>
      <c r="J545" s="28" t="n">
        <f aca="false">J546</f>
        <v>93.7016</v>
      </c>
      <c r="K545" s="28"/>
      <c r="L545" s="28" t="n">
        <f aca="false">L546</f>
        <v>93.7016</v>
      </c>
    </row>
    <row r="546" s="18" customFormat="true" ht="64.5" hidden="false" customHeight="false" outlineLevel="0" collapsed="false">
      <c r="A546" s="25"/>
      <c r="B546" s="25" t="s">
        <v>41</v>
      </c>
      <c r="C546" s="27" t="s">
        <v>42</v>
      </c>
      <c r="D546" s="28" t="n">
        <v>87.1192</v>
      </c>
      <c r="E546" s="28"/>
      <c r="F546" s="28" t="n">
        <v>87.1192</v>
      </c>
      <c r="G546" s="28" t="n">
        <v>92.5261</v>
      </c>
      <c r="H546" s="28"/>
      <c r="I546" s="28" t="n">
        <v>92.5261</v>
      </c>
      <c r="J546" s="28" t="n">
        <v>93.7016</v>
      </c>
      <c r="K546" s="28"/>
      <c r="L546" s="28" t="n">
        <v>93.7016</v>
      </c>
    </row>
    <row r="547" s="18" customFormat="true" ht="64.5" hidden="false" customHeight="false" outlineLevel="0" collapsed="false">
      <c r="A547" s="25" t="s">
        <v>596</v>
      </c>
      <c r="B547" s="25"/>
      <c r="C547" s="27" t="s">
        <v>597</v>
      </c>
      <c r="D547" s="28" t="n">
        <f aca="false">D548</f>
        <v>7016.636</v>
      </c>
      <c r="E547" s="28"/>
      <c r="F547" s="28" t="n">
        <f aca="false">F548</f>
        <v>7016.636</v>
      </c>
      <c r="G547" s="28" t="n">
        <f aca="false">G548</f>
        <v>6836.3086</v>
      </c>
      <c r="H547" s="28"/>
      <c r="I547" s="28" t="n">
        <f aca="false">I548</f>
        <v>6836.3086</v>
      </c>
      <c r="J547" s="28" t="n">
        <f aca="false">J548</f>
        <v>6598.405</v>
      </c>
      <c r="K547" s="28"/>
      <c r="L547" s="28" t="n">
        <f aca="false">L548</f>
        <v>6598.405</v>
      </c>
    </row>
    <row r="548" s="18" customFormat="true" ht="64.5" hidden="false" customHeight="false" outlineLevel="0" collapsed="false">
      <c r="A548" s="25"/>
      <c r="B548" s="25" t="s">
        <v>41</v>
      </c>
      <c r="C548" s="27" t="s">
        <v>42</v>
      </c>
      <c r="D548" s="28" t="n">
        <f aca="false">2102.2606+4914.3754</f>
        <v>7016.636</v>
      </c>
      <c r="E548" s="28"/>
      <c r="F548" s="28" t="n">
        <f aca="false">2102.2606+4914.3754</f>
        <v>7016.636</v>
      </c>
      <c r="G548" s="28" t="n">
        <f aca="false">2010.206+4826.1026</f>
        <v>6836.3086</v>
      </c>
      <c r="H548" s="28"/>
      <c r="I548" s="28" t="n">
        <f aca="false">2010.206+4826.1026</f>
        <v>6836.3086</v>
      </c>
      <c r="J548" s="28" t="n">
        <f aca="false">1965.8034+4632.6016</f>
        <v>6598.405</v>
      </c>
      <c r="K548" s="28"/>
      <c r="L548" s="28" t="n">
        <f aca="false">1965.8034+4632.6016</f>
        <v>6598.405</v>
      </c>
    </row>
    <row r="549" s="18" customFormat="true" ht="90" hidden="false" customHeight="false" outlineLevel="0" collapsed="false">
      <c r="A549" s="25" t="s">
        <v>598</v>
      </c>
      <c r="B549" s="25"/>
      <c r="C549" s="27" t="s">
        <v>599</v>
      </c>
      <c r="D549" s="30" t="n">
        <f aca="false">D550</f>
        <v>227.829</v>
      </c>
      <c r="E549" s="30"/>
      <c r="F549" s="30" t="n">
        <f aca="false">F550</f>
        <v>227.829</v>
      </c>
      <c r="G549" s="30" t="n">
        <f aca="false">G550</f>
        <v>227.829</v>
      </c>
      <c r="H549" s="30"/>
      <c r="I549" s="30" t="n">
        <f aca="false">I550</f>
        <v>227.829</v>
      </c>
      <c r="J549" s="30" t="n">
        <f aca="false">J550</f>
        <v>227.829</v>
      </c>
      <c r="K549" s="30"/>
      <c r="L549" s="30" t="n">
        <f aca="false">L550</f>
        <v>227.829</v>
      </c>
    </row>
    <row r="550" s="18" customFormat="true" ht="64.5" hidden="false" customHeight="false" outlineLevel="0" collapsed="false">
      <c r="A550" s="25"/>
      <c r="B550" s="25" t="s">
        <v>41</v>
      </c>
      <c r="C550" s="27" t="s">
        <v>42</v>
      </c>
      <c r="D550" s="30" t="n">
        <v>227.829</v>
      </c>
      <c r="E550" s="30"/>
      <c r="F550" s="30" t="n">
        <v>227.829</v>
      </c>
      <c r="G550" s="30" t="n">
        <v>227.829</v>
      </c>
      <c r="H550" s="30"/>
      <c r="I550" s="30" t="n">
        <v>227.829</v>
      </c>
      <c r="J550" s="30" t="n">
        <v>227.829</v>
      </c>
      <c r="K550" s="30"/>
      <c r="L550" s="30" t="n">
        <v>227.829</v>
      </c>
    </row>
    <row r="551" s="18" customFormat="true" ht="26.25" hidden="false" customHeight="false" outlineLevel="0" collapsed="false">
      <c r="A551" s="25" t="s">
        <v>600</v>
      </c>
      <c r="B551" s="25"/>
      <c r="C551" s="27" t="s">
        <v>601</v>
      </c>
      <c r="D551" s="30" t="n">
        <f aca="false">D552+D553+D554</f>
        <v>39308.5</v>
      </c>
      <c r="E551" s="30"/>
      <c r="F551" s="30" t="n">
        <f aca="false">F552+F553+F554</f>
        <v>39308.5</v>
      </c>
      <c r="G551" s="30" t="n">
        <f aca="false">G552+G553+G554</f>
        <v>37336.8</v>
      </c>
      <c r="H551" s="30"/>
      <c r="I551" s="30" t="n">
        <f aca="false">I552+I553+I554</f>
        <v>37336.8</v>
      </c>
      <c r="J551" s="30" t="n">
        <f aca="false">J552+J553+J554</f>
        <v>36891.2</v>
      </c>
      <c r="K551" s="30"/>
      <c r="L551" s="30" t="n">
        <f aca="false">L552+L553+L554</f>
        <v>36891.2</v>
      </c>
    </row>
    <row r="552" s="18" customFormat="true" ht="64.5" hidden="false" customHeight="false" outlineLevel="0" collapsed="false">
      <c r="A552" s="25"/>
      <c r="B552" s="25" t="s">
        <v>41</v>
      </c>
      <c r="C552" s="27" t="s">
        <v>42</v>
      </c>
      <c r="D552" s="28" t="n">
        <v>18256.1</v>
      </c>
      <c r="E552" s="28"/>
      <c r="F552" s="28" t="n">
        <f aca="false">18278.1+96.4-118.4</f>
        <v>18256.1</v>
      </c>
      <c r="G552" s="28" t="n">
        <f aca="false">18983.7+100.2</f>
        <v>19083.9</v>
      </c>
      <c r="H552" s="28"/>
      <c r="I552" s="28" t="n">
        <f aca="false">18983.7+100.2</f>
        <v>19083.9</v>
      </c>
      <c r="J552" s="28" t="n">
        <f aca="false">18983.7+100.2</f>
        <v>19083.9</v>
      </c>
      <c r="K552" s="28"/>
      <c r="L552" s="28" t="n">
        <f aca="false">18983.7+100.2</f>
        <v>19083.9</v>
      </c>
    </row>
    <row r="553" s="18" customFormat="true" ht="26.25" hidden="false" customHeight="false" outlineLevel="0" collapsed="false">
      <c r="A553" s="25"/>
      <c r="B553" s="25" t="s">
        <v>31</v>
      </c>
      <c r="C553" s="27" t="s">
        <v>32</v>
      </c>
      <c r="D553" s="28" t="n">
        <v>20624.1</v>
      </c>
      <c r="E553" s="28"/>
      <c r="F553" s="28" t="n">
        <f aca="false">17379+3089+156.1</f>
        <v>20624.1</v>
      </c>
      <c r="G553" s="28" t="n">
        <v>17824.6</v>
      </c>
      <c r="H553" s="28"/>
      <c r="I553" s="28" t="n">
        <f aca="false">17379+445.6</f>
        <v>17824.6</v>
      </c>
      <c r="J553" s="28" t="n">
        <v>17379</v>
      </c>
      <c r="K553" s="28"/>
      <c r="L553" s="28" t="n">
        <v>17379</v>
      </c>
    </row>
    <row r="554" s="18" customFormat="true" ht="15" hidden="false" customHeight="false" outlineLevel="0" collapsed="false">
      <c r="A554" s="25"/>
      <c r="B554" s="25" t="s">
        <v>167</v>
      </c>
      <c r="C554" s="27" t="s">
        <v>168</v>
      </c>
      <c r="D554" s="28" t="n">
        <v>428.3</v>
      </c>
      <c r="E554" s="28"/>
      <c r="F554" s="28" t="n">
        <v>428.3</v>
      </c>
      <c r="G554" s="28" t="n">
        <v>428.3</v>
      </c>
      <c r="H554" s="28"/>
      <c r="I554" s="28" t="n">
        <v>428.3</v>
      </c>
      <c r="J554" s="28" t="n">
        <v>428.3</v>
      </c>
      <c r="K554" s="28"/>
      <c r="L554" s="28" t="n">
        <v>428.3</v>
      </c>
    </row>
    <row r="555" s="18" customFormat="true" ht="15" hidden="false" customHeight="false" outlineLevel="0" collapsed="false">
      <c r="A555" s="40" t="s">
        <v>602</v>
      </c>
      <c r="B555" s="40"/>
      <c r="C555" s="27" t="s">
        <v>603</v>
      </c>
      <c r="D555" s="28" t="n">
        <f aca="false">D556+D557</f>
        <v>1632</v>
      </c>
      <c r="E555" s="28"/>
      <c r="F555" s="28" t="n">
        <f aca="false">F556+F557</f>
        <v>1632</v>
      </c>
      <c r="G555" s="28" t="n">
        <v>0</v>
      </c>
      <c r="H555" s="28"/>
      <c r="I555" s="28" t="n">
        <v>0</v>
      </c>
      <c r="J555" s="28" t="n">
        <v>0</v>
      </c>
      <c r="K555" s="28"/>
      <c r="L555" s="28" t="n">
        <v>0</v>
      </c>
    </row>
    <row r="556" s="18" customFormat="true" ht="26.25" hidden="false" customHeight="false" outlineLevel="0" collapsed="false">
      <c r="A556" s="40"/>
      <c r="B556" s="40" t="s">
        <v>31</v>
      </c>
      <c r="C556" s="27" t="s">
        <v>32</v>
      </c>
      <c r="D556" s="28" t="n">
        <v>1045</v>
      </c>
      <c r="E556" s="28"/>
      <c r="F556" s="28" t="n">
        <f aca="false">926.6+118.4</f>
        <v>1045</v>
      </c>
      <c r="G556" s="28" t="n">
        <v>0</v>
      </c>
      <c r="H556" s="28"/>
      <c r="I556" s="28" t="n">
        <v>0</v>
      </c>
      <c r="J556" s="28" t="n">
        <v>0</v>
      </c>
      <c r="K556" s="28"/>
      <c r="L556" s="28" t="n">
        <v>0</v>
      </c>
    </row>
    <row r="557" s="18" customFormat="true" ht="39" hidden="false" customHeight="false" outlineLevel="0" collapsed="false">
      <c r="A557" s="40"/>
      <c r="B557" s="40" t="s">
        <v>87</v>
      </c>
      <c r="C557" s="27" t="s">
        <v>88</v>
      </c>
      <c r="D557" s="28" t="n">
        <v>587</v>
      </c>
      <c r="E557" s="28"/>
      <c r="F557" s="28" t="n">
        <f aca="false">0+587</f>
        <v>587</v>
      </c>
      <c r="G557" s="28" t="n">
        <v>0</v>
      </c>
      <c r="H557" s="28"/>
      <c r="I557" s="28" t="n">
        <v>0</v>
      </c>
      <c r="J557" s="28" t="n">
        <v>0</v>
      </c>
      <c r="K557" s="28"/>
      <c r="L557" s="28" t="n">
        <v>0</v>
      </c>
    </row>
    <row r="558" s="18" customFormat="true" ht="26.25" hidden="false" customHeight="false" outlineLevel="0" collapsed="false">
      <c r="A558" s="25" t="s">
        <v>604</v>
      </c>
      <c r="B558" s="25"/>
      <c r="C558" s="27" t="s">
        <v>605</v>
      </c>
      <c r="D558" s="28" t="n">
        <f aca="false">D559</f>
        <v>224.5</v>
      </c>
      <c r="E558" s="28"/>
      <c r="F558" s="28" t="n">
        <f aca="false">F559</f>
        <v>224.5</v>
      </c>
      <c r="G558" s="28" t="n">
        <f aca="false">G559</f>
        <v>0</v>
      </c>
      <c r="H558" s="28"/>
      <c r="I558" s="28" t="n">
        <f aca="false">I559</f>
        <v>0</v>
      </c>
      <c r="J558" s="28" t="n">
        <f aca="false">J559</f>
        <v>0</v>
      </c>
      <c r="K558" s="28"/>
      <c r="L558" s="28" t="n">
        <f aca="false">L559</f>
        <v>0</v>
      </c>
    </row>
    <row r="559" s="18" customFormat="true" ht="15" hidden="false" customHeight="false" outlineLevel="0" collapsed="false">
      <c r="A559" s="40"/>
      <c r="B559" s="25" t="s">
        <v>167</v>
      </c>
      <c r="C559" s="27" t="s">
        <v>168</v>
      </c>
      <c r="D559" s="28" t="n">
        <v>224.5</v>
      </c>
      <c r="E559" s="28"/>
      <c r="F559" s="28" t="n">
        <f aca="false">25+163.1+36.4</f>
        <v>224.5</v>
      </c>
      <c r="G559" s="28" t="n">
        <v>0</v>
      </c>
      <c r="H559" s="28"/>
      <c r="I559" s="28" t="n">
        <v>0</v>
      </c>
      <c r="J559" s="28" t="n">
        <v>0</v>
      </c>
      <c r="K559" s="28"/>
      <c r="L559" s="28" t="n">
        <v>0</v>
      </c>
    </row>
    <row r="560" s="18" customFormat="true" ht="39" hidden="false" customHeight="false" outlineLevel="0" collapsed="false">
      <c r="A560" s="25" t="s">
        <v>606</v>
      </c>
      <c r="B560" s="25"/>
      <c r="C560" s="27" t="s">
        <v>607</v>
      </c>
      <c r="D560" s="28" t="n">
        <f aca="false">D561</f>
        <v>556.4</v>
      </c>
      <c r="E560" s="28"/>
      <c r="F560" s="28" t="n">
        <f aca="false">F561</f>
        <v>556.4</v>
      </c>
      <c r="G560" s="28" t="n">
        <f aca="false">G561</f>
        <v>556.4</v>
      </c>
      <c r="H560" s="28"/>
      <c r="I560" s="28" t="n">
        <f aca="false">I561</f>
        <v>556.4</v>
      </c>
      <c r="J560" s="28" t="n">
        <f aca="false">J561</f>
        <v>556.4</v>
      </c>
      <c r="K560" s="28"/>
      <c r="L560" s="28" t="n">
        <f aca="false">L561</f>
        <v>556.4</v>
      </c>
    </row>
    <row r="561" s="18" customFormat="true" ht="39" hidden="false" customHeight="false" outlineLevel="0" collapsed="false">
      <c r="A561" s="25"/>
      <c r="B561" s="25" t="s">
        <v>87</v>
      </c>
      <c r="C561" s="27" t="s">
        <v>88</v>
      </c>
      <c r="D561" s="28" t="n">
        <v>556.4</v>
      </c>
      <c r="E561" s="28"/>
      <c r="F561" s="28" t="n">
        <v>556.4</v>
      </c>
      <c r="G561" s="28" t="n">
        <v>556.4</v>
      </c>
      <c r="H561" s="28"/>
      <c r="I561" s="28" t="n">
        <v>556.4</v>
      </c>
      <c r="J561" s="28" t="n">
        <v>556.4</v>
      </c>
      <c r="K561" s="28"/>
      <c r="L561" s="28" t="n">
        <v>556.4</v>
      </c>
    </row>
    <row r="562" s="18" customFormat="true" ht="51.75" hidden="false" customHeight="false" outlineLevel="0" collapsed="false">
      <c r="A562" s="25" t="s">
        <v>608</v>
      </c>
      <c r="B562" s="25"/>
      <c r="C562" s="27" t="s">
        <v>609</v>
      </c>
      <c r="D562" s="28" t="n">
        <f aca="false">D563</f>
        <v>6.2</v>
      </c>
      <c r="E562" s="28"/>
      <c r="F562" s="28" t="n">
        <f aca="false">F563</f>
        <v>6.2</v>
      </c>
      <c r="G562" s="28" t="n">
        <f aca="false">G563</f>
        <v>6.4</v>
      </c>
      <c r="H562" s="28"/>
      <c r="I562" s="28" t="n">
        <f aca="false">I563</f>
        <v>6.4</v>
      </c>
      <c r="J562" s="28" t="n">
        <f aca="false">J563</f>
        <v>6.4</v>
      </c>
      <c r="K562" s="28"/>
      <c r="L562" s="28" t="n">
        <f aca="false">L563</f>
        <v>6.4</v>
      </c>
    </row>
    <row r="563" s="18" customFormat="true" ht="26.25" hidden="false" customHeight="false" outlineLevel="0" collapsed="false">
      <c r="A563" s="25"/>
      <c r="B563" s="25" t="s">
        <v>31</v>
      </c>
      <c r="C563" s="27" t="s">
        <v>32</v>
      </c>
      <c r="D563" s="28" t="n">
        <v>6.2</v>
      </c>
      <c r="E563" s="28"/>
      <c r="F563" s="28" t="n">
        <v>6.2</v>
      </c>
      <c r="G563" s="28" t="n">
        <v>6.4</v>
      </c>
      <c r="H563" s="28"/>
      <c r="I563" s="28" t="n">
        <v>6.4</v>
      </c>
      <c r="J563" s="28" t="n">
        <v>6.4</v>
      </c>
      <c r="K563" s="28"/>
      <c r="L563" s="28" t="n">
        <v>6.4</v>
      </c>
    </row>
    <row r="564" s="18" customFormat="true" ht="26.25" hidden="false" customHeight="false" outlineLevel="0" collapsed="false">
      <c r="A564" s="25" t="s">
        <v>610</v>
      </c>
      <c r="B564" s="25"/>
      <c r="C564" s="27" t="s">
        <v>611</v>
      </c>
      <c r="D564" s="28" t="n">
        <f aca="false">D565</f>
        <v>711.6</v>
      </c>
      <c r="E564" s="28"/>
      <c r="F564" s="28" t="n">
        <f aca="false">F565</f>
        <v>711.6</v>
      </c>
      <c r="G564" s="28" t="n">
        <f aca="false">G565</f>
        <v>711.6</v>
      </c>
      <c r="H564" s="28"/>
      <c r="I564" s="28" t="n">
        <f aca="false">I565</f>
        <v>711.6</v>
      </c>
      <c r="J564" s="28" t="n">
        <f aca="false">J565</f>
        <v>711.6</v>
      </c>
      <c r="K564" s="28"/>
      <c r="L564" s="28" t="n">
        <f aca="false">L565</f>
        <v>711.6</v>
      </c>
    </row>
    <row r="565" s="18" customFormat="true" ht="15" hidden="false" customHeight="false" outlineLevel="0" collapsed="false">
      <c r="A565" s="25"/>
      <c r="B565" s="25" t="s">
        <v>167</v>
      </c>
      <c r="C565" s="27" t="s">
        <v>168</v>
      </c>
      <c r="D565" s="28" t="n">
        <v>711.6</v>
      </c>
      <c r="E565" s="28"/>
      <c r="F565" s="28" t="n">
        <v>711.6</v>
      </c>
      <c r="G565" s="28" t="n">
        <v>711.6</v>
      </c>
      <c r="H565" s="28"/>
      <c r="I565" s="28" t="n">
        <v>711.6</v>
      </c>
      <c r="J565" s="28" t="n">
        <v>711.6</v>
      </c>
      <c r="K565" s="28"/>
      <c r="L565" s="28" t="n">
        <v>711.6</v>
      </c>
    </row>
    <row r="566" s="18" customFormat="true" ht="39" hidden="false" customHeight="false" outlineLevel="0" collapsed="false">
      <c r="A566" s="25" t="s">
        <v>612</v>
      </c>
      <c r="B566" s="25"/>
      <c r="C566" s="27" t="s">
        <v>613</v>
      </c>
      <c r="D566" s="28" t="n">
        <f aca="false">D567</f>
        <v>450</v>
      </c>
      <c r="E566" s="28"/>
      <c r="F566" s="28" t="n">
        <f aca="false">F567</f>
        <v>450</v>
      </c>
      <c r="G566" s="28" t="n">
        <f aca="false">G567</f>
        <v>450</v>
      </c>
      <c r="H566" s="28"/>
      <c r="I566" s="28" t="n">
        <f aca="false">I567</f>
        <v>450</v>
      </c>
      <c r="J566" s="28" t="n">
        <f aca="false">J567</f>
        <v>450</v>
      </c>
      <c r="K566" s="28"/>
      <c r="L566" s="28" t="n">
        <f aca="false">L567</f>
        <v>450</v>
      </c>
    </row>
    <row r="567" s="18" customFormat="true" ht="26.25" hidden="false" customHeight="false" outlineLevel="0" collapsed="false">
      <c r="A567" s="25"/>
      <c r="B567" s="25" t="s">
        <v>31</v>
      </c>
      <c r="C567" s="27" t="s">
        <v>32</v>
      </c>
      <c r="D567" s="28" t="n">
        <v>450</v>
      </c>
      <c r="E567" s="28"/>
      <c r="F567" s="28" t="n">
        <v>450</v>
      </c>
      <c r="G567" s="28" t="n">
        <v>450</v>
      </c>
      <c r="H567" s="28"/>
      <c r="I567" s="28" t="n">
        <v>450</v>
      </c>
      <c r="J567" s="28" t="n">
        <v>450</v>
      </c>
      <c r="K567" s="28"/>
      <c r="L567" s="28" t="n">
        <v>450</v>
      </c>
    </row>
    <row r="568" s="18" customFormat="true" ht="26.25" hidden="false" customHeight="false" outlineLevel="0" collapsed="false">
      <c r="A568" s="25" t="s">
        <v>614</v>
      </c>
      <c r="B568" s="25"/>
      <c r="C568" s="27" t="s">
        <v>615</v>
      </c>
      <c r="D568" s="28" t="n">
        <f aca="false">D569</f>
        <v>310</v>
      </c>
      <c r="E568" s="28"/>
      <c r="F568" s="28" t="n">
        <f aca="false">F569</f>
        <v>310</v>
      </c>
      <c r="G568" s="28" t="n">
        <f aca="false">G569</f>
        <v>0</v>
      </c>
      <c r="H568" s="28"/>
      <c r="I568" s="28" t="n">
        <f aca="false">I569</f>
        <v>0</v>
      </c>
      <c r="J568" s="28" t="n">
        <f aca="false">J569</f>
        <v>0</v>
      </c>
      <c r="K568" s="28"/>
      <c r="L568" s="28" t="n">
        <f aca="false">L569</f>
        <v>0</v>
      </c>
    </row>
    <row r="569" s="18" customFormat="true" ht="15" hidden="false" customHeight="false" outlineLevel="0" collapsed="false">
      <c r="A569" s="25"/>
      <c r="B569" s="25" t="s">
        <v>167</v>
      </c>
      <c r="C569" s="27" t="s">
        <v>168</v>
      </c>
      <c r="D569" s="28" t="n">
        <v>310</v>
      </c>
      <c r="E569" s="28"/>
      <c r="F569" s="28" t="n">
        <v>310</v>
      </c>
      <c r="G569" s="28" t="n">
        <v>0</v>
      </c>
      <c r="H569" s="28"/>
      <c r="I569" s="28" t="n">
        <v>0</v>
      </c>
      <c r="J569" s="28" t="n">
        <v>0</v>
      </c>
      <c r="K569" s="28"/>
      <c r="L569" s="28" t="n">
        <v>0</v>
      </c>
    </row>
    <row r="570" s="18" customFormat="true" ht="39" hidden="false" customHeight="false" outlineLevel="0" collapsed="false">
      <c r="A570" s="25" t="s">
        <v>616</v>
      </c>
      <c r="B570" s="25"/>
      <c r="C570" s="81" t="s">
        <v>617</v>
      </c>
      <c r="D570" s="28" t="n">
        <f aca="false">D571</f>
        <v>300</v>
      </c>
      <c r="E570" s="28"/>
      <c r="F570" s="28" t="n">
        <f aca="false">F571</f>
        <v>300</v>
      </c>
      <c r="G570" s="28" t="n">
        <f aca="false">G571</f>
        <v>300</v>
      </c>
      <c r="H570" s="28"/>
      <c r="I570" s="28" t="n">
        <f aca="false">I571</f>
        <v>300</v>
      </c>
      <c r="J570" s="28" t="n">
        <f aca="false">J571</f>
        <v>300</v>
      </c>
      <c r="K570" s="28"/>
      <c r="L570" s="28" t="n">
        <f aca="false">L571</f>
        <v>300</v>
      </c>
    </row>
    <row r="571" s="18" customFormat="true" ht="39" hidden="false" customHeight="false" outlineLevel="0" collapsed="false">
      <c r="A571" s="25"/>
      <c r="B571" s="25" t="s">
        <v>87</v>
      </c>
      <c r="C571" s="27" t="s">
        <v>88</v>
      </c>
      <c r="D571" s="28" t="n">
        <v>300</v>
      </c>
      <c r="E571" s="28"/>
      <c r="F571" s="28" t="n">
        <v>300</v>
      </c>
      <c r="G571" s="28" t="n">
        <v>300</v>
      </c>
      <c r="H571" s="28"/>
      <c r="I571" s="28" t="n">
        <v>300</v>
      </c>
      <c r="J571" s="28" t="n">
        <v>300</v>
      </c>
      <c r="K571" s="28"/>
      <c r="L571" s="28" t="n">
        <v>300</v>
      </c>
    </row>
    <row r="572" s="18" customFormat="true" ht="39" hidden="false" customHeight="false" outlineLevel="0" collapsed="false">
      <c r="A572" s="33" t="s">
        <v>618</v>
      </c>
      <c r="B572" s="40"/>
      <c r="C572" s="85" t="s">
        <v>619</v>
      </c>
      <c r="D572" s="28" t="n">
        <f aca="false">D573</f>
        <v>112.1</v>
      </c>
      <c r="E572" s="28"/>
      <c r="F572" s="28" t="n">
        <f aca="false">F573</f>
        <v>112.1</v>
      </c>
      <c r="G572" s="28" t="n">
        <v>0</v>
      </c>
      <c r="H572" s="28"/>
      <c r="I572" s="28" t="n">
        <v>0</v>
      </c>
      <c r="J572" s="28" t="n">
        <v>0</v>
      </c>
      <c r="K572" s="28"/>
      <c r="L572" s="28" t="n">
        <v>0</v>
      </c>
    </row>
    <row r="573" s="18" customFormat="true" ht="39" hidden="false" customHeight="false" outlineLevel="0" collapsed="false">
      <c r="A573" s="74"/>
      <c r="B573" s="25" t="s">
        <v>87</v>
      </c>
      <c r="C573" s="27" t="s">
        <v>88</v>
      </c>
      <c r="D573" s="28" t="n">
        <v>112.1</v>
      </c>
      <c r="E573" s="28"/>
      <c r="F573" s="28" t="n">
        <v>112.1</v>
      </c>
      <c r="G573" s="28" t="n">
        <v>0</v>
      </c>
      <c r="H573" s="28"/>
      <c r="I573" s="28" t="n">
        <v>0</v>
      </c>
      <c r="J573" s="28" t="n">
        <v>0</v>
      </c>
      <c r="K573" s="28"/>
      <c r="L573" s="28" t="n">
        <v>0</v>
      </c>
    </row>
    <row r="574" s="18" customFormat="true" ht="39" hidden="false" customHeight="false" outlineLevel="0" collapsed="false">
      <c r="A574" s="33" t="s">
        <v>620</v>
      </c>
      <c r="B574" s="25"/>
      <c r="C574" s="27" t="s">
        <v>621</v>
      </c>
      <c r="D574" s="28" t="n">
        <f aca="false">D575</f>
        <v>91.2</v>
      </c>
      <c r="E574" s="28"/>
      <c r="F574" s="28" t="n">
        <f aca="false">F575</f>
        <v>91.2</v>
      </c>
      <c r="G574" s="28" t="n">
        <v>0</v>
      </c>
      <c r="H574" s="28"/>
      <c r="I574" s="28" t="n">
        <v>0</v>
      </c>
      <c r="J574" s="28" t="n">
        <v>0</v>
      </c>
      <c r="K574" s="28"/>
      <c r="L574" s="28" t="n">
        <v>0</v>
      </c>
    </row>
    <row r="575" s="18" customFormat="true" ht="26.25" hidden="false" customHeight="false" outlineLevel="0" collapsed="false">
      <c r="A575" s="74"/>
      <c r="B575" s="25" t="s">
        <v>31</v>
      </c>
      <c r="C575" s="27" t="s">
        <v>32</v>
      </c>
      <c r="D575" s="28" t="n">
        <v>91.2</v>
      </c>
      <c r="E575" s="28"/>
      <c r="F575" s="28" t="n">
        <v>91.2</v>
      </c>
      <c r="G575" s="28" t="n">
        <v>0</v>
      </c>
      <c r="H575" s="28"/>
      <c r="I575" s="28" t="n">
        <v>0</v>
      </c>
      <c r="J575" s="28" t="n">
        <v>0</v>
      </c>
      <c r="K575" s="28"/>
      <c r="L575" s="28" t="n">
        <v>0</v>
      </c>
    </row>
    <row r="576" s="18" customFormat="true" ht="26.25" hidden="false" customHeight="false" outlineLevel="0" collapsed="false">
      <c r="A576" s="33" t="s">
        <v>622</v>
      </c>
      <c r="B576" s="40"/>
      <c r="C576" s="67" t="s">
        <v>623</v>
      </c>
      <c r="D576" s="28" t="n">
        <f aca="false">D577</f>
        <v>4798.7</v>
      </c>
      <c r="E576" s="28"/>
      <c r="F576" s="28" t="n">
        <f aca="false">F577</f>
        <v>4798.7</v>
      </c>
      <c r="G576" s="28" t="n">
        <v>0</v>
      </c>
      <c r="H576" s="28"/>
      <c r="I576" s="28" t="n">
        <v>0</v>
      </c>
      <c r="J576" s="28" t="n">
        <v>0</v>
      </c>
      <c r="K576" s="28"/>
      <c r="L576" s="28" t="n">
        <v>0</v>
      </c>
    </row>
    <row r="577" s="18" customFormat="true" ht="39" hidden="false" customHeight="false" outlineLevel="0" collapsed="false">
      <c r="A577" s="74"/>
      <c r="B577" s="25" t="s">
        <v>87</v>
      </c>
      <c r="C577" s="27" t="s">
        <v>88</v>
      </c>
      <c r="D577" s="28" t="n">
        <v>4798.7</v>
      </c>
      <c r="E577" s="28"/>
      <c r="F577" s="28" t="n">
        <f aca="false">2733.8+2064.9</f>
        <v>4798.7</v>
      </c>
      <c r="G577" s="28" t="n">
        <v>0</v>
      </c>
      <c r="H577" s="28"/>
      <c r="I577" s="28" t="n">
        <v>0</v>
      </c>
      <c r="J577" s="28" t="n">
        <v>0</v>
      </c>
      <c r="K577" s="28"/>
      <c r="L577" s="28" t="n">
        <v>0</v>
      </c>
    </row>
    <row r="578" s="18" customFormat="true" ht="26.25" hidden="false" customHeight="false" outlineLevel="0" collapsed="false">
      <c r="A578" s="33" t="s">
        <v>624</v>
      </c>
      <c r="B578" s="83"/>
      <c r="C578" s="67" t="s">
        <v>625</v>
      </c>
      <c r="D578" s="28" t="n">
        <f aca="false">D579</f>
        <v>540</v>
      </c>
      <c r="E578" s="28"/>
      <c r="F578" s="28" t="n">
        <f aca="false">F579</f>
        <v>540</v>
      </c>
      <c r="G578" s="28" t="n">
        <v>0</v>
      </c>
      <c r="H578" s="28"/>
      <c r="I578" s="28" t="n">
        <v>0</v>
      </c>
      <c r="J578" s="28" t="n">
        <v>0</v>
      </c>
      <c r="K578" s="28"/>
      <c r="L578" s="28" t="n">
        <v>0</v>
      </c>
    </row>
    <row r="579" s="18" customFormat="true" ht="39" hidden="false" customHeight="false" outlineLevel="0" collapsed="false">
      <c r="A579" s="100"/>
      <c r="B579" s="33" t="s">
        <v>87</v>
      </c>
      <c r="C579" s="31" t="s">
        <v>88</v>
      </c>
      <c r="D579" s="28" t="n">
        <v>540</v>
      </c>
      <c r="E579" s="28"/>
      <c r="F579" s="28" t="n">
        <f aca="false">270+270</f>
        <v>540</v>
      </c>
      <c r="G579" s="28" t="n">
        <v>0</v>
      </c>
      <c r="H579" s="28"/>
      <c r="I579" s="28" t="n">
        <v>0</v>
      </c>
      <c r="J579" s="28" t="n">
        <v>0</v>
      </c>
      <c r="K579" s="28"/>
      <c r="L579" s="28" t="n">
        <v>0</v>
      </c>
    </row>
    <row r="580" s="18" customFormat="true" ht="51.75" hidden="false" customHeight="false" outlineLevel="0" collapsed="false">
      <c r="A580" s="33" t="s">
        <v>626</v>
      </c>
      <c r="B580" s="83"/>
      <c r="C580" s="67" t="s">
        <v>627</v>
      </c>
      <c r="D580" s="28" t="n">
        <f aca="false">D582</f>
        <v>753.6</v>
      </c>
      <c r="E580" s="28"/>
      <c r="F580" s="28" t="n">
        <f aca="false">F582</f>
        <v>753.6</v>
      </c>
      <c r="G580" s="28" t="n">
        <v>0</v>
      </c>
      <c r="H580" s="28"/>
      <c r="I580" s="28" t="n">
        <v>0</v>
      </c>
      <c r="J580" s="28" t="n">
        <v>0</v>
      </c>
      <c r="K580" s="28"/>
      <c r="L580" s="28" t="n">
        <v>0</v>
      </c>
    </row>
    <row r="581" s="18" customFormat="true" ht="26.25" hidden="false" customHeight="false" outlineLevel="0" collapsed="false">
      <c r="A581" s="74"/>
      <c r="B581" s="25" t="s">
        <v>31</v>
      </c>
      <c r="C581" s="27" t="s">
        <v>32</v>
      </c>
      <c r="D581" s="28" t="n">
        <v>0</v>
      </c>
      <c r="E581" s="28"/>
      <c r="F581" s="28" t="n">
        <v>0</v>
      </c>
      <c r="G581" s="28" t="n">
        <v>0</v>
      </c>
      <c r="H581" s="28"/>
      <c r="I581" s="28" t="n">
        <v>0</v>
      </c>
      <c r="J581" s="28" t="n">
        <v>0</v>
      </c>
      <c r="K581" s="28"/>
      <c r="L581" s="28" t="n">
        <v>0</v>
      </c>
    </row>
    <row r="582" s="18" customFormat="true" ht="39" hidden="false" customHeight="false" outlineLevel="0" collapsed="false">
      <c r="A582" s="74"/>
      <c r="B582" s="25" t="s">
        <v>133</v>
      </c>
      <c r="C582" s="27" t="s">
        <v>134</v>
      </c>
      <c r="D582" s="28" t="n">
        <v>753.6</v>
      </c>
      <c r="E582" s="28"/>
      <c r="F582" s="28" t="n">
        <v>753.6</v>
      </c>
      <c r="G582" s="28" t="n">
        <v>0</v>
      </c>
      <c r="H582" s="28"/>
      <c r="I582" s="28" t="n">
        <v>0</v>
      </c>
      <c r="J582" s="28" t="n">
        <v>0</v>
      </c>
      <c r="K582" s="28"/>
      <c r="L582" s="28" t="n">
        <v>0</v>
      </c>
    </row>
    <row r="583" s="18" customFormat="true" ht="15" hidden="false" customHeight="false" outlineLevel="0" collapsed="false">
      <c r="A583" s="101"/>
      <c r="B583" s="101"/>
      <c r="C583" s="12" t="s">
        <v>628</v>
      </c>
      <c r="D583" s="13" t="n">
        <f aca="false">D526+D11</f>
        <v>1191920.87806</v>
      </c>
      <c r="E583" s="13" t="n">
        <f aca="false">E526+E11</f>
        <v>0</v>
      </c>
      <c r="F583" s="13" t="n">
        <f aca="false">F526+F11</f>
        <v>1191920.87806</v>
      </c>
      <c r="G583" s="13" t="n">
        <f aca="false">G526+G11</f>
        <v>898835.55042</v>
      </c>
      <c r="H583" s="13" t="n">
        <f aca="false">H526+H11</f>
        <v>4800</v>
      </c>
      <c r="I583" s="13" t="n">
        <f aca="false">I526+I11</f>
        <v>903635.55042</v>
      </c>
      <c r="J583" s="13" t="n">
        <f aca="false">J526+J11</f>
        <v>908198.02259</v>
      </c>
      <c r="K583" s="13" t="n">
        <f aca="false">K526+K11</f>
        <v>0</v>
      </c>
      <c r="L583" s="13" t="n">
        <f aca="false">L526+L11</f>
        <v>908198.02259</v>
      </c>
    </row>
    <row r="584" customFormat="false" ht="12.75" hidden="false" customHeight="false" outlineLevel="0" collapsed="false">
      <c r="D584" s="102"/>
      <c r="E584" s="102"/>
      <c r="F584" s="102"/>
      <c r="G584" s="102"/>
      <c r="H584" s="102"/>
      <c r="I584" s="102"/>
      <c r="J584" s="102"/>
      <c r="K584" s="102"/>
      <c r="L584" s="102"/>
    </row>
    <row r="586" customFormat="false" ht="12.75" hidden="false" customHeight="false" outlineLevel="0" collapsed="false">
      <c r="C586" s="103"/>
      <c r="D586" s="104"/>
      <c r="E586" s="104"/>
      <c r="F586" s="104"/>
      <c r="G586" s="104"/>
      <c r="H586" s="104"/>
      <c r="I586" s="104"/>
      <c r="J586" s="104"/>
      <c r="K586" s="104"/>
      <c r="L586" s="104"/>
    </row>
    <row r="587" customFormat="false" ht="12.75" hidden="false" customHeight="false" outlineLevel="0" collapsed="false">
      <c r="D587" s="102"/>
      <c r="E587" s="102"/>
      <c r="F587" s="102"/>
      <c r="G587" s="102"/>
      <c r="H587" s="102"/>
      <c r="I587" s="102"/>
      <c r="J587" s="102"/>
      <c r="K587" s="102"/>
      <c r="L587" s="102"/>
    </row>
    <row r="588" customFormat="false" ht="12.75" hidden="false" customHeight="false" outlineLevel="0" collapsed="false">
      <c r="D588" s="102"/>
      <c r="E588" s="102"/>
      <c r="F588" s="102"/>
      <c r="G588" s="102"/>
      <c r="H588" s="102"/>
      <c r="I588" s="102"/>
      <c r="J588" s="102"/>
      <c r="K588" s="102"/>
      <c r="L588" s="102"/>
    </row>
    <row r="589" customFormat="false" ht="12.75" hidden="false" customHeight="false" outlineLevel="0" collapsed="false">
      <c r="G589" s="102"/>
      <c r="H589" s="102"/>
      <c r="I589" s="102"/>
    </row>
    <row r="590" customFormat="false" ht="12.75" hidden="false" customHeight="false" outlineLevel="0" collapsed="false">
      <c r="D590" s="102"/>
      <c r="E590" s="102"/>
      <c r="F590" s="102"/>
      <c r="G590" s="102"/>
      <c r="H590" s="102"/>
      <c r="I590" s="102"/>
      <c r="J590" s="102"/>
      <c r="K590" s="102"/>
      <c r="L590" s="102"/>
    </row>
    <row r="591" customFormat="false" ht="12.75" hidden="false" customHeight="false" outlineLevel="0" collapsed="false">
      <c r="D591" s="102"/>
      <c r="E591" s="102"/>
      <c r="F591" s="102"/>
      <c r="G591" s="102"/>
      <c r="H591" s="102"/>
      <c r="I591" s="102"/>
      <c r="J591" s="102"/>
      <c r="K591" s="102"/>
      <c r="L591" s="102"/>
    </row>
    <row r="593" customFormat="false" ht="12.75" hidden="false" customHeight="false" outlineLevel="0" collapsed="false">
      <c r="D593" s="102"/>
      <c r="E593" s="102"/>
      <c r="F593" s="102"/>
      <c r="G593" s="102"/>
      <c r="H593" s="102"/>
      <c r="I593" s="102"/>
      <c r="J593" s="102"/>
      <c r="K593" s="102"/>
      <c r="L593" s="102"/>
    </row>
    <row r="596" customFormat="false" ht="12.75" hidden="false" customHeight="false" outlineLevel="0" collapsed="false">
      <c r="D596" s="102"/>
      <c r="E596" s="102"/>
      <c r="F596" s="102"/>
    </row>
  </sheetData>
  <autoFilter ref="A8:J589"/>
  <mergeCells count="10">
    <mergeCell ref="G1:K1"/>
    <mergeCell ref="G2:K2"/>
    <mergeCell ref="G3:K3"/>
    <mergeCell ref="G4:K4"/>
    <mergeCell ref="G5:K5"/>
    <mergeCell ref="A6:J6"/>
    <mergeCell ref="A8:A9"/>
    <mergeCell ref="B8:B9"/>
    <mergeCell ref="C8:C9"/>
    <mergeCell ref="D8:F8"/>
  </mergeCells>
  <printOptions headings="false" gridLines="false" gridLinesSet="true" horizontalCentered="false" verticalCentered="false"/>
  <pageMargins left="0.708333333333333" right="0.708333333333333" top="0.590277777777778" bottom="0.39375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21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63" zoomScalePageLayoutView="85" workbookViewId="0">
      <selection pane="topLeft" activeCell="I5" activeCellId="0" sqref="I5"/>
    </sheetView>
  </sheetViews>
  <sheetFormatPr defaultColWidth="9.1484375" defaultRowHeight="15" zeroHeight="false" outlineLevelRow="0" outlineLevelCol="0"/>
  <cols>
    <col collapsed="false" customWidth="false" hidden="false" outlineLevel="0" max="2" min="1" style="18" width="9.14"/>
    <col collapsed="false" customWidth="true" hidden="false" outlineLevel="0" max="3" min="3" style="18" width="14.42"/>
    <col collapsed="false" customWidth="true" hidden="false" outlineLevel="0" max="4" min="4" style="18" width="7.57"/>
    <col collapsed="false" customWidth="true" hidden="false" outlineLevel="0" max="5" min="5" style="18" width="78.14"/>
    <col collapsed="false" customWidth="true" hidden="false" outlineLevel="0" max="6" min="6" style="18" width="15.42"/>
    <col collapsed="false" customWidth="true" hidden="true" outlineLevel="0" max="8" min="7" style="18" width="15.42"/>
    <col collapsed="false" customWidth="true" hidden="false" outlineLevel="0" max="11" min="9" style="18" width="15.42"/>
    <col collapsed="false" customWidth="true" hidden="true" outlineLevel="0" max="13" min="12" style="18" width="15.42"/>
    <col collapsed="false" customWidth="true" hidden="false" outlineLevel="0" max="14" min="14" style="18" width="15.42"/>
    <col collapsed="false" customWidth="false" hidden="false" outlineLevel="0" max="16384" min="15" style="18" width="9.14"/>
  </cols>
  <sheetData>
    <row r="1" customFormat="false" ht="15" hidden="false" customHeight="true" outlineLevel="0" collapsed="false">
      <c r="C1" s="105"/>
      <c r="D1" s="105"/>
      <c r="E1" s="105"/>
      <c r="I1" s="106" t="s">
        <v>629</v>
      </c>
      <c r="J1" s="106"/>
      <c r="K1" s="106"/>
      <c r="L1" s="106"/>
    </row>
    <row r="2" customFormat="false" ht="15" hidden="false" customHeight="true" outlineLevel="0" collapsed="false">
      <c r="C2" s="105"/>
      <c r="D2" s="105"/>
      <c r="E2" s="107"/>
      <c r="I2" s="108" t="s">
        <v>1</v>
      </c>
      <c r="J2" s="108"/>
      <c r="K2" s="108"/>
      <c r="L2" s="108"/>
    </row>
    <row r="3" customFormat="false" ht="15.75" hidden="false" customHeight="true" outlineLevel="0" collapsed="false">
      <c r="C3" s="109"/>
      <c r="D3" s="109"/>
      <c r="E3" s="110"/>
      <c r="I3" s="111" t="s">
        <v>2</v>
      </c>
      <c r="J3" s="111"/>
      <c r="K3" s="111"/>
      <c r="L3" s="111"/>
    </row>
    <row r="4" customFormat="false" ht="15.75" hidden="false" customHeight="true" outlineLevel="0" collapsed="false">
      <c r="C4" s="105"/>
      <c r="D4" s="105"/>
      <c r="E4" s="105"/>
      <c r="I4" s="112" t="s">
        <v>3</v>
      </c>
      <c r="J4" s="112"/>
      <c r="K4" s="112"/>
      <c r="L4" s="112"/>
    </row>
    <row r="5" customFormat="false" ht="15" hidden="false" customHeight="true" outlineLevel="0" collapsed="false">
      <c r="C5" s="105"/>
      <c r="D5" s="105"/>
      <c r="E5" s="105"/>
      <c r="F5" s="113"/>
      <c r="G5" s="113"/>
      <c r="H5" s="113"/>
      <c r="I5" s="106" t="s">
        <v>4</v>
      </c>
      <c r="J5" s="106"/>
      <c r="K5" s="106"/>
      <c r="L5" s="106"/>
    </row>
    <row r="6" customFormat="false" ht="15" hidden="false" customHeight="true" outlineLevel="0" collapsed="false">
      <c r="C6" s="105"/>
      <c r="D6" s="105"/>
      <c r="E6" s="105"/>
      <c r="F6" s="113"/>
      <c r="G6" s="113"/>
      <c r="H6" s="113"/>
      <c r="I6" s="114"/>
      <c r="J6" s="114"/>
      <c r="K6" s="114"/>
      <c r="L6" s="114"/>
      <c r="M6" s="114"/>
      <c r="N6" s="114"/>
    </row>
    <row r="7" customFormat="false" ht="15" hidden="false" customHeight="true" outlineLevel="0" collapsed="false">
      <c r="A7" s="115" t="s">
        <v>630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customFormat="false" ht="15" hidden="false" customHeight="false" outlineLevel="0" collapsed="false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5"/>
      <c r="M8" s="5"/>
      <c r="N8" s="5" t="s">
        <v>6</v>
      </c>
    </row>
    <row r="9" customFormat="false" ht="38.25" hidden="false" customHeight="true" outlineLevel="0" collapsed="false">
      <c r="A9" s="117" t="s">
        <v>631</v>
      </c>
      <c r="B9" s="117" t="s">
        <v>632</v>
      </c>
      <c r="C9" s="6" t="s">
        <v>7</v>
      </c>
      <c r="D9" s="6" t="s">
        <v>8</v>
      </c>
      <c r="E9" s="6" t="s">
        <v>9</v>
      </c>
      <c r="F9" s="7" t="s">
        <v>10</v>
      </c>
      <c r="G9" s="7"/>
      <c r="H9" s="7"/>
      <c r="I9" s="7" t="s">
        <v>11</v>
      </c>
      <c r="J9" s="7"/>
      <c r="K9" s="7" t="s">
        <v>11</v>
      </c>
      <c r="L9" s="7" t="s">
        <v>12</v>
      </c>
      <c r="M9" s="7"/>
      <c r="N9" s="7" t="s">
        <v>12</v>
      </c>
    </row>
    <row r="10" customFormat="false" ht="25.5" hidden="false" customHeight="false" outlineLevel="0" collapsed="false">
      <c r="A10" s="117"/>
      <c r="B10" s="117"/>
      <c r="C10" s="6"/>
      <c r="D10" s="6"/>
      <c r="E10" s="6"/>
      <c r="F10" s="6" t="s">
        <v>13</v>
      </c>
      <c r="G10" s="6" t="s">
        <v>14</v>
      </c>
      <c r="H10" s="6" t="s">
        <v>15</v>
      </c>
      <c r="I10" s="7" t="s">
        <v>13</v>
      </c>
      <c r="J10" s="6" t="s">
        <v>14</v>
      </c>
      <c r="K10" s="7" t="s">
        <v>13</v>
      </c>
      <c r="L10" s="7" t="s">
        <v>13</v>
      </c>
      <c r="M10" s="6" t="s">
        <v>14</v>
      </c>
      <c r="N10" s="7" t="s">
        <v>13</v>
      </c>
    </row>
    <row r="11" customFormat="false" ht="15" hidden="false" customHeight="false" outlineLevel="0" collapsed="false">
      <c r="A11" s="118" t="n">
        <v>601</v>
      </c>
      <c r="B11" s="118"/>
      <c r="C11" s="118"/>
      <c r="D11" s="118"/>
      <c r="E11" s="119" t="s">
        <v>633</v>
      </c>
      <c r="F11" s="120" t="n">
        <f aca="false">F12+F106+F115+F166+F278+F414+F429+F450+F404</f>
        <v>454067.00569</v>
      </c>
      <c r="G11" s="120" t="n">
        <f aca="false">G12+G106+G115+G166+G278+G414+G429+G450+G404</f>
        <v>0</v>
      </c>
      <c r="H11" s="120" t="n">
        <f aca="false">H12+H106+H115+H166+H278+H414+H429+H450+H404</f>
        <v>454067.00569</v>
      </c>
      <c r="I11" s="120" t="n">
        <f aca="false">I12+I106+I115+I166+I278+I414+I429+I450+I404</f>
        <v>264608.94273</v>
      </c>
      <c r="J11" s="120" t="n">
        <f aca="false">J12+J106+J115+J166+J278+J414+J429+J450+J404</f>
        <v>4800</v>
      </c>
      <c r="K11" s="120" t="n">
        <f aca="false">K12+K106+K115+K166+K278+K414+K429+K450+K404</f>
        <v>269408.94273</v>
      </c>
      <c r="L11" s="120" t="n">
        <f aca="false">L12+L106+L115+L166+L278+L414+L429+L450+L404</f>
        <v>263758.22993</v>
      </c>
      <c r="M11" s="120" t="n">
        <f aca="false">M12+M106+M115+M166+M278+M414+M429+M450+M404</f>
        <v>0</v>
      </c>
      <c r="N11" s="120" t="n">
        <f aca="false">N12+N106+N115+N166+N278+N414+N429+N450+N404</f>
        <v>263758.22993</v>
      </c>
    </row>
    <row r="12" customFormat="false" ht="15" hidden="false" customHeight="false" outlineLevel="0" collapsed="false">
      <c r="A12" s="121"/>
      <c r="B12" s="74" t="s">
        <v>634</v>
      </c>
      <c r="C12" s="121"/>
      <c r="D12" s="121"/>
      <c r="E12" s="122" t="s">
        <v>635</v>
      </c>
      <c r="F12" s="123" t="n">
        <f aca="false">F13+F20+F55+F62</f>
        <v>100015.67173</v>
      </c>
      <c r="G12" s="123" t="n">
        <f aca="false">G13+G20+G55+G62</f>
        <v>0</v>
      </c>
      <c r="H12" s="123" t="n">
        <f aca="false">H13+H20+H55+H62</f>
        <v>100015.67173</v>
      </c>
      <c r="I12" s="123" t="n">
        <f aca="false">I13+I20+I55+I62</f>
        <v>97139.68877</v>
      </c>
      <c r="J12" s="123" t="n">
        <f aca="false">J13+J20+J55+J62</f>
        <v>0</v>
      </c>
      <c r="K12" s="123" t="n">
        <f aca="false">K13+K20+K55+K62</f>
        <v>97139.68877</v>
      </c>
      <c r="L12" s="123" t="n">
        <f aca="false">L13+L20+L55+L62</f>
        <v>95422.5352</v>
      </c>
      <c r="M12" s="123" t="n">
        <f aca="false">M13+M20+M55+M62</f>
        <v>0</v>
      </c>
      <c r="N12" s="123" t="n">
        <f aca="false">N13+N20+N55+N62</f>
        <v>95422.5352</v>
      </c>
    </row>
    <row r="13" customFormat="false" ht="25.5" hidden="false" customHeight="false" outlineLevel="0" collapsed="false">
      <c r="A13" s="121"/>
      <c r="B13" s="74" t="s">
        <v>636</v>
      </c>
      <c r="C13" s="121"/>
      <c r="D13" s="121"/>
      <c r="E13" s="122" t="s">
        <v>637</v>
      </c>
      <c r="F13" s="123" t="n">
        <f aca="false">F14</f>
        <v>2911.1</v>
      </c>
      <c r="G13" s="123"/>
      <c r="H13" s="123" t="n">
        <f aca="false">H14</f>
        <v>2911.1</v>
      </c>
      <c r="I13" s="123" t="n">
        <f aca="false">I14</f>
        <v>3022</v>
      </c>
      <c r="J13" s="123"/>
      <c r="K13" s="123" t="n">
        <f aca="false">K14</f>
        <v>3022</v>
      </c>
      <c r="L13" s="123" t="n">
        <f aca="false">L14</f>
        <v>3022</v>
      </c>
      <c r="M13" s="123"/>
      <c r="N13" s="123" t="n">
        <f aca="false">N14</f>
        <v>3022</v>
      </c>
    </row>
    <row r="14" customFormat="false" ht="15" hidden="false" customHeight="false" outlineLevel="0" collapsed="false">
      <c r="A14" s="121"/>
      <c r="B14" s="74"/>
      <c r="C14" s="124" t="s">
        <v>17</v>
      </c>
      <c r="D14" s="125"/>
      <c r="E14" s="126" t="s">
        <v>18</v>
      </c>
      <c r="F14" s="123" t="n">
        <f aca="false">F15</f>
        <v>2911.1</v>
      </c>
      <c r="G14" s="123"/>
      <c r="H14" s="123" t="n">
        <f aca="false">H15</f>
        <v>2911.1</v>
      </c>
      <c r="I14" s="123" t="n">
        <f aca="false">I15</f>
        <v>3022</v>
      </c>
      <c r="J14" s="123"/>
      <c r="K14" s="123" t="n">
        <f aca="false">K15</f>
        <v>3022</v>
      </c>
      <c r="L14" s="123" t="n">
        <f aca="false">L15</f>
        <v>3022</v>
      </c>
      <c r="M14" s="123"/>
      <c r="N14" s="123" t="n">
        <f aca="false">N15</f>
        <v>3022</v>
      </c>
    </row>
    <row r="15" customFormat="false" ht="25.5" hidden="false" customHeight="false" outlineLevel="0" collapsed="false">
      <c r="A15" s="127"/>
      <c r="B15" s="128"/>
      <c r="C15" s="127" t="s">
        <v>23</v>
      </c>
      <c r="D15" s="128"/>
      <c r="E15" s="129" t="s">
        <v>638</v>
      </c>
      <c r="F15" s="130" t="n">
        <f aca="false">F16</f>
        <v>2911.1</v>
      </c>
      <c r="G15" s="130"/>
      <c r="H15" s="130" t="n">
        <f aca="false">H16</f>
        <v>2911.1</v>
      </c>
      <c r="I15" s="130" t="n">
        <f aca="false">I16</f>
        <v>3022</v>
      </c>
      <c r="J15" s="130"/>
      <c r="K15" s="130" t="n">
        <f aca="false">K16</f>
        <v>3022</v>
      </c>
      <c r="L15" s="130" t="n">
        <f aca="false">L16</f>
        <v>3022</v>
      </c>
      <c r="M15" s="130"/>
      <c r="N15" s="130" t="n">
        <f aca="false">N16</f>
        <v>3022</v>
      </c>
    </row>
    <row r="16" customFormat="false" ht="26.25" hidden="false" customHeight="false" outlineLevel="0" collapsed="false">
      <c r="A16" s="19"/>
      <c r="B16" s="19"/>
      <c r="C16" s="19" t="s">
        <v>35</v>
      </c>
      <c r="D16" s="19"/>
      <c r="E16" s="29" t="s">
        <v>36</v>
      </c>
      <c r="F16" s="131" t="n">
        <f aca="false">F17</f>
        <v>2911.1</v>
      </c>
      <c r="G16" s="131"/>
      <c r="H16" s="131" t="n">
        <f aca="false">H17</f>
        <v>2911.1</v>
      </c>
      <c r="I16" s="131" t="n">
        <f aca="false">I17</f>
        <v>3022</v>
      </c>
      <c r="J16" s="131"/>
      <c r="K16" s="131" t="n">
        <f aca="false">K17</f>
        <v>3022</v>
      </c>
      <c r="L16" s="131" t="n">
        <f aca="false">L17</f>
        <v>3022</v>
      </c>
      <c r="M16" s="131"/>
      <c r="N16" s="131" t="n">
        <f aca="false">N17</f>
        <v>3022</v>
      </c>
    </row>
    <row r="17" customFormat="false" ht="39" hidden="false" customHeight="false" outlineLevel="0" collapsed="false">
      <c r="A17" s="22"/>
      <c r="B17" s="22"/>
      <c r="C17" s="22" t="s">
        <v>37</v>
      </c>
      <c r="D17" s="22"/>
      <c r="E17" s="23" t="s">
        <v>38</v>
      </c>
      <c r="F17" s="132" t="n">
        <f aca="false">F18</f>
        <v>2911.1</v>
      </c>
      <c r="G17" s="132"/>
      <c r="H17" s="132" t="n">
        <f aca="false">H18</f>
        <v>2911.1</v>
      </c>
      <c r="I17" s="132" t="n">
        <f aca="false">I18</f>
        <v>3022</v>
      </c>
      <c r="J17" s="132"/>
      <c r="K17" s="132" t="n">
        <f aca="false">K18</f>
        <v>3022</v>
      </c>
      <c r="L17" s="132" t="n">
        <f aca="false">L18</f>
        <v>3022</v>
      </c>
      <c r="M17" s="132"/>
      <c r="N17" s="132" t="n">
        <f aca="false">N18</f>
        <v>3022</v>
      </c>
    </row>
    <row r="18" customFormat="false" ht="26.25" hidden="false" customHeight="false" outlineLevel="0" collapsed="false">
      <c r="A18" s="133"/>
      <c r="B18" s="133"/>
      <c r="C18" s="25" t="s">
        <v>39</v>
      </c>
      <c r="D18" s="25"/>
      <c r="E18" s="27" t="s">
        <v>40</v>
      </c>
      <c r="F18" s="134" t="n">
        <f aca="false">F19</f>
        <v>2911.1</v>
      </c>
      <c r="G18" s="134"/>
      <c r="H18" s="134" t="n">
        <f aca="false">H19</f>
        <v>2911.1</v>
      </c>
      <c r="I18" s="134" t="n">
        <f aca="false">I19</f>
        <v>3022</v>
      </c>
      <c r="J18" s="134"/>
      <c r="K18" s="134" t="n">
        <f aca="false">K19</f>
        <v>3022</v>
      </c>
      <c r="L18" s="134" t="n">
        <f aca="false">L19</f>
        <v>3022</v>
      </c>
      <c r="M18" s="134"/>
      <c r="N18" s="134" t="n">
        <f aca="false">N19</f>
        <v>3022</v>
      </c>
    </row>
    <row r="19" customFormat="false" ht="39" hidden="false" customHeight="false" outlineLevel="0" collapsed="false">
      <c r="A19" s="133"/>
      <c r="B19" s="133"/>
      <c r="C19" s="25"/>
      <c r="D19" s="25" t="s">
        <v>41</v>
      </c>
      <c r="E19" s="27" t="s">
        <v>42</v>
      </c>
      <c r="F19" s="134" t="n">
        <f aca="false">2693+218.1</f>
        <v>2911.1</v>
      </c>
      <c r="G19" s="134"/>
      <c r="H19" s="134" t="n">
        <f aca="false">2693+218.1</f>
        <v>2911.1</v>
      </c>
      <c r="I19" s="134" t="n">
        <f aca="false">2795.5+226.5</f>
        <v>3022</v>
      </c>
      <c r="J19" s="134"/>
      <c r="K19" s="134" t="n">
        <f aca="false">2795.5+226.5</f>
        <v>3022</v>
      </c>
      <c r="L19" s="134" t="n">
        <f aca="false">2795.5+226.5</f>
        <v>3022</v>
      </c>
      <c r="M19" s="134"/>
      <c r="N19" s="134" t="n">
        <f aca="false">2795.5+226.5</f>
        <v>3022</v>
      </c>
    </row>
    <row r="20" s="138" customFormat="true" ht="39" hidden="false" customHeight="false" outlineLevel="0" collapsed="false">
      <c r="A20" s="135"/>
      <c r="B20" s="74" t="s">
        <v>639</v>
      </c>
      <c r="C20" s="26"/>
      <c r="D20" s="26"/>
      <c r="E20" s="136" t="s">
        <v>640</v>
      </c>
      <c r="F20" s="137" t="n">
        <f aca="false">F21+F51</f>
        <v>50676.6</v>
      </c>
      <c r="G20" s="137"/>
      <c r="H20" s="137" t="n">
        <f aca="false">H21+H51</f>
        <v>50676.6</v>
      </c>
      <c r="I20" s="137" t="n">
        <f aca="false">I21+I51</f>
        <v>50167.8</v>
      </c>
      <c r="J20" s="137"/>
      <c r="K20" s="137" t="n">
        <f aca="false">K21+K51</f>
        <v>50167.8</v>
      </c>
      <c r="L20" s="137" t="n">
        <f aca="false">L21+L51</f>
        <v>52491.2</v>
      </c>
      <c r="M20" s="137"/>
      <c r="N20" s="137" t="n">
        <f aca="false">N21+N51</f>
        <v>52491.2</v>
      </c>
    </row>
    <row r="21" s="138" customFormat="true" ht="15" hidden="false" customHeight="false" outlineLevel="0" collapsed="false">
      <c r="A21" s="135"/>
      <c r="B21" s="74"/>
      <c r="C21" s="124" t="s">
        <v>17</v>
      </c>
      <c r="D21" s="125"/>
      <c r="E21" s="126" t="s">
        <v>18</v>
      </c>
      <c r="F21" s="137" t="n">
        <f aca="false">F22+F46</f>
        <v>50670.4</v>
      </c>
      <c r="G21" s="137"/>
      <c r="H21" s="137" t="n">
        <f aca="false">H22+H46</f>
        <v>50670.4</v>
      </c>
      <c r="I21" s="137" t="n">
        <f aca="false">I22+I46</f>
        <v>50161.4</v>
      </c>
      <c r="J21" s="137"/>
      <c r="K21" s="137" t="n">
        <f aca="false">K22+K46</f>
        <v>50161.4</v>
      </c>
      <c r="L21" s="137" t="n">
        <f aca="false">L22+L46</f>
        <v>52484.8</v>
      </c>
      <c r="M21" s="137"/>
      <c r="N21" s="137" t="n">
        <f aca="false">N22+N46</f>
        <v>52484.8</v>
      </c>
    </row>
    <row r="22" customFormat="false" ht="25.5" hidden="false" customHeight="false" outlineLevel="0" collapsed="false">
      <c r="A22" s="127"/>
      <c r="B22" s="128"/>
      <c r="C22" s="127" t="s">
        <v>23</v>
      </c>
      <c r="D22" s="128"/>
      <c r="E22" s="129" t="s">
        <v>641</v>
      </c>
      <c r="F22" s="130" t="n">
        <f aca="false">F23+F28</f>
        <v>50578.2</v>
      </c>
      <c r="G22" s="130"/>
      <c r="H22" s="130" t="n">
        <f aca="false">H23+H28</f>
        <v>50578.2</v>
      </c>
      <c r="I22" s="130" t="n">
        <f aca="false">I23+I28</f>
        <v>50066.5</v>
      </c>
      <c r="J22" s="130"/>
      <c r="K22" s="130" t="n">
        <f aca="false">K23+K28</f>
        <v>50066.5</v>
      </c>
      <c r="L22" s="130" t="n">
        <f aca="false">L23+L28</f>
        <v>52389.9</v>
      </c>
      <c r="M22" s="130"/>
      <c r="N22" s="130" t="n">
        <f aca="false">N23+N28</f>
        <v>52389.9</v>
      </c>
    </row>
    <row r="23" customFormat="false" ht="26.25" hidden="false" customHeight="false" outlineLevel="0" collapsed="false">
      <c r="A23" s="19"/>
      <c r="B23" s="19"/>
      <c r="C23" s="19" t="s">
        <v>35</v>
      </c>
      <c r="D23" s="19"/>
      <c r="E23" s="29" t="s">
        <v>36</v>
      </c>
      <c r="F23" s="131" t="n">
        <f aca="false">F24</f>
        <v>48001.2</v>
      </c>
      <c r="G23" s="131"/>
      <c r="H23" s="131" t="n">
        <f aca="false">H24</f>
        <v>48001.2</v>
      </c>
      <c r="I23" s="131" t="n">
        <f aca="false">I24</f>
        <v>47415.9</v>
      </c>
      <c r="J23" s="131"/>
      <c r="K23" s="131" t="n">
        <f aca="false">K24</f>
        <v>47415.9</v>
      </c>
      <c r="L23" s="131" t="n">
        <f aca="false">L24</f>
        <v>49739.3</v>
      </c>
      <c r="M23" s="131"/>
      <c r="N23" s="131" t="n">
        <f aca="false">N24</f>
        <v>49739.3</v>
      </c>
    </row>
    <row r="24" customFormat="false" ht="39" hidden="false" customHeight="false" outlineLevel="0" collapsed="false">
      <c r="A24" s="22"/>
      <c r="B24" s="22"/>
      <c r="C24" s="22" t="s">
        <v>37</v>
      </c>
      <c r="D24" s="22"/>
      <c r="E24" s="23" t="s">
        <v>38</v>
      </c>
      <c r="F24" s="132" t="n">
        <f aca="false">F25</f>
        <v>48001.2</v>
      </c>
      <c r="G24" s="132"/>
      <c r="H24" s="132" t="n">
        <f aca="false">H25</f>
        <v>48001.2</v>
      </c>
      <c r="I24" s="132" t="n">
        <f aca="false">I25</f>
        <v>47415.9</v>
      </c>
      <c r="J24" s="132"/>
      <c r="K24" s="132" t="n">
        <f aca="false">K25</f>
        <v>47415.9</v>
      </c>
      <c r="L24" s="132" t="n">
        <f aca="false">L25</f>
        <v>49739.3</v>
      </c>
      <c r="M24" s="132"/>
      <c r="N24" s="132" t="n">
        <f aca="false">N25</f>
        <v>49739.3</v>
      </c>
    </row>
    <row r="25" customFormat="false" ht="25.5" hidden="false" customHeight="false" outlineLevel="0" collapsed="false">
      <c r="A25" s="133"/>
      <c r="B25" s="133"/>
      <c r="C25" s="25" t="s">
        <v>43</v>
      </c>
      <c r="D25" s="25"/>
      <c r="E25" s="139" t="s">
        <v>642</v>
      </c>
      <c r="F25" s="140" t="n">
        <f aca="false">F26+F27</f>
        <v>48001.2</v>
      </c>
      <c r="G25" s="140"/>
      <c r="H25" s="140" t="n">
        <f aca="false">H26+H27</f>
        <v>48001.2</v>
      </c>
      <c r="I25" s="140" t="n">
        <f aca="false">I26+I27</f>
        <v>47415.9</v>
      </c>
      <c r="J25" s="140"/>
      <c r="K25" s="140" t="n">
        <f aca="false">K26+K27</f>
        <v>47415.9</v>
      </c>
      <c r="L25" s="140" t="n">
        <f aca="false">L26+L27</f>
        <v>49739.3</v>
      </c>
      <c r="M25" s="140"/>
      <c r="N25" s="140" t="n">
        <f aca="false">N26+N27</f>
        <v>49739.3</v>
      </c>
    </row>
    <row r="26" customFormat="false" ht="39" hidden="false" customHeight="false" outlineLevel="0" collapsed="false">
      <c r="A26" s="133"/>
      <c r="B26" s="133"/>
      <c r="C26" s="25"/>
      <c r="D26" s="25" t="s">
        <v>41</v>
      </c>
      <c r="E26" s="27" t="s">
        <v>42</v>
      </c>
      <c r="F26" s="140" t="n">
        <v>45677.8</v>
      </c>
      <c r="G26" s="140"/>
      <c r="H26" s="140" t="n">
        <f aca="false">44073.6-598.3+1983.7+157.2+61.6</f>
        <v>45677.8</v>
      </c>
      <c r="I26" s="140" t="n">
        <v>47415.9</v>
      </c>
      <c r="J26" s="140"/>
      <c r="K26" s="140" t="n">
        <f aca="false">45599.6-617.7+2227.2+163.3+43.5</f>
        <v>47415.9</v>
      </c>
      <c r="L26" s="140" t="n">
        <v>47415.9</v>
      </c>
      <c r="M26" s="140"/>
      <c r="N26" s="140" t="n">
        <f aca="false">45599.6-617.7+2227.2+163.3+43.5</f>
        <v>47415.9</v>
      </c>
    </row>
    <row r="27" customFormat="false" ht="15" hidden="false" customHeight="false" outlineLevel="0" collapsed="false">
      <c r="A27" s="133"/>
      <c r="B27" s="133"/>
      <c r="C27" s="25"/>
      <c r="D27" s="25" t="s">
        <v>31</v>
      </c>
      <c r="E27" s="27" t="s">
        <v>32</v>
      </c>
      <c r="F27" s="140" t="n">
        <f aca="false">2348.3-33.2+8.3</f>
        <v>2323.4</v>
      </c>
      <c r="G27" s="140"/>
      <c r="H27" s="140" t="n">
        <f aca="false">2348.3-33.2+8.3</f>
        <v>2323.4</v>
      </c>
      <c r="I27" s="140" t="n">
        <v>0</v>
      </c>
      <c r="J27" s="140"/>
      <c r="K27" s="140" t="n">
        <v>0</v>
      </c>
      <c r="L27" s="140" t="n">
        <f aca="false">2348.3-33.2+8.3</f>
        <v>2323.4</v>
      </c>
      <c r="M27" s="140"/>
      <c r="N27" s="140" t="n">
        <f aca="false">2348.3-33.2+8.3</f>
        <v>2323.4</v>
      </c>
    </row>
    <row r="28" customFormat="false" ht="39" hidden="false" customHeight="false" outlineLevel="0" collapsed="false">
      <c r="A28" s="19"/>
      <c r="B28" s="19"/>
      <c r="C28" s="19" t="s">
        <v>49</v>
      </c>
      <c r="D28" s="19"/>
      <c r="E28" s="20" t="s">
        <v>643</v>
      </c>
      <c r="F28" s="131" t="n">
        <f aca="false">F29</f>
        <v>2577</v>
      </c>
      <c r="G28" s="131"/>
      <c r="H28" s="131" t="n">
        <f aca="false">H29</f>
        <v>2577</v>
      </c>
      <c r="I28" s="131" t="n">
        <f aca="false">I29</f>
        <v>2650.6</v>
      </c>
      <c r="J28" s="131"/>
      <c r="K28" s="131" t="n">
        <f aca="false">K29</f>
        <v>2650.6</v>
      </c>
      <c r="L28" s="131" t="n">
        <f aca="false">L29</f>
        <v>2650.6</v>
      </c>
      <c r="M28" s="131"/>
      <c r="N28" s="131" t="n">
        <f aca="false">N29</f>
        <v>2650.6</v>
      </c>
    </row>
    <row r="29" customFormat="false" ht="26.25" hidden="false" customHeight="false" outlineLevel="0" collapsed="false">
      <c r="A29" s="22"/>
      <c r="B29" s="22"/>
      <c r="C29" s="22" t="s">
        <v>51</v>
      </c>
      <c r="D29" s="32"/>
      <c r="E29" s="23" t="s">
        <v>52</v>
      </c>
      <c r="F29" s="132" t="n">
        <f aca="false">F30+F33+F36+F38+F41+F44</f>
        <v>2577</v>
      </c>
      <c r="G29" s="132"/>
      <c r="H29" s="132" t="n">
        <f aca="false">H30+H33+H36+H38+H41+H44</f>
        <v>2577</v>
      </c>
      <c r="I29" s="132" t="n">
        <f aca="false">I30+I33+I36+I38+I41+I44</f>
        <v>2650.6</v>
      </c>
      <c r="J29" s="132"/>
      <c r="K29" s="132" t="n">
        <f aca="false">K30+K33+K36+K38+K41+K44</f>
        <v>2650.6</v>
      </c>
      <c r="L29" s="132" t="n">
        <f aca="false">L30+L33+L36+L38+L41+L44</f>
        <v>2650.6</v>
      </c>
      <c r="M29" s="132"/>
      <c r="N29" s="132" t="n">
        <f aca="false">N30+N33+N36+N38+N41+N44</f>
        <v>2650.6</v>
      </c>
    </row>
    <row r="30" customFormat="false" ht="26.25" hidden="false" customHeight="false" outlineLevel="0" collapsed="false">
      <c r="A30" s="133"/>
      <c r="B30" s="133"/>
      <c r="C30" s="25" t="s">
        <v>53</v>
      </c>
      <c r="D30" s="25"/>
      <c r="E30" s="31" t="s">
        <v>54</v>
      </c>
      <c r="F30" s="141" t="n">
        <f aca="false">SUM(F31:F32)</f>
        <v>1372.2</v>
      </c>
      <c r="G30" s="141"/>
      <c r="H30" s="141" t="n">
        <f aca="false">SUM(H31:H32)</f>
        <v>1372.2</v>
      </c>
      <c r="I30" s="141" t="n">
        <f aca="false">SUM(I31:I32)</f>
        <v>1411.5</v>
      </c>
      <c r="J30" s="141"/>
      <c r="K30" s="141" t="n">
        <f aca="false">SUM(K31:K32)</f>
        <v>1411.5</v>
      </c>
      <c r="L30" s="141" t="n">
        <f aca="false">SUM(L31:L32)</f>
        <v>1411.5</v>
      </c>
      <c r="M30" s="141"/>
      <c r="N30" s="141" t="n">
        <f aca="false">SUM(N31:N32)</f>
        <v>1411.5</v>
      </c>
    </row>
    <row r="31" customFormat="false" ht="39" hidden="false" customHeight="false" outlineLevel="0" collapsed="false">
      <c r="A31" s="133"/>
      <c r="B31" s="133"/>
      <c r="C31" s="25"/>
      <c r="D31" s="25" t="s">
        <v>41</v>
      </c>
      <c r="E31" s="27" t="s">
        <v>42</v>
      </c>
      <c r="F31" s="141" t="n">
        <v>1196.7</v>
      </c>
      <c r="G31" s="141"/>
      <c r="H31" s="141" t="n">
        <v>1196.7</v>
      </c>
      <c r="I31" s="141" t="n">
        <v>1242.8</v>
      </c>
      <c r="J31" s="141"/>
      <c r="K31" s="141" t="n">
        <v>1242.8</v>
      </c>
      <c r="L31" s="141" t="n">
        <v>1242.8</v>
      </c>
      <c r="M31" s="141"/>
      <c r="N31" s="141" t="n">
        <v>1242.8</v>
      </c>
    </row>
    <row r="32" customFormat="false" ht="15" hidden="false" customHeight="false" outlineLevel="0" collapsed="false">
      <c r="A32" s="133"/>
      <c r="B32" s="133"/>
      <c r="C32" s="25"/>
      <c r="D32" s="25" t="s">
        <v>31</v>
      </c>
      <c r="E32" s="27" t="s">
        <v>32</v>
      </c>
      <c r="F32" s="141" t="n">
        <v>175.5</v>
      </c>
      <c r="G32" s="141"/>
      <c r="H32" s="141" t="n">
        <v>175.5</v>
      </c>
      <c r="I32" s="141" t="n">
        <v>168.7</v>
      </c>
      <c r="J32" s="141"/>
      <c r="K32" s="141" t="n">
        <v>168.7</v>
      </c>
      <c r="L32" s="141" t="n">
        <v>168.7</v>
      </c>
      <c r="M32" s="141"/>
      <c r="N32" s="141" t="n">
        <v>168.7</v>
      </c>
    </row>
    <row r="33" customFormat="false" ht="26.25" hidden="false" customHeight="false" outlineLevel="0" collapsed="false">
      <c r="A33" s="133"/>
      <c r="B33" s="133"/>
      <c r="C33" s="25" t="s">
        <v>55</v>
      </c>
      <c r="D33" s="25"/>
      <c r="E33" s="31" t="s">
        <v>644</v>
      </c>
      <c r="F33" s="141" t="n">
        <f aca="false">SUM(F34:F35)</f>
        <v>649.5</v>
      </c>
      <c r="G33" s="141"/>
      <c r="H33" s="141" t="n">
        <f aca="false">SUM(H34:H35)</f>
        <v>649.5</v>
      </c>
      <c r="I33" s="141" t="n">
        <f aca="false">SUM(I34:I35)</f>
        <v>667.6</v>
      </c>
      <c r="J33" s="141"/>
      <c r="K33" s="141" t="n">
        <f aca="false">SUM(K34:K35)</f>
        <v>667.6</v>
      </c>
      <c r="L33" s="141" t="n">
        <f aca="false">SUM(L34:L35)</f>
        <v>667.6</v>
      </c>
      <c r="M33" s="141"/>
      <c r="N33" s="141" t="n">
        <f aca="false">SUM(N34:N35)</f>
        <v>667.6</v>
      </c>
    </row>
    <row r="34" customFormat="false" ht="39" hidden="false" customHeight="false" outlineLevel="0" collapsed="false">
      <c r="A34" s="133"/>
      <c r="B34" s="133"/>
      <c r="C34" s="25"/>
      <c r="D34" s="25" t="s">
        <v>41</v>
      </c>
      <c r="E34" s="27" t="s">
        <v>42</v>
      </c>
      <c r="F34" s="141" t="n">
        <v>598.4</v>
      </c>
      <c r="G34" s="141"/>
      <c r="H34" s="141" t="n">
        <v>598.4</v>
      </c>
      <c r="I34" s="141" t="n">
        <v>621.4</v>
      </c>
      <c r="J34" s="141"/>
      <c r="K34" s="141" t="n">
        <v>621.4</v>
      </c>
      <c r="L34" s="141" t="n">
        <v>621.4</v>
      </c>
      <c r="M34" s="141"/>
      <c r="N34" s="141" t="n">
        <v>621.4</v>
      </c>
    </row>
    <row r="35" customFormat="false" ht="15" hidden="false" customHeight="false" outlineLevel="0" collapsed="false">
      <c r="A35" s="133"/>
      <c r="B35" s="133"/>
      <c r="C35" s="25"/>
      <c r="D35" s="25" t="s">
        <v>31</v>
      </c>
      <c r="E35" s="27" t="s">
        <v>32</v>
      </c>
      <c r="F35" s="141" t="n">
        <v>51.1</v>
      </c>
      <c r="G35" s="141"/>
      <c r="H35" s="141" t="n">
        <v>51.1</v>
      </c>
      <c r="I35" s="141" t="n">
        <v>46.2</v>
      </c>
      <c r="J35" s="141"/>
      <c r="K35" s="141" t="n">
        <v>46.2</v>
      </c>
      <c r="L35" s="141" t="n">
        <v>46.2</v>
      </c>
      <c r="M35" s="141"/>
      <c r="N35" s="141" t="n">
        <v>46.2</v>
      </c>
    </row>
    <row r="36" customFormat="false" ht="15" hidden="false" customHeight="false" outlineLevel="0" collapsed="false">
      <c r="A36" s="133"/>
      <c r="B36" s="133"/>
      <c r="C36" s="25" t="s">
        <v>57</v>
      </c>
      <c r="D36" s="25"/>
      <c r="E36" s="31" t="s">
        <v>58</v>
      </c>
      <c r="F36" s="141" t="n">
        <f aca="false">F37</f>
        <v>12.2</v>
      </c>
      <c r="G36" s="141"/>
      <c r="H36" s="141" t="n">
        <f aca="false">H37</f>
        <v>12.2</v>
      </c>
      <c r="I36" s="141" t="n">
        <f aca="false">I37</f>
        <v>12.2</v>
      </c>
      <c r="J36" s="141"/>
      <c r="K36" s="141" t="n">
        <f aca="false">K37</f>
        <v>12.2</v>
      </c>
      <c r="L36" s="141" t="n">
        <f aca="false">L37</f>
        <v>12.2</v>
      </c>
      <c r="M36" s="141"/>
      <c r="N36" s="141" t="n">
        <f aca="false">N37</f>
        <v>12.2</v>
      </c>
    </row>
    <row r="37" customFormat="false" ht="15" hidden="false" customHeight="false" outlineLevel="0" collapsed="false">
      <c r="A37" s="133"/>
      <c r="B37" s="133"/>
      <c r="C37" s="25"/>
      <c r="D37" s="25" t="s">
        <v>31</v>
      </c>
      <c r="E37" s="27" t="s">
        <v>32</v>
      </c>
      <c r="F37" s="141" t="n">
        <v>12.2</v>
      </c>
      <c r="G37" s="141"/>
      <c r="H37" s="141" t="n">
        <v>12.2</v>
      </c>
      <c r="I37" s="141" t="n">
        <v>12.2</v>
      </c>
      <c r="J37" s="141"/>
      <c r="K37" s="141" t="n">
        <v>12.2</v>
      </c>
      <c r="L37" s="141" t="n">
        <v>12.2</v>
      </c>
      <c r="M37" s="141"/>
      <c r="N37" s="141" t="n">
        <v>12.2</v>
      </c>
    </row>
    <row r="38" customFormat="false" ht="26.25" hidden="false" customHeight="false" outlineLevel="0" collapsed="false">
      <c r="A38" s="133"/>
      <c r="B38" s="133"/>
      <c r="C38" s="25" t="s">
        <v>59</v>
      </c>
      <c r="D38" s="25"/>
      <c r="E38" s="27" t="s">
        <v>60</v>
      </c>
      <c r="F38" s="141" t="n">
        <f aca="false">SUM(F39:F40)</f>
        <v>73.6</v>
      </c>
      <c r="G38" s="141"/>
      <c r="H38" s="141" t="n">
        <f aca="false">SUM(H39:H40)</f>
        <v>73.6</v>
      </c>
      <c r="I38" s="141" t="n">
        <f aca="false">SUM(I39:I40)</f>
        <v>75.8</v>
      </c>
      <c r="J38" s="141"/>
      <c r="K38" s="141" t="n">
        <f aca="false">SUM(K39:K40)</f>
        <v>75.8</v>
      </c>
      <c r="L38" s="141" t="n">
        <f aca="false">SUM(L39:L40)</f>
        <v>75.8</v>
      </c>
      <c r="M38" s="141"/>
      <c r="N38" s="141" t="n">
        <f aca="false">SUM(N39:N40)</f>
        <v>75.8</v>
      </c>
    </row>
    <row r="39" customFormat="false" ht="39" hidden="false" customHeight="false" outlineLevel="0" collapsed="false">
      <c r="A39" s="133"/>
      <c r="B39" s="133"/>
      <c r="C39" s="25"/>
      <c r="D39" s="25" t="s">
        <v>41</v>
      </c>
      <c r="E39" s="27" t="s">
        <v>42</v>
      </c>
      <c r="F39" s="141" t="n">
        <v>59.8</v>
      </c>
      <c r="G39" s="141"/>
      <c r="H39" s="141" t="n">
        <v>59.8</v>
      </c>
      <c r="I39" s="141" t="n">
        <v>62.1</v>
      </c>
      <c r="J39" s="141"/>
      <c r="K39" s="141" t="n">
        <v>62.1</v>
      </c>
      <c r="L39" s="141" t="n">
        <v>62.1</v>
      </c>
      <c r="M39" s="141"/>
      <c r="N39" s="141" t="n">
        <v>62.1</v>
      </c>
    </row>
    <row r="40" customFormat="false" ht="15" hidden="false" customHeight="false" outlineLevel="0" collapsed="false">
      <c r="A40" s="133"/>
      <c r="B40" s="133"/>
      <c r="C40" s="25"/>
      <c r="D40" s="25" t="s">
        <v>31</v>
      </c>
      <c r="E40" s="27" t="s">
        <v>32</v>
      </c>
      <c r="F40" s="141" t="n">
        <v>13.8</v>
      </c>
      <c r="G40" s="141"/>
      <c r="H40" s="141" t="n">
        <v>13.8</v>
      </c>
      <c r="I40" s="141" t="n">
        <v>13.7</v>
      </c>
      <c r="J40" s="141"/>
      <c r="K40" s="141" t="n">
        <v>13.7</v>
      </c>
      <c r="L40" s="141" t="n">
        <v>13.7</v>
      </c>
      <c r="M40" s="141"/>
      <c r="N40" s="141" t="n">
        <v>13.7</v>
      </c>
    </row>
    <row r="41" customFormat="false" ht="26.25" hidden="false" customHeight="false" outlineLevel="0" collapsed="false">
      <c r="A41" s="133"/>
      <c r="B41" s="133"/>
      <c r="C41" s="25" t="s">
        <v>61</v>
      </c>
      <c r="D41" s="25"/>
      <c r="E41" s="27" t="s">
        <v>62</v>
      </c>
      <c r="F41" s="141" t="n">
        <f aca="false">SUM(F42:F43)</f>
        <v>453.3</v>
      </c>
      <c r="G41" s="141"/>
      <c r="H41" s="141" t="n">
        <f aca="false">SUM(H42:H43)</f>
        <v>453.3</v>
      </c>
      <c r="I41" s="141" t="n">
        <f aca="false">SUM(I42:I43)</f>
        <v>466.8</v>
      </c>
      <c r="J41" s="141"/>
      <c r="K41" s="141" t="n">
        <f aca="false">SUM(K42:K43)</f>
        <v>466.8</v>
      </c>
      <c r="L41" s="141" t="n">
        <f aca="false">SUM(L42:L43)</f>
        <v>466.8</v>
      </c>
      <c r="M41" s="141"/>
      <c r="N41" s="141" t="n">
        <f aca="false">SUM(N42:N43)</f>
        <v>466.8</v>
      </c>
    </row>
    <row r="42" customFormat="false" ht="39" hidden="false" customHeight="false" outlineLevel="0" collapsed="false">
      <c r="A42" s="133"/>
      <c r="B42" s="133"/>
      <c r="C42" s="25"/>
      <c r="D42" s="25" t="s">
        <v>41</v>
      </c>
      <c r="E42" s="27" t="s">
        <v>42</v>
      </c>
      <c r="F42" s="141" t="n">
        <v>404.8</v>
      </c>
      <c r="G42" s="141"/>
      <c r="H42" s="141" t="n">
        <v>404.8</v>
      </c>
      <c r="I42" s="141" t="n">
        <v>420.5</v>
      </c>
      <c r="J42" s="141"/>
      <c r="K42" s="141" t="n">
        <v>420.5</v>
      </c>
      <c r="L42" s="141" t="n">
        <v>420.5</v>
      </c>
      <c r="M42" s="141"/>
      <c r="N42" s="141" t="n">
        <v>420.5</v>
      </c>
    </row>
    <row r="43" customFormat="false" ht="15" hidden="false" customHeight="false" outlineLevel="0" collapsed="false">
      <c r="A43" s="133"/>
      <c r="B43" s="133"/>
      <c r="C43" s="25"/>
      <c r="D43" s="25" t="s">
        <v>31</v>
      </c>
      <c r="E43" s="27" t="s">
        <v>32</v>
      </c>
      <c r="F43" s="141" t="n">
        <v>48.5</v>
      </c>
      <c r="G43" s="141"/>
      <c r="H43" s="141" t="n">
        <v>48.5</v>
      </c>
      <c r="I43" s="141" t="n">
        <v>46.3</v>
      </c>
      <c r="J43" s="141"/>
      <c r="K43" s="141" t="n">
        <v>46.3</v>
      </c>
      <c r="L43" s="141" t="n">
        <v>46.3</v>
      </c>
      <c r="M43" s="141"/>
      <c r="N43" s="141" t="n">
        <v>46.3</v>
      </c>
    </row>
    <row r="44" customFormat="false" ht="39" hidden="false" customHeight="false" outlineLevel="0" collapsed="false">
      <c r="A44" s="133"/>
      <c r="B44" s="133"/>
      <c r="C44" s="25" t="s">
        <v>63</v>
      </c>
      <c r="D44" s="25"/>
      <c r="E44" s="31" t="s">
        <v>64</v>
      </c>
      <c r="F44" s="141" t="n">
        <f aca="false">F45</f>
        <v>16.2</v>
      </c>
      <c r="G44" s="141"/>
      <c r="H44" s="141" t="n">
        <f aca="false">H45</f>
        <v>16.2</v>
      </c>
      <c r="I44" s="141" t="n">
        <f aca="false">I45</f>
        <v>16.7</v>
      </c>
      <c r="J44" s="141"/>
      <c r="K44" s="141" t="n">
        <f aca="false">K45</f>
        <v>16.7</v>
      </c>
      <c r="L44" s="141" t="n">
        <f aca="false">L45</f>
        <v>16.7</v>
      </c>
      <c r="M44" s="141"/>
      <c r="N44" s="141" t="n">
        <f aca="false">N45</f>
        <v>16.7</v>
      </c>
    </row>
    <row r="45" customFormat="false" ht="15" hidden="false" customHeight="false" outlineLevel="0" collapsed="false">
      <c r="A45" s="133"/>
      <c r="B45" s="133"/>
      <c r="C45" s="25"/>
      <c r="D45" s="25" t="s">
        <v>31</v>
      </c>
      <c r="E45" s="27" t="s">
        <v>32</v>
      </c>
      <c r="F45" s="141" t="n">
        <v>16.2</v>
      </c>
      <c r="G45" s="141"/>
      <c r="H45" s="141" t="n">
        <v>16.2</v>
      </c>
      <c r="I45" s="141" t="n">
        <v>16.7</v>
      </c>
      <c r="J45" s="141"/>
      <c r="K45" s="141" t="n">
        <v>16.7</v>
      </c>
      <c r="L45" s="141" t="n">
        <v>16.7</v>
      </c>
      <c r="M45" s="141"/>
      <c r="N45" s="141" t="n">
        <v>16.7</v>
      </c>
    </row>
    <row r="46" customFormat="false" ht="25.5" hidden="false" customHeight="false" outlineLevel="0" collapsed="false">
      <c r="A46" s="127"/>
      <c r="B46" s="128"/>
      <c r="C46" s="127" t="s">
        <v>210</v>
      </c>
      <c r="D46" s="128"/>
      <c r="E46" s="129" t="s">
        <v>211</v>
      </c>
      <c r="F46" s="130" t="n">
        <f aca="false">F47</f>
        <v>92.2</v>
      </c>
      <c r="G46" s="130"/>
      <c r="H46" s="130" t="n">
        <f aca="false">H47</f>
        <v>92.2</v>
      </c>
      <c r="I46" s="130" t="n">
        <f aca="false">I47</f>
        <v>94.9</v>
      </c>
      <c r="J46" s="130"/>
      <c r="K46" s="130" t="n">
        <f aca="false">K47</f>
        <v>94.9</v>
      </c>
      <c r="L46" s="130" t="n">
        <f aca="false">L47</f>
        <v>94.9</v>
      </c>
      <c r="M46" s="130"/>
      <c r="N46" s="130" t="n">
        <f aca="false">N47</f>
        <v>94.9</v>
      </c>
    </row>
    <row r="47" customFormat="false" ht="39" hidden="false" customHeight="false" outlineLevel="0" collapsed="false">
      <c r="A47" s="22"/>
      <c r="B47" s="22"/>
      <c r="C47" s="22" t="s">
        <v>221</v>
      </c>
      <c r="D47" s="22"/>
      <c r="E47" s="23" t="s">
        <v>222</v>
      </c>
      <c r="F47" s="132" t="n">
        <f aca="false">F48</f>
        <v>92.2</v>
      </c>
      <c r="G47" s="132"/>
      <c r="H47" s="132" t="n">
        <f aca="false">H48</f>
        <v>92.2</v>
      </c>
      <c r="I47" s="132" t="n">
        <f aca="false">I48</f>
        <v>94.9</v>
      </c>
      <c r="J47" s="132"/>
      <c r="K47" s="132" t="n">
        <f aca="false">K48</f>
        <v>94.9</v>
      </c>
      <c r="L47" s="132" t="n">
        <f aca="false">L48</f>
        <v>94.9</v>
      </c>
      <c r="M47" s="132"/>
      <c r="N47" s="132" t="n">
        <f aca="false">N48</f>
        <v>94.9</v>
      </c>
    </row>
    <row r="48" customFormat="false" ht="38.25" hidden="false" customHeight="false" outlineLevel="0" collapsed="false">
      <c r="A48" s="133"/>
      <c r="B48" s="133"/>
      <c r="C48" s="25" t="s">
        <v>227</v>
      </c>
      <c r="D48" s="25"/>
      <c r="E48" s="139" t="s">
        <v>228</v>
      </c>
      <c r="F48" s="134" t="n">
        <f aca="false">F49+F50</f>
        <v>92.2</v>
      </c>
      <c r="G48" s="134"/>
      <c r="H48" s="134" t="n">
        <f aca="false">H49+H50</f>
        <v>92.2</v>
      </c>
      <c r="I48" s="134" t="n">
        <f aca="false">I49+I50</f>
        <v>94.9</v>
      </c>
      <c r="J48" s="134"/>
      <c r="K48" s="134" t="n">
        <f aca="false">K49+K50</f>
        <v>94.9</v>
      </c>
      <c r="L48" s="134" t="n">
        <f aca="false">L49+L50</f>
        <v>94.9</v>
      </c>
      <c r="M48" s="134"/>
      <c r="N48" s="134" t="n">
        <f aca="false">N49+N50</f>
        <v>94.9</v>
      </c>
    </row>
    <row r="49" customFormat="false" ht="39" hidden="false" customHeight="false" outlineLevel="0" collapsed="false">
      <c r="A49" s="133"/>
      <c r="B49" s="133"/>
      <c r="C49" s="25"/>
      <c r="D49" s="25" t="s">
        <v>41</v>
      </c>
      <c r="E49" s="27" t="s">
        <v>42</v>
      </c>
      <c r="F49" s="134" t="n">
        <v>59.8</v>
      </c>
      <c r="G49" s="134"/>
      <c r="H49" s="134" t="n">
        <v>59.8</v>
      </c>
      <c r="I49" s="134" t="n">
        <v>62.1</v>
      </c>
      <c r="J49" s="134"/>
      <c r="K49" s="134" t="n">
        <v>62.1</v>
      </c>
      <c r="L49" s="134" t="n">
        <v>62.1</v>
      </c>
      <c r="M49" s="134"/>
      <c r="N49" s="134" t="n">
        <v>62.1</v>
      </c>
    </row>
    <row r="50" customFormat="false" ht="15" hidden="false" customHeight="false" outlineLevel="0" collapsed="false">
      <c r="A50" s="133"/>
      <c r="B50" s="133"/>
      <c r="C50" s="25"/>
      <c r="D50" s="25" t="s">
        <v>31</v>
      </c>
      <c r="E50" s="27" t="s">
        <v>32</v>
      </c>
      <c r="F50" s="134" t="n">
        <v>32.4</v>
      </c>
      <c r="G50" s="134"/>
      <c r="H50" s="134" t="n">
        <v>32.4</v>
      </c>
      <c r="I50" s="134" t="n">
        <v>32.8</v>
      </c>
      <c r="J50" s="134"/>
      <c r="K50" s="134" t="n">
        <v>32.8</v>
      </c>
      <c r="L50" s="134" t="n">
        <v>32.8</v>
      </c>
      <c r="M50" s="134"/>
      <c r="N50" s="134" t="n">
        <v>32.8</v>
      </c>
    </row>
    <row r="51" s="138" customFormat="true" ht="15" hidden="false" customHeight="false" outlineLevel="0" collapsed="false">
      <c r="A51" s="142"/>
      <c r="B51" s="142"/>
      <c r="C51" s="143" t="s">
        <v>645</v>
      </c>
      <c r="D51" s="144"/>
      <c r="E51" s="145" t="s">
        <v>646</v>
      </c>
      <c r="F51" s="146" t="n">
        <f aca="false">F52</f>
        <v>6.2</v>
      </c>
      <c r="G51" s="146"/>
      <c r="H51" s="146" t="n">
        <f aca="false">H52</f>
        <v>6.2</v>
      </c>
      <c r="I51" s="146" t="n">
        <f aca="false">I52</f>
        <v>6.4</v>
      </c>
      <c r="J51" s="146"/>
      <c r="K51" s="146" t="n">
        <f aca="false">K52</f>
        <v>6.4</v>
      </c>
      <c r="L51" s="146" t="n">
        <f aca="false">L52</f>
        <v>6.4</v>
      </c>
      <c r="M51" s="146"/>
      <c r="N51" s="146" t="n">
        <f aca="false">N52</f>
        <v>6.4</v>
      </c>
    </row>
    <row r="52" s="138" customFormat="true" ht="25.5" hidden="false" customHeight="false" outlineLevel="0" collapsed="false">
      <c r="A52" s="147"/>
      <c r="B52" s="147"/>
      <c r="C52" s="148" t="s">
        <v>587</v>
      </c>
      <c r="D52" s="149"/>
      <c r="E52" s="150" t="s">
        <v>647</v>
      </c>
      <c r="F52" s="151" t="n">
        <f aca="false">F53</f>
        <v>6.2</v>
      </c>
      <c r="G52" s="151"/>
      <c r="H52" s="151" t="n">
        <f aca="false">H53</f>
        <v>6.2</v>
      </c>
      <c r="I52" s="151" t="n">
        <f aca="false">I53</f>
        <v>6.4</v>
      </c>
      <c r="J52" s="151"/>
      <c r="K52" s="151" t="n">
        <f aca="false">K53</f>
        <v>6.4</v>
      </c>
      <c r="L52" s="151" t="n">
        <f aca="false">L53</f>
        <v>6.4</v>
      </c>
      <c r="M52" s="151"/>
      <c r="N52" s="151" t="n">
        <f aca="false">N53</f>
        <v>6.4</v>
      </c>
    </row>
    <row r="53" customFormat="false" ht="25.5" hidden="false" customHeight="false" outlineLevel="0" collapsed="false">
      <c r="A53" s="133"/>
      <c r="B53" s="133"/>
      <c r="C53" s="73" t="s">
        <v>608</v>
      </c>
      <c r="D53" s="40"/>
      <c r="E53" s="139" t="s">
        <v>609</v>
      </c>
      <c r="F53" s="141" t="n">
        <f aca="false">F54</f>
        <v>6.2</v>
      </c>
      <c r="G53" s="141"/>
      <c r="H53" s="141" t="n">
        <f aca="false">H54</f>
        <v>6.2</v>
      </c>
      <c r="I53" s="141" t="n">
        <f aca="false">I54</f>
        <v>6.4</v>
      </c>
      <c r="J53" s="141"/>
      <c r="K53" s="141" t="n">
        <f aca="false">K54</f>
        <v>6.4</v>
      </c>
      <c r="L53" s="141" t="n">
        <f aca="false">L54</f>
        <v>6.4</v>
      </c>
      <c r="M53" s="141"/>
      <c r="N53" s="141" t="n">
        <f aca="false">N54</f>
        <v>6.4</v>
      </c>
    </row>
    <row r="54" customFormat="false" ht="15" hidden="false" customHeight="false" outlineLevel="0" collapsed="false">
      <c r="A54" s="133"/>
      <c r="B54" s="133"/>
      <c r="C54" s="73"/>
      <c r="D54" s="40" t="s">
        <v>31</v>
      </c>
      <c r="E54" s="139" t="s">
        <v>32</v>
      </c>
      <c r="F54" s="141" t="n">
        <v>6.2</v>
      </c>
      <c r="G54" s="141"/>
      <c r="H54" s="141" t="n">
        <v>6.2</v>
      </c>
      <c r="I54" s="141" t="n">
        <v>6.4</v>
      </c>
      <c r="J54" s="141"/>
      <c r="K54" s="141" t="n">
        <v>6.4</v>
      </c>
      <c r="L54" s="141" t="n">
        <v>6.4</v>
      </c>
      <c r="M54" s="141"/>
      <c r="N54" s="141" t="n">
        <v>6.4</v>
      </c>
    </row>
    <row r="55" customFormat="false" ht="15" hidden="false" customHeight="false" outlineLevel="0" collapsed="false">
      <c r="A55" s="121"/>
      <c r="B55" s="74" t="s">
        <v>648</v>
      </c>
      <c r="C55" s="121"/>
      <c r="D55" s="74"/>
      <c r="E55" s="152" t="s">
        <v>649</v>
      </c>
      <c r="F55" s="153" t="n">
        <f aca="false">F56</f>
        <v>2.3</v>
      </c>
      <c r="G55" s="153"/>
      <c r="H55" s="153" t="n">
        <f aca="false">H56</f>
        <v>2.3</v>
      </c>
      <c r="I55" s="153" t="n">
        <f aca="false">I56</f>
        <v>34.5</v>
      </c>
      <c r="J55" s="153"/>
      <c r="K55" s="153" t="n">
        <f aca="false">K56</f>
        <v>34.5</v>
      </c>
      <c r="L55" s="153" t="n">
        <f aca="false">L56</f>
        <v>2.3</v>
      </c>
      <c r="M55" s="153"/>
      <c r="N55" s="153" t="n">
        <f aca="false">N56</f>
        <v>2.3</v>
      </c>
    </row>
    <row r="56" s="154" customFormat="true" ht="12.75" hidden="false" customHeight="false" outlineLevel="0" collapsed="false">
      <c r="A56" s="121"/>
      <c r="B56" s="74"/>
      <c r="C56" s="121" t="s">
        <v>17</v>
      </c>
      <c r="D56" s="124"/>
      <c r="E56" s="136" t="s">
        <v>18</v>
      </c>
      <c r="F56" s="153" t="n">
        <f aca="false">F57</f>
        <v>2.3</v>
      </c>
      <c r="G56" s="153"/>
      <c r="H56" s="153" t="n">
        <f aca="false">H57</f>
        <v>2.3</v>
      </c>
      <c r="I56" s="153" t="n">
        <f aca="false">I57</f>
        <v>34.5</v>
      </c>
      <c r="J56" s="153"/>
      <c r="K56" s="153" t="n">
        <f aca="false">K57</f>
        <v>34.5</v>
      </c>
      <c r="L56" s="153" t="n">
        <f aca="false">L57</f>
        <v>2.3</v>
      </c>
      <c r="M56" s="153"/>
      <c r="N56" s="153" t="n">
        <f aca="false">N57</f>
        <v>2.3</v>
      </c>
    </row>
    <row r="57" customFormat="false" ht="25.5" hidden="false" customHeight="false" outlineLevel="0" collapsed="false">
      <c r="A57" s="127"/>
      <c r="B57" s="128"/>
      <c r="C57" s="127" t="s">
        <v>23</v>
      </c>
      <c r="D57" s="128"/>
      <c r="E57" s="129" t="s">
        <v>638</v>
      </c>
      <c r="F57" s="130" t="n">
        <f aca="false">F58</f>
        <v>2.3</v>
      </c>
      <c r="G57" s="130"/>
      <c r="H57" s="130" t="n">
        <f aca="false">H58</f>
        <v>2.3</v>
      </c>
      <c r="I57" s="130" t="n">
        <f aca="false">I58</f>
        <v>34.5</v>
      </c>
      <c r="J57" s="130"/>
      <c r="K57" s="130" t="n">
        <f aca="false">K58</f>
        <v>34.5</v>
      </c>
      <c r="L57" s="130" t="n">
        <f aca="false">L58</f>
        <v>2.3</v>
      </c>
      <c r="M57" s="130"/>
      <c r="N57" s="130" t="n">
        <f aca="false">N58</f>
        <v>2.3</v>
      </c>
    </row>
    <row r="58" customFormat="false" ht="38.25" hidden="false" customHeight="false" outlineLevel="0" collapsed="false">
      <c r="A58" s="155"/>
      <c r="B58" s="156"/>
      <c r="C58" s="155" t="s">
        <v>49</v>
      </c>
      <c r="D58" s="156"/>
      <c r="E58" s="157" t="s">
        <v>650</v>
      </c>
      <c r="F58" s="158" t="n">
        <f aca="false">F59</f>
        <v>2.3</v>
      </c>
      <c r="G58" s="158"/>
      <c r="H58" s="158" t="n">
        <f aca="false">H59</f>
        <v>2.3</v>
      </c>
      <c r="I58" s="158" t="n">
        <f aca="false">I59</f>
        <v>34.5</v>
      </c>
      <c r="J58" s="158"/>
      <c r="K58" s="158" t="n">
        <f aca="false">K59</f>
        <v>34.5</v>
      </c>
      <c r="L58" s="158" t="n">
        <f aca="false">L59</f>
        <v>2.3</v>
      </c>
      <c r="M58" s="158"/>
      <c r="N58" s="158" t="n">
        <f aca="false">N59</f>
        <v>2.3</v>
      </c>
    </row>
    <row r="59" customFormat="false" ht="25.5" hidden="false" customHeight="false" outlineLevel="0" collapsed="false">
      <c r="A59" s="45"/>
      <c r="B59" s="46"/>
      <c r="C59" s="45" t="s">
        <v>51</v>
      </c>
      <c r="D59" s="46"/>
      <c r="E59" s="159" t="s">
        <v>651</v>
      </c>
      <c r="F59" s="160" t="n">
        <f aca="false">F60</f>
        <v>2.3</v>
      </c>
      <c r="G59" s="160"/>
      <c r="H59" s="160" t="n">
        <f aca="false">H60</f>
        <v>2.3</v>
      </c>
      <c r="I59" s="160" t="n">
        <f aca="false">I60</f>
        <v>34.5</v>
      </c>
      <c r="J59" s="160"/>
      <c r="K59" s="160" t="n">
        <f aca="false">K60</f>
        <v>34.5</v>
      </c>
      <c r="L59" s="160" t="n">
        <f aca="false">L60</f>
        <v>2.3</v>
      </c>
      <c r="M59" s="160"/>
      <c r="N59" s="160" t="n">
        <f aca="false">N60</f>
        <v>2.3</v>
      </c>
    </row>
    <row r="60" customFormat="false" ht="26.25" hidden="false" customHeight="false" outlineLevel="0" collapsed="false">
      <c r="A60" s="133"/>
      <c r="B60" s="133"/>
      <c r="C60" s="25" t="s">
        <v>65</v>
      </c>
      <c r="D60" s="25"/>
      <c r="E60" s="27" t="s">
        <v>66</v>
      </c>
      <c r="F60" s="141" t="n">
        <f aca="false">F61</f>
        <v>2.3</v>
      </c>
      <c r="G60" s="141"/>
      <c r="H60" s="141" t="n">
        <f aca="false">H61</f>
        <v>2.3</v>
      </c>
      <c r="I60" s="141" t="n">
        <f aca="false">I61</f>
        <v>34.5</v>
      </c>
      <c r="J60" s="141"/>
      <c r="K60" s="141" t="n">
        <f aca="false">K61</f>
        <v>34.5</v>
      </c>
      <c r="L60" s="141" t="n">
        <f aca="false">L61</f>
        <v>2.3</v>
      </c>
      <c r="M60" s="141"/>
      <c r="N60" s="141" t="n">
        <f aca="false">N61</f>
        <v>2.3</v>
      </c>
    </row>
    <row r="61" customFormat="false" ht="15" hidden="false" customHeight="false" outlineLevel="0" collapsed="false">
      <c r="A61" s="133"/>
      <c r="B61" s="133"/>
      <c r="C61" s="25"/>
      <c r="D61" s="25" t="s">
        <v>31</v>
      </c>
      <c r="E61" s="27" t="s">
        <v>32</v>
      </c>
      <c r="F61" s="161" t="n">
        <v>2.3</v>
      </c>
      <c r="G61" s="161"/>
      <c r="H61" s="161" t="n">
        <v>2.3</v>
      </c>
      <c r="I61" s="161" t="n">
        <v>34.5</v>
      </c>
      <c r="J61" s="161"/>
      <c r="K61" s="161" t="n">
        <v>34.5</v>
      </c>
      <c r="L61" s="161" t="n">
        <v>2.3</v>
      </c>
      <c r="M61" s="161"/>
      <c r="N61" s="161" t="n">
        <v>2.3</v>
      </c>
    </row>
    <row r="62" customFormat="false" ht="15" hidden="false" customHeight="false" outlineLevel="0" collapsed="false">
      <c r="A62" s="121"/>
      <c r="B62" s="74" t="s">
        <v>652</v>
      </c>
      <c r="C62" s="121"/>
      <c r="D62" s="121"/>
      <c r="E62" s="122" t="s">
        <v>653</v>
      </c>
      <c r="F62" s="153" t="n">
        <f aca="false">F63+F88</f>
        <v>46425.67173</v>
      </c>
      <c r="G62" s="153"/>
      <c r="H62" s="153" t="n">
        <f aca="false">H63+H88</f>
        <v>46425.67173</v>
      </c>
      <c r="I62" s="153" t="n">
        <f aca="false">I63+I88</f>
        <v>43915.38877</v>
      </c>
      <c r="J62" s="153"/>
      <c r="K62" s="153" t="n">
        <f aca="false">K63+K88</f>
        <v>43915.38877</v>
      </c>
      <c r="L62" s="153" t="n">
        <f aca="false">L63+L88</f>
        <v>39907.0352</v>
      </c>
      <c r="M62" s="153"/>
      <c r="N62" s="153" t="n">
        <f aca="false">N63+N88</f>
        <v>39907.0352</v>
      </c>
    </row>
    <row r="63" customFormat="false" ht="15" hidden="false" customHeight="false" outlineLevel="0" collapsed="false">
      <c r="A63" s="121"/>
      <c r="B63" s="74"/>
      <c r="C63" s="121" t="s">
        <v>17</v>
      </c>
      <c r="D63" s="121"/>
      <c r="E63" s="152" t="s">
        <v>18</v>
      </c>
      <c r="F63" s="153" t="n">
        <f aca="false">F64+F82</f>
        <v>4825.57173</v>
      </c>
      <c r="G63" s="153"/>
      <c r="H63" s="153" t="n">
        <f aca="false">H64+H82</f>
        <v>4825.57173</v>
      </c>
      <c r="I63" s="153" t="n">
        <f aca="false">I64+I82</f>
        <v>5978.58877</v>
      </c>
      <c r="J63" s="153"/>
      <c r="K63" s="153" t="n">
        <f aca="false">K64+K82</f>
        <v>5978.58877</v>
      </c>
      <c r="L63" s="153" t="n">
        <f aca="false">L64+L82</f>
        <v>2415.8352</v>
      </c>
      <c r="M63" s="153"/>
      <c r="N63" s="153" t="n">
        <f aca="false">N64+N82</f>
        <v>2415.8352</v>
      </c>
    </row>
    <row r="64" customFormat="false" ht="25.5" hidden="false" customHeight="false" outlineLevel="0" collapsed="false">
      <c r="A64" s="127"/>
      <c r="B64" s="128"/>
      <c r="C64" s="127" t="s">
        <v>23</v>
      </c>
      <c r="D64" s="128"/>
      <c r="E64" s="129" t="s">
        <v>24</v>
      </c>
      <c r="F64" s="130" t="n">
        <f aca="false">F65+F71+F76</f>
        <v>3252.3</v>
      </c>
      <c r="G64" s="130"/>
      <c r="H64" s="130" t="n">
        <f aca="false">H65+H71+H76</f>
        <v>3252.3</v>
      </c>
      <c r="I64" s="130" t="n">
        <f aca="false">I65+I71+I76</f>
        <v>1516.3</v>
      </c>
      <c r="J64" s="130"/>
      <c r="K64" s="130" t="n">
        <f aca="false">K65+K71+K76</f>
        <v>1516.3</v>
      </c>
      <c r="L64" s="130" t="n">
        <f aca="false">L65+L71+L76</f>
        <v>2269</v>
      </c>
      <c r="M64" s="130"/>
      <c r="N64" s="130" t="n">
        <f aca="false">N65+N71+N76</f>
        <v>2269</v>
      </c>
    </row>
    <row r="65" customFormat="false" ht="15" hidden="false" customHeight="false" outlineLevel="0" collapsed="false">
      <c r="A65" s="19"/>
      <c r="B65" s="19"/>
      <c r="C65" s="19" t="s">
        <v>25</v>
      </c>
      <c r="D65" s="19"/>
      <c r="E65" s="20" t="s">
        <v>26</v>
      </c>
      <c r="F65" s="131" t="n">
        <f aca="false">F66</f>
        <v>1841.1</v>
      </c>
      <c r="G65" s="131"/>
      <c r="H65" s="131" t="n">
        <f aca="false">H66</f>
        <v>1841.1</v>
      </c>
      <c r="I65" s="131" t="n">
        <f aca="false">I66</f>
        <v>69.4</v>
      </c>
      <c r="J65" s="131"/>
      <c r="K65" s="131" t="n">
        <f aca="false">K66</f>
        <v>69.4</v>
      </c>
      <c r="L65" s="131" t="n">
        <f aca="false">L66</f>
        <v>822.1</v>
      </c>
      <c r="M65" s="131"/>
      <c r="N65" s="131" t="n">
        <f aca="false">N66</f>
        <v>822.1</v>
      </c>
    </row>
    <row r="66" customFormat="false" ht="15" hidden="false" customHeight="false" outlineLevel="0" collapsed="false">
      <c r="A66" s="22"/>
      <c r="B66" s="22"/>
      <c r="C66" s="22" t="s">
        <v>27</v>
      </c>
      <c r="D66" s="22"/>
      <c r="E66" s="23" t="s">
        <v>28</v>
      </c>
      <c r="F66" s="132" t="n">
        <f aca="false">F67+F69</f>
        <v>1841.1</v>
      </c>
      <c r="G66" s="132"/>
      <c r="H66" s="132" t="n">
        <f aca="false">H67+H69</f>
        <v>1841.1</v>
      </c>
      <c r="I66" s="132" t="n">
        <f aca="false">I67+I69</f>
        <v>69.4</v>
      </c>
      <c r="J66" s="132"/>
      <c r="K66" s="132" t="n">
        <f aca="false">K67+K69</f>
        <v>69.4</v>
      </c>
      <c r="L66" s="132" t="n">
        <f aca="false">L67+L69</f>
        <v>822.1</v>
      </c>
      <c r="M66" s="132"/>
      <c r="N66" s="132" t="n">
        <f aca="false">N67+N69</f>
        <v>822.1</v>
      </c>
    </row>
    <row r="67" customFormat="false" ht="51.75" hidden="false" customHeight="false" outlineLevel="0" collapsed="false">
      <c r="A67" s="25"/>
      <c r="B67" s="25"/>
      <c r="C67" s="25" t="s">
        <v>29</v>
      </c>
      <c r="D67" s="26"/>
      <c r="E67" s="27" t="s">
        <v>654</v>
      </c>
      <c r="F67" s="134" t="n">
        <f aca="false">F68</f>
        <v>1771.7</v>
      </c>
      <c r="G67" s="134"/>
      <c r="H67" s="134" t="n">
        <f aca="false">H68</f>
        <v>1771.7</v>
      </c>
      <c r="I67" s="134" t="n">
        <f aca="false">I68</f>
        <v>0</v>
      </c>
      <c r="J67" s="134"/>
      <c r="K67" s="134" t="n">
        <f aca="false">K68</f>
        <v>0</v>
      </c>
      <c r="L67" s="134" t="n">
        <f aca="false">L68</f>
        <v>752.7</v>
      </c>
      <c r="M67" s="134"/>
      <c r="N67" s="134" t="n">
        <f aca="false">N68</f>
        <v>752.7</v>
      </c>
    </row>
    <row r="68" customFormat="false" ht="15" hidden="false" customHeight="false" outlineLevel="0" collapsed="false">
      <c r="A68" s="25"/>
      <c r="B68" s="25"/>
      <c r="C68" s="25"/>
      <c r="D68" s="25" t="s">
        <v>31</v>
      </c>
      <c r="E68" s="27" t="s">
        <v>32</v>
      </c>
      <c r="F68" s="134" t="n">
        <v>1771.7</v>
      </c>
      <c r="G68" s="134"/>
      <c r="H68" s="134" t="n">
        <v>1771.7</v>
      </c>
      <c r="I68" s="134" t="n">
        <v>0</v>
      </c>
      <c r="J68" s="134"/>
      <c r="K68" s="134" t="n">
        <v>0</v>
      </c>
      <c r="L68" s="134" t="n">
        <v>752.7</v>
      </c>
      <c r="M68" s="134"/>
      <c r="N68" s="134" t="n">
        <v>752.7</v>
      </c>
    </row>
    <row r="69" customFormat="false" ht="26.25" hidden="false" customHeight="false" outlineLevel="0" collapsed="false">
      <c r="A69" s="133"/>
      <c r="B69" s="133"/>
      <c r="C69" s="25" t="s">
        <v>33</v>
      </c>
      <c r="D69" s="25"/>
      <c r="E69" s="27" t="s">
        <v>34</v>
      </c>
      <c r="F69" s="134" t="n">
        <f aca="false">F70</f>
        <v>69.4</v>
      </c>
      <c r="G69" s="134"/>
      <c r="H69" s="134" t="n">
        <f aca="false">H70</f>
        <v>69.4</v>
      </c>
      <c r="I69" s="134" t="n">
        <f aca="false">I70</f>
        <v>69.4</v>
      </c>
      <c r="J69" s="134"/>
      <c r="K69" s="134" t="n">
        <f aca="false">K70</f>
        <v>69.4</v>
      </c>
      <c r="L69" s="134" t="n">
        <f aca="false">L70</f>
        <v>69.4</v>
      </c>
      <c r="M69" s="134"/>
      <c r="N69" s="134" t="n">
        <f aca="false">N70</f>
        <v>69.4</v>
      </c>
    </row>
    <row r="70" customFormat="false" ht="15" hidden="false" customHeight="false" outlineLevel="0" collapsed="false">
      <c r="A70" s="133"/>
      <c r="B70" s="133"/>
      <c r="C70" s="25"/>
      <c r="D70" s="25" t="s">
        <v>31</v>
      </c>
      <c r="E70" s="27" t="s">
        <v>32</v>
      </c>
      <c r="F70" s="134" t="n">
        <v>69.4</v>
      </c>
      <c r="G70" s="134"/>
      <c r="H70" s="134" t="n">
        <v>69.4</v>
      </c>
      <c r="I70" s="134" t="n">
        <v>69.4</v>
      </c>
      <c r="J70" s="134"/>
      <c r="K70" s="134" t="n">
        <v>69.4</v>
      </c>
      <c r="L70" s="134" t="n">
        <v>69.4</v>
      </c>
      <c r="M70" s="134"/>
      <c r="N70" s="134" t="n">
        <v>69.4</v>
      </c>
    </row>
    <row r="71" customFormat="false" ht="39" hidden="false" customHeight="false" outlineLevel="0" collapsed="false">
      <c r="A71" s="19"/>
      <c r="B71" s="19"/>
      <c r="C71" s="19" t="s">
        <v>49</v>
      </c>
      <c r="D71" s="19"/>
      <c r="E71" s="20" t="s">
        <v>643</v>
      </c>
      <c r="F71" s="131" t="n">
        <f aca="false">F72</f>
        <v>1159.2</v>
      </c>
      <c r="G71" s="131"/>
      <c r="H71" s="131" t="n">
        <f aca="false">H72</f>
        <v>1159.2</v>
      </c>
      <c r="I71" s="131" t="n">
        <f aca="false">I72</f>
        <v>1194.9</v>
      </c>
      <c r="J71" s="131"/>
      <c r="K71" s="131" t="n">
        <f aca="false">K72</f>
        <v>1194.9</v>
      </c>
      <c r="L71" s="131" t="n">
        <f aca="false">L72</f>
        <v>1194.9</v>
      </c>
      <c r="M71" s="131"/>
      <c r="N71" s="131" t="n">
        <f aca="false">N72</f>
        <v>1194.9</v>
      </c>
    </row>
    <row r="72" customFormat="false" ht="26.25" hidden="false" customHeight="false" outlineLevel="0" collapsed="false">
      <c r="A72" s="22"/>
      <c r="B72" s="22"/>
      <c r="C72" s="22" t="s">
        <v>51</v>
      </c>
      <c r="D72" s="32"/>
      <c r="E72" s="23" t="s">
        <v>52</v>
      </c>
      <c r="F72" s="132" t="n">
        <f aca="false">F73</f>
        <v>1159.2</v>
      </c>
      <c r="G72" s="132"/>
      <c r="H72" s="132" t="n">
        <f aca="false">H73</f>
        <v>1159.2</v>
      </c>
      <c r="I72" s="132" t="n">
        <f aca="false">I73</f>
        <v>1194.9</v>
      </c>
      <c r="J72" s="132"/>
      <c r="K72" s="132" t="n">
        <f aca="false">K73</f>
        <v>1194.9</v>
      </c>
      <c r="L72" s="132" t="n">
        <f aca="false">L73</f>
        <v>1194.9</v>
      </c>
      <c r="M72" s="132"/>
      <c r="N72" s="132" t="n">
        <f aca="false">N73</f>
        <v>1194.9</v>
      </c>
    </row>
    <row r="73" customFormat="false" ht="15" hidden="false" customHeight="false" outlineLevel="0" collapsed="false">
      <c r="A73" s="25"/>
      <c r="B73" s="25"/>
      <c r="C73" s="25" t="s">
        <v>67</v>
      </c>
      <c r="D73" s="25"/>
      <c r="E73" s="27" t="s">
        <v>68</v>
      </c>
      <c r="F73" s="141" t="n">
        <f aca="false">SUM(F74+F75)</f>
        <v>1159.2</v>
      </c>
      <c r="G73" s="141"/>
      <c r="H73" s="141" t="n">
        <f aca="false">SUM(H74+H75)</f>
        <v>1159.2</v>
      </c>
      <c r="I73" s="141" t="n">
        <f aca="false">SUM(I74+I75)</f>
        <v>1194.9</v>
      </c>
      <c r="J73" s="141"/>
      <c r="K73" s="141" t="n">
        <f aca="false">SUM(K74+K75)</f>
        <v>1194.9</v>
      </c>
      <c r="L73" s="141" t="n">
        <f aca="false">SUM(L74+L75)</f>
        <v>1194.9</v>
      </c>
      <c r="M73" s="141"/>
      <c r="N73" s="141" t="n">
        <f aca="false">SUM(N74+N75)</f>
        <v>1194.9</v>
      </c>
    </row>
    <row r="74" customFormat="false" ht="39" hidden="false" customHeight="false" outlineLevel="0" collapsed="false">
      <c r="A74" s="25"/>
      <c r="B74" s="25"/>
      <c r="C74" s="25"/>
      <c r="D74" s="25" t="s">
        <v>41</v>
      </c>
      <c r="E74" s="27" t="s">
        <v>42</v>
      </c>
      <c r="F74" s="141" t="n">
        <v>1145.8</v>
      </c>
      <c r="G74" s="141"/>
      <c r="H74" s="141" t="n">
        <v>1145.8</v>
      </c>
      <c r="I74" s="141" t="n">
        <v>1190</v>
      </c>
      <c r="J74" s="141"/>
      <c r="K74" s="141" t="n">
        <v>1190</v>
      </c>
      <c r="L74" s="141" t="n">
        <v>1190</v>
      </c>
      <c r="M74" s="141"/>
      <c r="N74" s="141" t="n">
        <v>1190</v>
      </c>
    </row>
    <row r="75" customFormat="false" ht="15" hidden="false" customHeight="false" outlineLevel="0" collapsed="false">
      <c r="A75" s="25"/>
      <c r="B75" s="25"/>
      <c r="C75" s="25"/>
      <c r="D75" s="25" t="s">
        <v>31</v>
      </c>
      <c r="E75" s="27" t="s">
        <v>32</v>
      </c>
      <c r="F75" s="141" t="n">
        <v>13.4000000000001</v>
      </c>
      <c r="G75" s="141"/>
      <c r="H75" s="141" t="n">
        <v>13.4000000000001</v>
      </c>
      <c r="I75" s="141" t="n">
        <v>4.90000000000009</v>
      </c>
      <c r="J75" s="141"/>
      <c r="K75" s="141" t="n">
        <v>4.90000000000009</v>
      </c>
      <c r="L75" s="141" t="n">
        <v>4.90000000000009</v>
      </c>
      <c r="M75" s="141"/>
      <c r="N75" s="141" t="n">
        <v>4.90000000000009</v>
      </c>
    </row>
    <row r="76" customFormat="false" ht="26.25" hidden="false" customHeight="false" outlineLevel="0" collapsed="false">
      <c r="A76" s="19"/>
      <c r="B76" s="19"/>
      <c r="C76" s="19" t="s">
        <v>71</v>
      </c>
      <c r="D76" s="19"/>
      <c r="E76" s="20" t="s">
        <v>72</v>
      </c>
      <c r="F76" s="131" t="n">
        <f aca="false">F77</f>
        <v>252</v>
      </c>
      <c r="G76" s="131"/>
      <c r="H76" s="131" t="n">
        <f aca="false">H77</f>
        <v>252</v>
      </c>
      <c r="I76" s="131" t="n">
        <f aca="false">I77</f>
        <v>252</v>
      </c>
      <c r="J76" s="131"/>
      <c r="K76" s="131" t="n">
        <f aca="false">K77</f>
        <v>252</v>
      </c>
      <c r="L76" s="131" t="n">
        <f aca="false">L77</f>
        <v>252</v>
      </c>
      <c r="M76" s="131"/>
      <c r="N76" s="131" t="n">
        <f aca="false">N77</f>
        <v>252</v>
      </c>
    </row>
    <row r="77" customFormat="false" ht="26.25" hidden="false" customHeight="false" outlineLevel="0" collapsed="false">
      <c r="A77" s="22"/>
      <c r="B77" s="22"/>
      <c r="C77" s="22" t="s">
        <v>73</v>
      </c>
      <c r="D77" s="32"/>
      <c r="E77" s="23" t="s">
        <v>655</v>
      </c>
      <c r="F77" s="132" t="n">
        <f aca="false">F78+F80</f>
        <v>252</v>
      </c>
      <c r="G77" s="132"/>
      <c r="H77" s="132" t="n">
        <f aca="false">H78+H80</f>
        <v>252</v>
      </c>
      <c r="I77" s="132" t="n">
        <f aca="false">I78+I80</f>
        <v>252</v>
      </c>
      <c r="J77" s="132"/>
      <c r="K77" s="132" t="n">
        <f aca="false">K78+K80</f>
        <v>252</v>
      </c>
      <c r="L77" s="132" t="n">
        <f aca="false">L78+L80</f>
        <v>252</v>
      </c>
      <c r="M77" s="132"/>
      <c r="N77" s="132" t="n">
        <f aca="false">N78+N80</f>
        <v>252</v>
      </c>
    </row>
    <row r="78" customFormat="false" ht="15" hidden="false" customHeight="false" outlineLevel="0" collapsed="false">
      <c r="A78" s="133"/>
      <c r="B78" s="133"/>
      <c r="C78" s="25" t="s">
        <v>75</v>
      </c>
      <c r="D78" s="25"/>
      <c r="E78" s="31" t="s">
        <v>76</v>
      </c>
      <c r="F78" s="141" t="n">
        <f aca="false">F79</f>
        <v>133.3</v>
      </c>
      <c r="G78" s="141"/>
      <c r="H78" s="141" t="n">
        <f aca="false">H79</f>
        <v>133.3</v>
      </c>
      <c r="I78" s="141" t="n">
        <f aca="false">I79</f>
        <v>133.3</v>
      </c>
      <c r="J78" s="141"/>
      <c r="K78" s="141" t="n">
        <f aca="false">K79</f>
        <v>133.3</v>
      </c>
      <c r="L78" s="141" t="n">
        <f aca="false">L79</f>
        <v>133.3</v>
      </c>
      <c r="M78" s="141"/>
      <c r="N78" s="141" t="n">
        <f aca="false">N79</f>
        <v>133.3</v>
      </c>
    </row>
    <row r="79" customFormat="false" ht="15" hidden="false" customHeight="false" outlineLevel="0" collapsed="false">
      <c r="A79" s="133"/>
      <c r="B79" s="133"/>
      <c r="C79" s="25"/>
      <c r="D79" s="25" t="s">
        <v>31</v>
      </c>
      <c r="E79" s="27" t="s">
        <v>32</v>
      </c>
      <c r="F79" s="141" t="n">
        <f aca="false">133.3</f>
        <v>133.3</v>
      </c>
      <c r="G79" s="141"/>
      <c r="H79" s="141" t="n">
        <f aca="false">133.3</f>
        <v>133.3</v>
      </c>
      <c r="I79" s="141" t="n">
        <v>133.3</v>
      </c>
      <c r="J79" s="141"/>
      <c r="K79" s="141" t="n">
        <v>133.3</v>
      </c>
      <c r="L79" s="141" t="n">
        <v>133.3</v>
      </c>
      <c r="M79" s="141"/>
      <c r="N79" s="141" t="n">
        <v>133.3</v>
      </c>
    </row>
    <row r="80" customFormat="false" ht="39" hidden="false" customHeight="false" outlineLevel="0" collapsed="false">
      <c r="A80" s="133"/>
      <c r="B80" s="133"/>
      <c r="C80" s="25" t="s">
        <v>77</v>
      </c>
      <c r="D80" s="25"/>
      <c r="E80" s="31" t="s">
        <v>78</v>
      </c>
      <c r="F80" s="141" t="n">
        <f aca="false">F81</f>
        <v>118.7</v>
      </c>
      <c r="G80" s="141"/>
      <c r="H80" s="141" t="n">
        <f aca="false">H81</f>
        <v>118.7</v>
      </c>
      <c r="I80" s="141" t="n">
        <f aca="false">I81</f>
        <v>118.7</v>
      </c>
      <c r="J80" s="141"/>
      <c r="K80" s="141" t="n">
        <f aca="false">K81</f>
        <v>118.7</v>
      </c>
      <c r="L80" s="141" t="n">
        <f aca="false">L81</f>
        <v>118.7</v>
      </c>
      <c r="M80" s="141"/>
      <c r="N80" s="141" t="n">
        <f aca="false">N81</f>
        <v>118.7</v>
      </c>
    </row>
    <row r="81" customFormat="false" ht="15" hidden="false" customHeight="false" outlineLevel="0" collapsed="false">
      <c r="A81" s="133"/>
      <c r="B81" s="133"/>
      <c r="C81" s="25"/>
      <c r="D81" s="25" t="s">
        <v>31</v>
      </c>
      <c r="E81" s="27" t="s">
        <v>32</v>
      </c>
      <c r="F81" s="141" t="n">
        <f aca="false">34.7+84</f>
        <v>118.7</v>
      </c>
      <c r="G81" s="141"/>
      <c r="H81" s="141" t="n">
        <f aca="false">34.7+84</f>
        <v>118.7</v>
      </c>
      <c r="I81" s="141" t="n">
        <f aca="false">34.7+84</f>
        <v>118.7</v>
      </c>
      <c r="J81" s="141"/>
      <c r="K81" s="141" t="n">
        <f aca="false">34.7+84</f>
        <v>118.7</v>
      </c>
      <c r="L81" s="141" t="n">
        <f aca="false">34.7+84</f>
        <v>118.7</v>
      </c>
      <c r="M81" s="141"/>
      <c r="N81" s="141" t="n">
        <f aca="false">34.7+84</f>
        <v>118.7</v>
      </c>
    </row>
    <row r="82" customFormat="false" ht="25.5" hidden="false" customHeight="false" outlineLevel="0" collapsed="false">
      <c r="A82" s="127"/>
      <c r="B82" s="128"/>
      <c r="C82" s="127" t="s">
        <v>237</v>
      </c>
      <c r="D82" s="128"/>
      <c r="E82" s="129" t="s">
        <v>238</v>
      </c>
      <c r="F82" s="130" t="n">
        <f aca="false">F83</f>
        <v>1573.27173</v>
      </c>
      <c r="G82" s="130"/>
      <c r="H82" s="130" t="n">
        <f aca="false">H83</f>
        <v>1573.27173</v>
      </c>
      <c r="I82" s="130" t="n">
        <f aca="false">I83</f>
        <v>4462.28877</v>
      </c>
      <c r="J82" s="130"/>
      <c r="K82" s="130" t="n">
        <f aca="false">K83</f>
        <v>4462.28877</v>
      </c>
      <c r="L82" s="130" t="n">
        <f aca="false">L83</f>
        <v>146.8352</v>
      </c>
      <c r="M82" s="130"/>
      <c r="N82" s="130" t="n">
        <f aca="false">N83</f>
        <v>146.8352</v>
      </c>
    </row>
    <row r="83" customFormat="false" ht="26.25" hidden="false" customHeight="false" outlineLevel="0" collapsed="false">
      <c r="A83" s="22"/>
      <c r="B83" s="22"/>
      <c r="C83" s="22" t="s">
        <v>239</v>
      </c>
      <c r="D83" s="22"/>
      <c r="E83" s="23" t="s">
        <v>240</v>
      </c>
      <c r="F83" s="132" t="n">
        <f aca="false">F84</f>
        <v>1573.27173</v>
      </c>
      <c r="G83" s="132"/>
      <c r="H83" s="132" t="n">
        <f aca="false">H84</f>
        <v>1573.27173</v>
      </c>
      <c r="I83" s="132" t="n">
        <f aca="false">I84</f>
        <v>4462.28877</v>
      </c>
      <c r="J83" s="132"/>
      <c r="K83" s="132" t="n">
        <f aca="false">K84</f>
        <v>4462.28877</v>
      </c>
      <c r="L83" s="132" t="n">
        <f aca="false">L84</f>
        <v>146.8352</v>
      </c>
      <c r="M83" s="132"/>
      <c r="N83" s="132" t="n">
        <f aca="false">N84</f>
        <v>146.8352</v>
      </c>
    </row>
    <row r="84" customFormat="false" ht="26.25" hidden="false" customHeight="false" outlineLevel="0" collapsed="false">
      <c r="A84" s="25"/>
      <c r="B84" s="25"/>
      <c r="C84" s="25" t="s">
        <v>251</v>
      </c>
      <c r="D84" s="25"/>
      <c r="E84" s="27" t="s">
        <v>656</v>
      </c>
      <c r="F84" s="134" t="n">
        <f aca="false">F85</f>
        <v>1573.27173</v>
      </c>
      <c r="G84" s="134"/>
      <c r="H84" s="134" t="n">
        <f aca="false">H85</f>
        <v>1573.27173</v>
      </c>
      <c r="I84" s="134" t="n">
        <f aca="false">I85</f>
        <v>4462.28877</v>
      </c>
      <c r="J84" s="134"/>
      <c r="K84" s="134" t="n">
        <f aca="false">K85</f>
        <v>4462.28877</v>
      </c>
      <c r="L84" s="134" t="n">
        <f aca="false">L85</f>
        <v>146.8352</v>
      </c>
      <c r="M84" s="134"/>
      <c r="N84" s="134" t="n">
        <f aca="false">N85</f>
        <v>146.8352</v>
      </c>
    </row>
    <row r="85" customFormat="false" ht="15" hidden="false" customHeight="false" outlineLevel="0" collapsed="false">
      <c r="A85" s="25"/>
      <c r="B85" s="25"/>
      <c r="C85" s="25"/>
      <c r="D85" s="25" t="s">
        <v>31</v>
      </c>
      <c r="E85" s="27" t="s">
        <v>32</v>
      </c>
      <c r="F85" s="134" t="n">
        <f aca="false">F86+F87</f>
        <v>1573.27173</v>
      </c>
      <c r="G85" s="134"/>
      <c r="H85" s="134" t="n">
        <f aca="false">H86+H87</f>
        <v>1573.27173</v>
      </c>
      <c r="I85" s="134" t="n">
        <f aca="false">I86+I87</f>
        <v>4462.28877</v>
      </c>
      <c r="J85" s="134"/>
      <c r="K85" s="134" t="n">
        <f aca="false">K86+K87</f>
        <v>4462.28877</v>
      </c>
      <c r="L85" s="134" t="n">
        <f aca="false">L87</f>
        <v>146.8352</v>
      </c>
      <c r="M85" s="134"/>
      <c r="N85" s="134" t="n">
        <f aca="false">N87</f>
        <v>146.8352</v>
      </c>
    </row>
    <row r="86" customFormat="false" ht="15" hidden="false" customHeight="false" outlineLevel="0" collapsed="false">
      <c r="A86" s="25"/>
      <c r="B86" s="25"/>
      <c r="C86" s="25"/>
      <c r="D86" s="25"/>
      <c r="E86" s="139" t="s">
        <v>219</v>
      </c>
      <c r="F86" s="134" t="n">
        <v>1542.1069</v>
      </c>
      <c r="G86" s="134"/>
      <c r="H86" s="134" t="n">
        <v>1542.1069</v>
      </c>
      <c r="I86" s="134" t="n">
        <v>4373.043</v>
      </c>
      <c r="J86" s="134"/>
      <c r="K86" s="134" t="n">
        <v>4373.043</v>
      </c>
      <c r="L86" s="134" t="n">
        <v>0</v>
      </c>
      <c r="M86" s="134"/>
      <c r="N86" s="134" t="n">
        <v>0</v>
      </c>
    </row>
    <row r="87" customFormat="false" ht="15" hidden="false" customHeight="false" outlineLevel="0" collapsed="false">
      <c r="A87" s="25"/>
      <c r="B87" s="25"/>
      <c r="C87" s="25"/>
      <c r="D87" s="25"/>
      <c r="E87" s="27" t="s">
        <v>220</v>
      </c>
      <c r="F87" s="134" t="n">
        <v>31.16483</v>
      </c>
      <c r="G87" s="134"/>
      <c r="H87" s="134" t="n">
        <v>31.16483</v>
      </c>
      <c r="I87" s="134" t="n">
        <v>89.24577</v>
      </c>
      <c r="J87" s="134"/>
      <c r="K87" s="134" t="n">
        <v>89.24577</v>
      </c>
      <c r="L87" s="134" t="n">
        <v>146.8352</v>
      </c>
      <c r="M87" s="134"/>
      <c r="N87" s="134" t="n">
        <v>146.8352</v>
      </c>
    </row>
    <row r="88" customFormat="false" ht="15" hidden="false" customHeight="false" outlineLevel="0" collapsed="false">
      <c r="A88" s="162"/>
      <c r="B88" s="162"/>
      <c r="C88" s="162" t="s">
        <v>577</v>
      </c>
      <c r="D88" s="162"/>
      <c r="E88" s="163" t="s">
        <v>578</v>
      </c>
      <c r="F88" s="164" t="n">
        <f aca="false">F89</f>
        <v>41600.1</v>
      </c>
      <c r="G88" s="164"/>
      <c r="H88" s="164" t="n">
        <f aca="false">H89</f>
        <v>41600.1</v>
      </c>
      <c r="I88" s="164" t="n">
        <f aca="false">I89</f>
        <v>37936.8</v>
      </c>
      <c r="J88" s="164"/>
      <c r="K88" s="164" t="n">
        <f aca="false">K89</f>
        <v>37936.8</v>
      </c>
      <c r="L88" s="164" t="n">
        <f aca="false">L89</f>
        <v>37491.2</v>
      </c>
      <c r="M88" s="164"/>
      <c r="N88" s="164" t="n">
        <f aca="false">N89</f>
        <v>37491.2</v>
      </c>
    </row>
    <row r="89" customFormat="false" ht="26.25" hidden="false" customHeight="false" outlineLevel="0" collapsed="false">
      <c r="A89" s="96"/>
      <c r="B89" s="96"/>
      <c r="C89" s="96" t="s">
        <v>587</v>
      </c>
      <c r="D89" s="96"/>
      <c r="E89" s="98" t="s">
        <v>588</v>
      </c>
      <c r="F89" s="165" t="n">
        <f aca="false">F90+F96+F98+F100+F94+F102+F104</f>
        <v>41600.1</v>
      </c>
      <c r="G89" s="165"/>
      <c r="H89" s="165" t="n">
        <f aca="false">H90+H96+H98+H100+H94+H102+H104</f>
        <v>41600.1</v>
      </c>
      <c r="I89" s="165" t="n">
        <f aca="false">I90+I96+I98+I100+I94+I102+I104</f>
        <v>37936.8</v>
      </c>
      <c r="J89" s="165"/>
      <c r="K89" s="165" t="n">
        <f aca="false">K90+K96+K98+K100+K94+K102+K104</f>
        <v>37936.8</v>
      </c>
      <c r="L89" s="165" t="n">
        <f aca="false">L90+L96+L98+L100+L94+L102+L104</f>
        <v>37491.2</v>
      </c>
      <c r="M89" s="165"/>
      <c r="N89" s="165" t="n">
        <f aca="false">N90+N96+N98+N100+N94+N102+N104</f>
        <v>37491.2</v>
      </c>
    </row>
    <row r="90" customFormat="false" ht="26.25" hidden="false" customHeight="false" outlineLevel="0" collapsed="false">
      <c r="A90" s="133"/>
      <c r="B90" s="133"/>
      <c r="C90" s="25" t="s">
        <v>600</v>
      </c>
      <c r="D90" s="25"/>
      <c r="E90" s="31" t="s">
        <v>657</v>
      </c>
      <c r="F90" s="134" t="n">
        <f aca="false">F91+F92+F93</f>
        <v>39308.5</v>
      </c>
      <c r="G90" s="134"/>
      <c r="H90" s="134" t="n">
        <f aca="false">H91+H92+H93</f>
        <v>39308.5</v>
      </c>
      <c r="I90" s="134" t="n">
        <f aca="false">I91+I92+I93</f>
        <v>37336.8</v>
      </c>
      <c r="J90" s="134"/>
      <c r="K90" s="134" t="n">
        <f aca="false">K91+K92+K93</f>
        <v>37336.8</v>
      </c>
      <c r="L90" s="134" t="n">
        <f aca="false">L91+L92+L93</f>
        <v>36891.2</v>
      </c>
      <c r="M90" s="134"/>
      <c r="N90" s="134" t="n">
        <f aca="false">N91+N92+N93</f>
        <v>36891.2</v>
      </c>
    </row>
    <row r="91" customFormat="false" ht="39" hidden="false" customHeight="false" outlineLevel="0" collapsed="false">
      <c r="A91" s="133"/>
      <c r="B91" s="133"/>
      <c r="C91" s="25"/>
      <c r="D91" s="25" t="s">
        <v>41</v>
      </c>
      <c r="E91" s="27" t="s">
        <v>42</v>
      </c>
      <c r="F91" s="134" t="n">
        <v>18256.1</v>
      </c>
      <c r="G91" s="134"/>
      <c r="H91" s="134" t="n">
        <f aca="false">18278.1+96.4-118.4</f>
        <v>18256.1</v>
      </c>
      <c r="I91" s="134" t="n">
        <f aca="false">18983.7+100.2</f>
        <v>19083.9</v>
      </c>
      <c r="J91" s="134"/>
      <c r="K91" s="134" t="n">
        <f aca="false">18983.7+100.2</f>
        <v>19083.9</v>
      </c>
      <c r="L91" s="134" t="n">
        <f aca="false">18983.7+100.2</f>
        <v>19083.9</v>
      </c>
      <c r="M91" s="134"/>
      <c r="N91" s="134" t="n">
        <f aca="false">18983.7+100.2</f>
        <v>19083.9</v>
      </c>
    </row>
    <row r="92" customFormat="false" ht="15" hidden="false" customHeight="false" outlineLevel="0" collapsed="false">
      <c r="A92" s="133"/>
      <c r="B92" s="133"/>
      <c r="C92" s="25"/>
      <c r="D92" s="25" t="s">
        <v>31</v>
      </c>
      <c r="E92" s="27" t="s">
        <v>32</v>
      </c>
      <c r="F92" s="134" t="n">
        <v>20624.1</v>
      </c>
      <c r="G92" s="134"/>
      <c r="H92" s="134" t="n">
        <f aca="false">17379+3089+156.1</f>
        <v>20624.1</v>
      </c>
      <c r="I92" s="134" t="n">
        <v>17824.6</v>
      </c>
      <c r="J92" s="134"/>
      <c r="K92" s="134" t="n">
        <f aca="false">17379+445.6</f>
        <v>17824.6</v>
      </c>
      <c r="L92" s="134" t="n">
        <v>17379</v>
      </c>
      <c r="M92" s="134"/>
      <c r="N92" s="134" t="n">
        <v>17379</v>
      </c>
    </row>
    <row r="93" customFormat="false" ht="15" hidden="false" customHeight="false" outlineLevel="0" collapsed="false">
      <c r="A93" s="133"/>
      <c r="B93" s="133"/>
      <c r="C93" s="25"/>
      <c r="D93" s="25" t="s">
        <v>167</v>
      </c>
      <c r="E93" s="27" t="s">
        <v>168</v>
      </c>
      <c r="F93" s="134" t="n">
        <v>428.3</v>
      </c>
      <c r="G93" s="134"/>
      <c r="H93" s="134" t="n">
        <v>428.3</v>
      </c>
      <c r="I93" s="134" t="n">
        <v>428.3</v>
      </c>
      <c r="J93" s="134"/>
      <c r="K93" s="134" t="n">
        <v>428.3</v>
      </c>
      <c r="L93" s="134" t="n">
        <v>428.3</v>
      </c>
      <c r="M93" s="134"/>
      <c r="N93" s="134" t="n">
        <v>428.3</v>
      </c>
    </row>
    <row r="94" customFormat="false" ht="15" hidden="false" customHeight="false" outlineLevel="0" collapsed="false">
      <c r="A94" s="133"/>
      <c r="B94" s="133"/>
      <c r="C94" s="40" t="s">
        <v>602</v>
      </c>
      <c r="D94" s="40"/>
      <c r="E94" s="139" t="s">
        <v>603</v>
      </c>
      <c r="F94" s="134" t="n">
        <f aca="false">F95</f>
        <v>1045</v>
      </c>
      <c r="G94" s="134"/>
      <c r="H94" s="134" t="n">
        <f aca="false">H95</f>
        <v>1045</v>
      </c>
      <c r="I94" s="134" t="n">
        <v>0</v>
      </c>
      <c r="J94" s="134"/>
      <c r="K94" s="134" t="n">
        <v>0</v>
      </c>
      <c r="L94" s="134" t="n">
        <v>0</v>
      </c>
      <c r="M94" s="134"/>
      <c r="N94" s="134" t="n">
        <v>0</v>
      </c>
    </row>
    <row r="95" customFormat="false" ht="15" hidden="false" customHeight="false" outlineLevel="0" collapsed="false">
      <c r="A95" s="133"/>
      <c r="B95" s="133"/>
      <c r="C95" s="40"/>
      <c r="D95" s="40" t="s">
        <v>31</v>
      </c>
      <c r="E95" s="139" t="s">
        <v>32</v>
      </c>
      <c r="F95" s="134" t="n">
        <v>1045</v>
      </c>
      <c r="G95" s="134"/>
      <c r="H95" s="134" t="n">
        <f aca="false">926.6+118.4</f>
        <v>1045</v>
      </c>
      <c r="I95" s="134" t="n">
        <f aca="false">1193.9-1193.9</f>
        <v>0</v>
      </c>
      <c r="J95" s="134"/>
      <c r="K95" s="134" t="n">
        <f aca="false">1193.9-1193.9</f>
        <v>0</v>
      </c>
      <c r="L95" s="134" t="n">
        <f aca="false">1243.6-1243.6</f>
        <v>0</v>
      </c>
      <c r="M95" s="134"/>
      <c r="N95" s="134" t="n">
        <f aca="false">1243.6-1243.6</f>
        <v>0</v>
      </c>
    </row>
    <row r="96" customFormat="false" ht="26.25" hidden="false" customHeight="false" outlineLevel="0" collapsed="false">
      <c r="A96" s="133"/>
      <c r="B96" s="133"/>
      <c r="C96" s="25" t="s">
        <v>604</v>
      </c>
      <c r="D96" s="25"/>
      <c r="E96" s="27" t="s">
        <v>605</v>
      </c>
      <c r="F96" s="134" t="n">
        <f aca="false">F97</f>
        <v>224.5</v>
      </c>
      <c r="G96" s="134"/>
      <c r="H96" s="134" t="n">
        <f aca="false">H97</f>
        <v>224.5</v>
      </c>
      <c r="I96" s="134" t="n">
        <f aca="false">I97</f>
        <v>0</v>
      </c>
      <c r="J96" s="134"/>
      <c r="K96" s="134" t="n">
        <f aca="false">K97</f>
        <v>0</v>
      </c>
      <c r="L96" s="134" t="n">
        <f aca="false">L97</f>
        <v>0</v>
      </c>
      <c r="M96" s="134"/>
      <c r="N96" s="134" t="n">
        <f aca="false">N97</f>
        <v>0</v>
      </c>
    </row>
    <row r="97" customFormat="false" ht="15" hidden="false" customHeight="false" outlineLevel="0" collapsed="false">
      <c r="A97" s="133"/>
      <c r="B97" s="133"/>
      <c r="C97" s="40"/>
      <c r="D97" s="25" t="s">
        <v>167</v>
      </c>
      <c r="E97" s="139" t="s">
        <v>168</v>
      </c>
      <c r="F97" s="134" t="n">
        <v>224.5</v>
      </c>
      <c r="G97" s="134"/>
      <c r="H97" s="134" t="n">
        <f aca="false">25+163.1+36.4</f>
        <v>224.5</v>
      </c>
      <c r="I97" s="134" t="n">
        <v>0</v>
      </c>
      <c r="J97" s="134"/>
      <c r="K97" s="134" t="n">
        <v>0</v>
      </c>
      <c r="L97" s="134" t="n">
        <v>0</v>
      </c>
      <c r="M97" s="134"/>
      <c r="N97" s="134" t="n">
        <v>0</v>
      </c>
    </row>
    <row r="98" customFormat="false" ht="26.25" hidden="false" customHeight="false" outlineLevel="0" collapsed="false">
      <c r="A98" s="133"/>
      <c r="B98" s="133"/>
      <c r="C98" s="25" t="s">
        <v>612</v>
      </c>
      <c r="D98" s="25"/>
      <c r="E98" s="27" t="s">
        <v>613</v>
      </c>
      <c r="F98" s="134" t="n">
        <f aca="false">F99</f>
        <v>300</v>
      </c>
      <c r="G98" s="134"/>
      <c r="H98" s="134" t="n">
        <f aca="false">H99</f>
        <v>300</v>
      </c>
      <c r="I98" s="134" t="n">
        <f aca="false">I99</f>
        <v>300</v>
      </c>
      <c r="J98" s="134"/>
      <c r="K98" s="134" t="n">
        <f aca="false">K99</f>
        <v>300</v>
      </c>
      <c r="L98" s="134" t="n">
        <f aca="false">L99</f>
        <v>300</v>
      </c>
      <c r="M98" s="134"/>
      <c r="N98" s="134" t="n">
        <f aca="false">N99</f>
        <v>300</v>
      </c>
    </row>
    <row r="99" customFormat="false" ht="15" hidden="false" customHeight="false" outlineLevel="0" collapsed="false">
      <c r="A99" s="133"/>
      <c r="B99" s="133"/>
      <c r="C99" s="25"/>
      <c r="D99" s="25" t="s">
        <v>31</v>
      </c>
      <c r="E99" s="27" t="s">
        <v>32</v>
      </c>
      <c r="F99" s="134" t="n">
        <v>300</v>
      </c>
      <c r="G99" s="134"/>
      <c r="H99" s="134" t="n">
        <v>300</v>
      </c>
      <c r="I99" s="134" t="n">
        <v>300</v>
      </c>
      <c r="J99" s="134"/>
      <c r="K99" s="134" t="n">
        <v>300</v>
      </c>
      <c r="L99" s="134" t="n">
        <v>300</v>
      </c>
      <c r="M99" s="134"/>
      <c r="N99" s="134" t="n">
        <v>300</v>
      </c>
    </row>
    <row r="100" customFormat="false" ht="15" hidden="false" customHeight="false" outlineLevel="0" collapsed="false">
      <c r="A100" s="133"/>
      <c r="B100" s="133"/>
      <c r="C100" s="25" t="s">
        <v>614</v>
      </c>
      <c r="D100" s="25"/>
      <c r="E100" s="27" t="s">
        <v>615</v>
      </c>
      <c r="F100" s="140" t="n">
        <f aca="false">F101</f>
        <v>310</v>
      </c>
      <c r="G100" s="140"/>
      <c r="H100" s="140" t="n">
        <f aca="false">H101</f>
        <v>310</v>
      </c>
      <c r="I100" s="140" t="n">
        <f aca="false">I101</f>
        <v>0</v>
      </c>
      <c r="J100" s="140"/>
      <c r="K100" s="140" t="n">
        <f aca="false">K101</f>
        <v>0</v>
      </c>
      <c r="L100" s="140" t="n">
        <f aca="false">L101</f>
        <v>0</v>
      </c>
      <c r="M100" s="140"/>
      <c r="N100" s="140" t="n">
        <f aca="false">N101</f>
        <v>0</v>
      </c>
    </row>
    <row r="101" customFormat="false" ht="15" hidden="false" customHeight="false" outlineLevel="0" collapsed="false">
      <c r="A101" s="133"/>
      <c r="B101" s="133"/>
      <c r="C101" s="25"/>
      <c r="D101" s="25" t="s">
        <v>167</v>
      </c>
      <c r="E101" s="27" t="s">
        <v>168</v>
      </c>
      <c r="F101" s="140" t="n">
        <v>310</v>
      </c>
      <c r="G101" s="140"/>
      <c r="H101" s="140" t="n">
        <v>310</v>
      </c>
      <c r="I101" s="140" t="n">
        <v>0</v>
      </c>
      <c r="J101" s="140"/>
      <c r="K101" s="140" t="n">
        <v>0</v>
      </c>
      <c r="L101" s="140" t="n">
        <v>0</v>
      </c>
      <c r="M101" s="140"/>
      <c r="N101" s="140" t="n">
        <v>0</v>
      </c>
    </row>
    <row r="102" customFormat="false" ht="26.25" hidden="false" customHeight="false" outlineLevel="0" collapsed="false">
      <c r="A102" s="133"/>
      <c r="B102" s="133"/>
      <c r="C102" s="25" t="s">
        <v>616</v>
      </c>
      <c r="D102" s="25"/>
      <c r="E102" s="81" t="s">
        <v>617</v>
      </c>
      <c r="F102" s="140" t="n">
        <f aca="false">F103</f>
        <v>300</v>
      </c>
      <c r="G102" s="140"/>
      <c r="H102" s="140" t="n">
        <f aca="false">H103</f>
        <v>300</v>
      </c>
      <c r="I102" s="140" t="n">
        <f aca="false">I103</f>
        <v>300</v>
      </c>
      <c r="J102" s="140"/>
      <c r="K102" s="140" t="n">
        <f aca="false">K103</f>
        <v>300</v>
      </c>
      <c r="L102" s="140" t="n">
        <f aca="false">L103</f>
        <v>300</v>
      </c>
      <c r="M102" s="140"/>
      <c r="N102" s="140" t="n">
        <f aca="false">N103</f>
        <v>300</v>
      </c>
    </row>
    <row r="103" customFormat="false" ht="26.25" hidden="false" customHeight="false" outlineLevel="0" collapsed="false">
      <c r="A103" s="133"/>
      <c r="B103" s="133"/>
      <c r="C103" s="25"/>
      <c r="D103" s="25" t="s">
        <v>87</v>
      </c>
      <c r="E103" s="27" t="s">
        <v>88</v>
      </c>
      <c r="F103" s="140" t="n">
        <v>300</v>
      </c>
      <c r="G103" s="140"/>
      <c r="H103" s="140" t="n">
        <v>300</v>
      </c>
      <c r="I103" s="140" t="n">
        <v>300</v>
      </c>
      <c r="J103" s="140"/>
      <c r="K103" s="140" t="n">
        <v>300</v>
      </c>
      <c r="L103" s="140" t="n">
        <v>300</v>
      </c>
      <c r="M103" s="140"/>
      <c r="N103" s="140" t="n">
        <v>300</v>
      </c>
    </row>
    <row r="104" customFormat="false" ht="25.5" hidden="false" customHeight="false" outlineLevel="0" collapsed="false">
      <c r="A104" s="133"/>
      <c r="B104" s="133"/>
      <c r="C104" s="33" t="s">
        <v>618</v>
      </c>
      <c r="D104" s="40"/>
      <c r="E104" s="166" t="s">
        <v>619</v>
      </c>
      <c r="F104" s="140" t="n">
        <f aca="false">F105</f>
        <v>112.1</v>
      </c>
      <c r="G104" s="140"/>
      <c r="H104" s="140" t="n">
        <f aca="false">H105</f>
        <v>112.1</v>
      </c>
      <c r="I104" s="140" t="n">
        <v>0</v>
      </c>
      <c r="J104" s="140"/>
      <c r="K104" s="140" t="n">
        <v>0</v>
      </c>
      <c r="L104" s="140" t="n">
        <v>0</v>
      </c>
      <c r="M104" s="140"/>
      <c r="N104" s="140" t="n">
        <v>0</v>
      </c>
    </row>
    <row r="105" customFormat="false" ht="25.5" hidden="false" customHeight="false" outlineLevel="0" collapsed="false">
      <c r="A105" s="133"/>
      <c r="B105" s="133"/>
      <c r="C105" s="74"/>
      <c r="D105" s="25" t="s">
        <v>87</v>
      </c>
      <c r="E105" s="139" t="s">
        <v>88</v>
      </c>
      <c r="F105" s="140" t="n">
        <v>112.1</v>
      </c>
      <c r="G105" s="140"/>
      <c r="H105" s="140" t="n">
        <v>112.1</v>
      </c>
      <c r="I105" s="140" t="n">
        <v>0</v>
      </c>
      <c r="J105" s="140"/>
      <c r="K105" s="140" t="n">
        <v>0</v>
      </c>
      <c r="L105" s="140" t="n">
        <v>0</v>
      </c>
      <c r="M105" s="140"/>
      <c r="N105" s="140" t="n">
        <v>0</v>
      </c>
    </row>
    <row r="106" customFormat="false" ht="15" hidden="false" customHeight="false" outlineLevel="0" collapsed="false">
      <c r="A106" s="121"/>
      <c r="B106" s="74" t="s">
        <v>658</v>
      </c>
      <c r="C106" s="121"/>
      <c r="D106" s="74"/>
      <c r="E106" s="122" t="s">
        <v>659</v>
      </c>
      <c r="F106" s="153" t="n">
        <f aca="false">F107</f>
        <v>1805.3</v>
      </c>
      <c r="G106" s="153"/>
      <c r="H106" s="153" t="n">
        <f aca="false">H107</f>
        <v>1805.3</v>
      </c>
      <c r="I106" s="153" t="n">
        <f aca="false">I107</f>
        <v>1979.3</v>
      </c>
      <c r="J106" s="153"/>
      <c r="K106" s="153" t="n">
        <f aca="false">K107</f>
        <v>1979.3</v>
      </c>
      <c r="L106" s="153" t="n">
        <f aca="false">L107</f>
        <v>2051.3</v>
      </c>
      <c r="M106" s="153"/>
      <c r="N106" s="153" t="n">
        <f aca="false">N107</f>
        <v>2051.3</v>
      </c>
    </row>
    <row r="107" customFormat="false" ht="15" hidden="false" customHeight="false" outlineLevel="0" collapsed="false">
      <c r="A107" s="121"/>
      <c r="B107" s="74" t="s">
        <v>660</v>
      </c>
      <c r="C107" s="121"/>
      <c r="D107" s="74"/>
      <c r="E107" s="122" t="s">
        <v>661</v>
      </c>
      <c r="F107" s="153" t="n">
        <f aca="false">F108</f>
        <v>1805.3</v>
      </c>
      <c r="G107" s="153"/>
      <c r="H107" s="153" t="n">
        <f aca="false">H108</f>
        <v>1805.3</v>
      </c>
      <c r="I107" s="153" t="n">
        <f aca="false">I108</f>
        <v>1979.3</v>
      </c>
      <c r="J107" s="153"/>
      <c r="K107" s="153" t="n">
        <f aca="false">K108</f>
        <v>1979.3</v>
      </c>
      <c r="L107" s="153" t="n">
        <f aca="false">L108</f>
        <v>2051.3</v>
      </c>
      <c r="M107" s="153"/>
      <c r="N107" s="153" t="n">
        <f aca="false">N108</f>
        <v>2051.3</v>
      </c>
    </row>
    <row r="108" customFormat="false" ht="15" hidden="false" customHeight="false" outlineLevel="0" collapsed="false">
      <c r="A108" s="121"/>
      <c r="B108" s="74"/>
      <c r="C108" s="124" t="s">
        <v>17</v>
      </c>
      <c r="D108" s="124"/>
      <c r="E108" s="136" t="s">
        <v>18</v>
      </c>
      <c r="F108" s="153" t="n">
        <f aca="false">F109</f>
        <v>1805.3</v>
      </c>
      <c r="G108" s="153"/>
      <c r="H108" s="153" t="n">
        <f aca="false">H109</f>
        <v>1805.3</v>
      </c>
      <c r="I108" s="153" t="n">
        <f aca="false">I109</f>
        <v>1979.3</v>
      </c>
      <c r="J108" s="153"/>
      <c r="K108" s="153" t="n">
        <f aca="false">K109</f>
        <v>1979.3</v>
      </c>
      <c r="L108" s="153" t="n">
        <f aca="false">L109</f>
        <v>2051.3</v>
      </c>
      <c r="M108" s="153"/>
      <c r="N108" s="153" t="n">
        <f aca="false">N109</f>
        <v>2051.3</v>
      </c>
    </row>
    <row r="109" customFormat="false" ht="25.5" hidden="false" customHeight="false" outlineLevel="0" collapsed="false">
      <c r="A109" s="127"/>
      <c r="B109" s="128"/>
      <c r="C109" s="127" t="s">
        <v>23</v>
      </c>
      <c r="D109" s="128"/>
      <c r="E109" s="129" t="s">
        <v>638</v>
      </c>
      <c r="F109" s="130" t="n">
        <f aca="false">F110</f>
        <v>1805.3</v>
      </c>
      <c r="G109" s="130"/>
      <c r="H109" s="130" t="n">
        <f aca="false">H110</f>
        <v>1805.3</v>
      </c>
      <c r="I109" s="130" t="n">
        <f aca="false">I110</f>
        <v>1979.3</v>
      </c>
      <c r="J109" s="130"/>
      <c r="K109" s="130" t="n">
        <f aca="false">K110</f>
        <v>1979.3</v>
      </c>
      <c r="L109" s="130" t="n">
        <f aca="false">L110</f>
        <v>2051.3</v>
      </c>
      <c r="M109" s="130"/>
      <c r="N109" s="130" t="n">
        <f aca="false">N110</f>
        <v>2051.3</v>
      </c>
    </row>
    <row r="110" customFormat="false" ht="38.25" hidden="false" customHeight="false" outlineLevel="0" collapsed="false">
      <c r="A110" s="155"/>
      <c r="B110" s="156"/>
      <c r="C110" s="155" t="s">
        <v>49</v>
      </c>
      <c r="D110" s="156"/>
      <c r="E110" s="157" t="s">
        <v>662</v>
      </c>
      <c r="F110" s="158" t="n">
        <f aca="false">F111</f>
        <v>1805.3</v>
      </c>
      <c r="G110" s="158"/>
      <c r="H110" s="158" t="n">
        <f aca="false">H111</f>
        <v>1805.3</v>
      </c>
      <c r="I110" s="158" t="n">
        <f aca="false">I111</f>
        <v>1979.3</v>
      </c>
      <c r="J110" s="158"/>
      <c r="K110" s="158" t="n">
        <f aca="false">K111</f>
        <v>1979.3</v>
      </c>
      <c r="L110" s="158" t="n">
        <f aca="false">L111</f>
        <v>2051.3</v>
      </c>
      <c r="M110" s="158"/>
      <c r="N110" s="158" t="n">
        <f aca="false">N111</f>
        <v>2051.3</v>
      </c>
    </row>
    <row r="111" customFormat="false" ht="25.5" hidden="false" customHeight="false" outlineLevel="0" collapsed="false">
      <c r="A111" s="45"/>
      <c r="B111" s="46"/>
      <c r="C111" s="45" t="s">
        <v>51</v>
      </c>
      <c r="D111" s="46"/>
      <c r="E111" s="159" t="s">
        <v>663</v>
      </c>
      <c r="F111" s="160" t="n">
        <f aca="false">F112</f>
        <v>1805.3</v>
      </c>
      <c r="G111" s="160"/>
      <c r="H111" s="160" t="n">
        <f aca="false">H112</f>
        <v>1805.3</v>
      </c>
      <c r="I111" s="160" t="n">
        <f aca="false">I112</f>
        <v>1979.3</v>
      </c>
      <c r="J111" s="160"/>
      <c r="K111" s="160" t="n">
        <f aca="false">K112</f>
        <v>1979.3</v>
      </c>
      <c r="L111" s="160" t="n">
        <f aca="false">L112</f>
        <v>2051.3</v>
      </c>
      <c r="M111" s="160"/>
      <c r="N111" s="160" t="n">
        <f aca="false">N112</f>
        <v>2051.3</v>
      </c>
    </row>
    <row r="112" customFormat="false" ht="26.25" hidden="false" customHeight="false" outlineLevel="0" collapsed="false">
      <c r="A112" s="25"/>
      <c r="B112" s="25"/>
      <c r="C112" s="25" t="s">
        <v>69</v>
      </c>
      <c r="D112" s="25"/>
      <c r="E112" s="27" t="s">
        <v>70</v>
      </c>
      <c r="F112" s="141" t="n">
        <f aca="false">SUM(F113+F114)</f>
        <v>1805.3</v>
      </c>
      <c r="G112" s="141"/>
      <c r="H112" s="141" t="n">
        <f aca="false">SUM(H113+H114)</f>
        <v>1805.3</v>
      </c>
      <c r="I112" s="141" t="n">
        <f aca="false">SUM(I113+I114)</f>
        <v>1979.3</v>
      </c>
      <c r="J112" s="141"/>
      <c r="K112" s="141" t="n">
        <f aca="false">SUM(K113+K114)</f>
        <v>1979.3</v>
      </c>
      <c r="L112" s="141" t="n">
        <f aca="false">SUM(L113+L114)</f>
        <v>2051.3</v>
      </c>
      <c r="M112" s="141"/>
      <c r="N112" s="141" t="n">
        <f aca="false">SUM(N113+N114)</f>
        <v>2051.3</v>
      </c>
    </row>
    <row r="113" customFormat="false" ht="39" hidden="false" customHeight="false" outlineLevel="0" collapsed="false">
      <c r="A113" s="25"/>
      <c r="B113" s="25"/>
      <c r="C113" s="25"/>
      <c r="D113" s="25" t="s">
        <v>41</v>
      </c>
      <c r="E113" s="27" t="s">
        <v>42</v>
      </c>
      <c r="F113" s="141" t="n">
        <v>1719.8</v>
      </c>
      <c r="G113" s="141"/>
      <c r="H113" s="141" t="n">
        <v>1719.8</v>
      </c>
      <c r="I113" s="141" t="n">
        <v>1786.1</v>
      </c>
      <c r="J113" s="141"/>
      <c r="K113" s="141" t="n">
        <v>1786.1</v>
      </c>
      <c r="L113" s="141" t="n">
        <v>1786.1</v>
      </c>
      <c r="M113" s="141"/>
      <c r="N113" s="141" t="n">
        <v>1786.1</v>
      </c>
    </row>
    <row r="114" customFormat="false" ht="15" hidden="false" customHeight="false" outlineLevel="0" collapsed="false">
      <c r="A114" s="25"/>
      <c r="B114" s="25"/>
      <c r="C114" s="25"/>
      <c r="D114" s="25" t="s">
        <v>31</v>
      </c>
      <c r="E114" s="27" t="s">
        <v>32</v>
      </c>
      <c r="F114" s="161" t="n">
        <f aca="false">131.1-45.6</f>
        <v>85.5</v>
      </c>
      <c r="G114" s="161"/>
      <c r="H114" s="161" t="n">
        <f aca="false">131.1-45.6</f>
        <v>85.5</v>
      </c>
      <c r="I114" s="161" t="n">
        <f aca="false">234-40.8</f>
        <v>193.2</v>
      </c>
      <c r="J114" s="161"/>
      <c r="K114" s="161" t="n">
        <f aca="false">234-40.8</f>
        <v>193.2</v>
      </c>
      <c r="L114" s="161" t="n">
        <f aca="false">234+31.2</f>
        <v>265.2</v>
      </c>
      <c r="M114" s="161"/>
      <c r="N114" s="161" t="n">
        <f aca="false">234+31.2</f>
        <v>265.2</v>
      </c>
    </row>
    <row r="115" customFormat="false" ht="15" hidden="false" customHeight="false" outlineLevel="0" collapsed="false">
      <c r="A115" s="121"/>
      <c r="B115" s="74" t="s">
        <v>664</v>
      </c>
      <c r="C115" s="121"/>
      <c r="D115" s="121"/>
      <c r="E115" s="122" t="s">
        <v>665</v>
      </c>
      <c r="F115" s="153" t="n">
        <f aca="false">F116+F129+F140</f>
        <v>27223</v>
      </c>
      <c r="G115" s="153"/>
      <c r="H115" s="153" t="n">
        <f aca="false">H116+H129+H140</f>
        <v>27223</v>
      </c>
      <c r="I115" s="153" t="n">
        <f aca="false">I116+I129+I140</f>
        <v>27660</v>
      </c>
      <c r="J115" s="153"/>
      <c r="K115" s="153" t="n">
        <f aca="false">K116+K129+K140</f>
        <v>27660</v>
      </c>
      <c r="L115" s="153" t="n">
        <f aca="false">L116+L129+L140</f>
        <v>35143.5</v>
      </c>
      <c r="M115" s="153"/>
      <c r="N115" s="153" t="n">
        <f aca="false">N116+N129+N140</f>
        <v>35143.5</v>
      </c>
    </row>
    <row r="116" customFormat="false" ht="25.5" hidden="false" customHeight="false" outlineLevel="0" collapsed="false">
      <c r="A116" s="121"/>
      <c r="B116" s="74" t="s">
        <v>666</v>
      </c>
      <c r="C116" s="121"/>
      <c r="D116" s="74"/>
      <c r="E116" s="152" t="s">
        <v>667</v>
      </c>
      <c r="F116" s="153" t="n">
        <f aca="false">F117</f>
        <v>21524.3</v>
      </c>
      <c r="G116" s="153"/>
      <c r="H116" s="153" t="n">
        <f aca="false">H117</f>
        <v>21524.3</v>
      </c>
      <c r="I116" s="153" t="n">
        <f aca="false">I117</f>
        <v>22791.8</v>
      </c>
      <c r="J116" s="153"/>
      <c r="K116" s="153" t="n">
        <f aca="false">K117</f>
        <v>22791.8</v>
      </c>
      <c r="L116" s="153" t="n">
        <f aca="false">L117</f>
        <v>22791.8</v>
      </c>
      <c r="M116" s="153"/>
      <c r="N116" s="153" t="n">
        <f aca="false">N117</f>
        <v>22791.8</v>
      </c>
    </row>
    <row r="117" customFormat="false" ht="15" hidden="false" customHeight="false" outlineLevel="0" collapsed="false">
      <c r="A117" s="121"/>
      <c r="B117" s="74"/>
      <c r="C117" s="121" t="s">
        <v>17</v>
      </c>
      <c r="D117" s="121"/>
      <c r="E117" s="152" t="s">
        <v>18</v>
      </c>
      <c r="F117" s="153" t="n">
        <f aca="false">F118</f>
        <v>21524.3</v>
      </c>
      <c r="G117" s="153"/>
      <c r="H117" s="153" t="n">
        <f aca="false">H118</f>
        <v>21524.3</v>
      </c>
      <c r="I117" s="153" t="n">
        <f aca="false">I118</f>
        <v>22791.8</v>
      </c>
      <c r="J117" s="153"/>
      <c r="K117" s="153" t="n">
        <f aca="false">K118</f>
        <v>22791.8</v>
      </c>
      <c r="L117" s="153" t="n">
        <f aca="false">L118</f>
        <v>22791.8</v>
      </c>
      <c r="M117" s="153"/>
      <c r="N117" s="153" t="n">
        <f aca="false">N118</f>
        <v>22791.8</v>
      </c>
    </row>
    <row r="118" customFormat="false" ht="38.25" hidden="false" customHeight="false" outlineLevel="0" collapsed="false">
      <c r="A118" s="127"/>
      <c r="B118" s="128"/>
      <c r="C118" s="127" t="s">
        <v>531</v>
      </c>
      <c r="D118" s="128"/>
      <c r="E118" s="129" t="s">
        <v>668</v>
      </c>
      <c r="F118" s="130" t="n">
        <f aca="false">F119</f>
        <v>21524.3</v>
      </c>
      <c r="G118" s="130"/>
      <c r="H118" s="130" t="n">
        <f aca="false">H119</f>
        <v>21524.3</v>
      </c>
      <c r="I118" s="130" t="n">
        <f aca="false">I119</f>
        <v>22791.8</v>
      </c>
      <c r="J118" s="130"/>
      <c r="K118" s="130" t="n">
        <f aca="false">K119</f>
        <v>22791.8</v>
      </c>
      <c r="L118" s="130" t="n">
        <f aca="false">L119</f>
        <v>22791.8</v>
      </c>
      <c r="M118" s="130"/>
      <c r="N118" s="130" t="n">
        <f aca="false">N119</f>
        <v>22791.8</v>
      </c>
    </row>
    <row r="119" customFormat="false" ht="26.25" hidden="false" customHeight="false" outlineLevel="0" collapsed="false">
      <c r="A119" s="22"/>
      <c r="B119" s="22"/>
      <c r="C119" s="22" t="s">
        <v>533</v>
      </c>
      <c r="D119" s="22"/>
      <c r="E119" s="58" t="s">
        <v>534</v>
      </c>
      <c r="F119" s="132" t="n">
        <f aca="false">F120+F122+F126+F124</f>
        <v>21524.3</v>
      </c>
      <c r="G119" s="132"/>
      <c r="H119" s="132" t="n">
        <f aca="false">H120+H122+H126+H124</f>
        <v>21524.3</v>
      </c>
      <c r="I119" s="132" t="n">
        <f aca="false">I120+I122+I126+I124</f>
        <v>22791.8</v>
      </c>
      <c r="J119" s="132"/>
      <c r="K119" s="132" t="n">
        <f aca="false">K120+K122+K126+K124</f>
        <v>22791.8</v>
      </c>
      <c r="L119" s="132" t="n">
        <f aca="false">L120+L122+L126+L124</f>
        <v>22791.8</v>
      </c>
      <c r="M119" s="132"/>
      <c r="N119" s="132" t="n">
        <f aca="false">N120+N122+N126+N124</f>
        <v>22791.8</v>
      </c>
    </row>
    <row r="120" customFormat="false" ht="15" hidden="false" customHeight="false" outlineLevel="0" collapsed="false">
      <c r="A120" s="25"/>
      <c r="B120" s="25"/>
      <c r="C120" s="25" t="s">
        <v>535</v>
      </c>
      <c r="D120" s="25"/>
      <c r="E120" s="139" t="s">
        <v>536</v>
      </c>
      <c r="F120" s="134" t="n">
        <f aca="false">SUM(F121)</f>
        <v>36.8</v>
      </c>
      <c r="G120" s="134"/>
      <c r="H120" s="134" t="n">
        <f aca="false">SUM(H121)</f>
        <v>36.8</v>
      </c>
      <c r="I120" s="134" t="n">
        <f aca="false">SUM(I121)</f>
        <v>36.8</v>
      </c>
      <c r="J120" s="134"/>
      <c r="K120" s="134" t="n">
        <f aca="false">SUM(K121)</f>
        <v>36.8</v>
      </c>
      <c r="L120" s="134" t="n">
        <f aca="false">SUM(L121)</f>
        <v>36.8</v>
      </c>
      <c r="M120" s="134"/>
      <c r="N120" s="134" t="n">
        <f aca="false">SUM(N121)</f>
        <v>36.8</v>
      </c>
    </row>
    <row r="121" customFormat="false" ht="15" hidden="false" customHeight="false" outlineLevel="0" collapsed="false">
      <c r="A121" s="25"/>
      <c r="B121" s="25"/>
      <c r="C121" s="25"/>
      <c r="D121" s="25" t="s">
        <v>31</v>
      </c>
      <c r="E121" s="27" t="s">
        <v>32</v>
      </c>
      <c r="F121" s="134" t="n">
        <v>36.8</v>
      </c>
      <c r="G121" s="134"/>
      <c r="H121" s="134" t="n">
        <v>36.8</v>
      </c>
      <c r="I121" s="134" t="n">
        <v>36.8</v>
      </c>
      <c r="J121" s="134"/>
      <c r="K121" s="134" t="n">
        <v>36.8</v>
      </c>
      <c r="L121" s="134" t="n">
        <v>36.8</v>
      </c>
      <c r="M121" s="134"/>
      <c r="N121" s="134" t="n">
        <v>36.8</v>
      </c>
    </row>
    <row r="122" customFormat="false" ht="39" hidden="false" customHeight="false" outlineLevel="0" collapsed="false">
      <c r="A122" s="25"/>
      <c r="B122" s="25"/>
      <c r="C122" s="25" t="s">
        <v>537</v>
      </c>
      <c r="D122" s="25"/>
      <c r="E122" s="27" t="s">
        <v>538</v>
      </c>
      <c r="F122" s="134" t="n">
        <f aca="false">F123</f>
        <v>154.3</v>
      </c>
      <c r="G122" s="134"/>
      <c r="H122" s="134" t="n">
        <f aca="false">H123</f>
        <v>154.3</v>
      </c>
      <c r="I122" s="134" t="n">
        <f aca="false">I123</f>
        <v>115.5</v>
      </c>
      <c r="J122" s="134"/>
      <c r="K122" s="134" t="n">
        <f aca="false">K123</f>
        <v>115.5</v>
      </c>
      <c r="L122" s="134" t="n">
        <f aca="false">L123</f>
        <v>115.5</v>
      </c>
      <c r="M122" s="134"/>
      <c r="N122" s="134" t="n">
        <f aca="false">N123</f>
        <v>115.5</v>
      </c>
    </row>
    <row r="123" customFormat="false" ht="15" hidden="false" customHeight="false" outlineLevel="0" collapsed="false">
      <c r="A123" s="25"/>
      <c r="B123" s="25"/>
      <c r="C123" s="25"/>
      <c r="D123" s="25" t="s">
        <v>31</v>
      </c>
      <c r="E123" s="27" t="s">
        <v>32</v>
      </c>
      <c r="F123" s="134" t="n">
        <v>154.3</v>
      </c>
      <c r="G123" s="134"/>
      <c r="H123" s="134" t="n">
        <v>154.3</v>
      </c>
      <c r="I123" s="134" t="n">
        <v>115.5</v>
      </c>
      <c r="J123" s="134"/>
      <c r="K123" s="134" t="n">
        <v>115.5</v>
      </c>
      <c r="L123" s="134" t="n">
        <v>115.5</v>
      </c>
      <c r="M123" s="134"/>
      <c r="N123" s="134" t="n">
        <v>115.5</v>
      </c>
    </row>
    <row r="124" customFormat="false" ht="26.25" hidden="false" customHeight="false" outlineLevel="0" collapsed="false">
      <c r="A124" s="25"/>
      <c r="B124" s="25"/>
      <c r="C124" s="25" t="s">
        <v>539</v>
      </c>
      <c r="D124" s="25"/>
      <c r="E124" s="27" t="s">
        <v>540</v>
      </c>
      <c r="F124" s="134" t="n">
        <f aca="false">F125</f>
        <v>618.9</v>
      </c>
      <c r="G124" s="134"/>
      <c r="H124" s="134" t="n">
        <f aca="false">H125</f>
        <v>618.9</v>
      </c>
      <c r="I124" s="134" t="n">
        <f aca="false">I125</f>
        <v>618.9</v>
      </c>
      <c r="J124" s="134"/>
      <c r="K124" s="134" t="n">
        <f aca="false">K125</f>
        <v>618.9</v>
      </c>
      <c r="L124" s="134" t="n">
        <f aca="false">L125</f>
        <v>618.9</v>
      </c>
      <c r="M124" s="134"/>
      <c r="N124" s="134" t="n">
        <f aca="false">N125</f>
        <v>618.9</v>
      </c>
    </row>
    <row r="125" customFormat="false" ht="15" hidden="false" customHeight="false" outlineLevel="0" collapsed="false">
      <c r="A125" s="25"/>
      <c r="B125" s="25"/>
      <c r="C125" s="25"/>
      <c r="D125" s="25" t="s">
        <v>31</v>
      </c>
      <c r="E125" s="27" t="s">
        <v>32</v>
      </c>
      <c r="F125" s="134" t="n">
        <v>618.9</v>
      </c>
      <c r="G125" s="134"/>
      <c r="H125" s="134" t="n">
        <v>618.9</v>
      </c>
      <c r="I125" s="134" t="n">
        <v>618.9</v>
      </c>
      <c r="J125" s="134"/>
      <c r="K125" s="134" t="n">
        <v>618.9</v>
      </c>
      <c r="L125" s="134" t="n">
        <v>618.9</v>
      </c>
      <c r="M125" s="134"/>
      <c r="N125" s="134" t="n">
        <v>618.9</v>
      </c>
    </row>
    <row r="126" customFormat="false" ht="15" hidden="false" customHeight="false" outlineLevel="0" collapsed="false">
      <c r="A126" s="25"/>
      <c r="B126" s="25"/>
      <c r="C126" s="25" t="s">
        <v>541</v>
      </c>
      <c r="D126" s="25"/>
      <c r="E126" s="90" t="s">
        <v>542</v>
      </c>
      <c r="F126" s="134" t="n">
        <f aca="false">F127+F128</f>
        <v>20714.3</v>
      </c>
      <c r="G126" s="134"/>
      <c r="H126" s="134" t="n">
        <f aca="false">H127+H128</f>
        <v>20714.3</v>
      </c>
      <c r="I126" s="134" t="n">
        <f aca="false">I127+I128</f>
        <v>22020.6</v>
      </c>
      <c r="J126" s="134"/>
      <c r="K126" s="134" t="n">
        <f aca="false">K127+K128</f>
        <v>22020.6</v>
      </c>
      <c r="L126" s="134" t="n">
        <f aca="false">L127+L128</f>
        <v>22020.6</v>
      </c>
      <c r="M126" s="134"/>
      <c r="N126" s="134" t="n">
        <f aca="false">N127+N128</f>
        <v>22020.6</v>
      </c>
    </row>
    <row r="127" customFormat="false" ht="39" hidden="false" customHeight="false" outlineLevel="0" collapsed="false">
      <c r="A127" s="25"/>
      <c r="B127" s="25"/>
      <c r="C127" s="25"/>
      <c r="D127" s="25" t="s">
        <v>41</v>
      </c>
      <c r="E127" s="27" t="s">
        <v>42</v>
      </c>
      <c r="F127" s="167" t="n">
        <v>19112.3</v>
      </c>
      <c r="G127" s="167"/>
      <c r="H127" s="167" t="n">
        <f aca="false">18078.8+253.7+779.8</f>
        <v>19112.3</v>
      </c>
      <c r="I127" s="167" t="n">
        <v>20418.6</v>
      </c>
      <c r="J127" s="167"/>
      <c r="K127" s="167" t="n">
        <f aca="false">18776.3+263.9+1378.4</f>
        <v>20418.6</v>
      </c>
      <c r="L127" s="167" t="n">
        <v>20418.6</v>
      </c>
      <c r="M127" s="167"/>
      <c r="N127" s="167" t="n">
        <f aca="false">18776.3+263.9+1378.4</f>
        <v>20418.6</v>
      </c>
    </row>
    <row r="128" customFormat="false" ht="15" hidden="false" customHeight="false" outlineLevel="0" collapsed="false">
      <c r="A128" s="25"/>
      <c r="B128" s="25"/>
      <c r="C128" s="25"/>
      <c r="D128" s="25" t="s">
        <v>31</v>
      </c>
      <c r="E128" s="27" t="s">
        <v>32</v>
      </c>
      <c r="F128" s="168" t="n">
        <v>1602</v>
      </c>
      <c r="G128" s="168"/>
      <c r="H128" s="168" t="n">
        <v>1602</v>
      </c>
      <c r="I128" s="168" t="n">
        <v>1602</v>
      </c>
      <c r="J128" s="168"/>
      <c r="K128" s="168" t="n">
        <v>1602</v>
      </c>
      <c r="L128" s="168" t="n">
        <v>1602</v>
      </c>
      <c r="M128" s="168"/>
      <c r="N128" s="168" t="n">
        <v>1602</v>
      </c>
    </row>
    <row r="129" customFormat="false" ht="15" hidden="false" customHeight="false" outlineLevel="0" collapsed="false">
      <c r="A129" s="25"/>
      <c r="B129" s="74" t="s">
        <v>669</v>
      </c>
      <c r="C129" s="121"/>
      <c r="D129" s="74"/>
      <c r="E129" s="122" t="s">
        <v>670</v>
      </c>
      <c r="F129" s="137" t="n">
        <f aca="false">F130</f>
        <v>4616.2</v>
      </c>
      <c r="G129" s="137"/>
      <c r="H129" s="137" t="n">
        <f aca="false">H130</f>
        <v>4616.2</v>
      </c>
      <c r="I129" s="137" t="n">
        <f aca="false">I130</f>
        <v>3997</v>
      </c>
      <c r="J129" s="137"/>
      <c r="K129" s="137" t="n">
        <f aca="false">K130</f>
        <v>3997</v>
      </c>
      <c r="L129" s="137" t="n">
        <f aca="false">L130</f>
        <v>11722.5</v>
      </c>
      <c r="M129" s="137"/>
      <c r="N129" s="137" t="n">
        <f aca="false">N130</f>
        <v>11722.5</v>
      </c>
    </row>
    <row r="130" customFormat="false" ht="15" hidden="false" customHeight="false" outlineLevel="0" collapsed="false">
      <c r="A130" s="25"/>
      <c r="B130" s="40"/>
      <c r="C130" s="121" t="s">
        <v>17</v>
      </c>
      <c r="D130" s="121"/>
      <c r="E130" s="152" t="s">
        <v>671</v>
      </c>
      <c r="F130" s="137" t="n">
        <f aca="false">F131</f>
        <v>4616.2</v>
      </c>
      <c r="G130" s="137"/>
      <c r="H130" s="137" t="n">
        <f aca="false">H131</f>
        <v>4616.2</v>
      </c>
      <c r="I130" s="137" t="n">
        <f aca="false">I131</f>
        <v>3997</v>
      </c>
      <c r="J130" s="137"/>
      <c r="K130" s="137" t="n">
        <f aca="false">K131</f>
        <v>3997</v>
      </c>
      <c r="L130" s="137" t="n">
        <f aca="false">L131</f>
        <v>11722.5</v>
      </c>
      <c r="M130" s="137"/>
      <c r="N130" s="137" t="n">
        <f aca="false">N131</f>
        <v>11722.5</v>
      </c>
    </row>
    <row r="131" customFormat="false" ht="38.25" hidden="false" customHeight="false" outlineLevel="0" collapsed="false">
      <c r="A131" s="128"/>
      <c r="B131" s="128"/>
      <c r="C131" s="127" t="s">
        <v>531</v>
      </c>
      <c r="D131" s="128"/>
      <c r="E131" s="129" t="s">
        <v>532</v>
      </c>
      <c r="F131" s="130" t="n">
        <f aca="false">F132</f>
        <v>4616.2</v>
      </c>
      <c r="G131" s="130"/>
      <c r="H131" s="130" t="n">
        <f aca="false">H132</f>
        <v>4616.2</v>
      </c>
      <c r="I131" s="130" t="n">
        <f aca="false">I132</f>
        <v>3997</v>
      </c>
      <c r="J131" s="130"/>
      <c r="K131" s="130" t="n">
        <f aca="false">K132</f>
        <v>3997</v>
      </c>
      <c r="L131" s="130" t="n">
        <f aca="false">L132</f>
        <v>11722.5</v>
      </c>
      <c r="M131" s="130"/>
      <c r="N131" s="130" t="n">
        <f aca="false">N132</f>
        <v>11722.5</v>
      </c>
    </row>
    <row r="132" customFormat="false" ht="26.25" hidden="false" customHeight="false" outlineLevel="0" collapsed="false">
      <c r="A132" s="22"/>
      <c r="B132" s="22"/>
      <c r="C132" s="22" t="s">
        <v>543</v>
      </c>
      <c r="D132" s="22"/>
      <c r="E132" s="58" t="s">
        <v>544</v>
      </c>
      <c r="F132" s="132" t="n">
        <f aca="false">F133+F135+F138</f>
        <v>4616.2</v>
      </c>
      <c r="G132" s="132"/>
      <c r="H132" s="132" t="n">
        <f aca="false">H133+H135+H138</f>
        <v>4616.2</v>
      </c>
      <c r="I132" s="132" t="n">
        <f aca="false">I133+I135+I138</f>
        <v>3997</v>
      </c>
      <c r="J132" s="132"/>
      <c r="K132" s="132" t="n">
        <f aca="false">K133+K135+K138</f>
        <v>3997</v>
      </c>
      <c r="L132" s="132" t="n">
        <f aca="false">L133+L135+L138</f>
        <v>11722.5</v>
      </c>
      <c r="M132" s="132"/>
      <c r="N132" s="132" t="n">
        <f aca="false">N133+N135+N138</f>
        <v>11722.5</v>
      </c>
    </row>
    <row r="133" customFormat="false" ht="15" hidden="false" customHeight="false" outlineLevel="0" collapsed="false">
      <c r="A133" s="25"/>
      <c r="B133" s="25"/>
      <c r="C133" s="25" t="s">
        <v>545</v>
      </c>
      <c r="D133" s="25"/>
      <c r="E133" s="67" t="s">
        <v>546</v>
      </c>
      <c r="F133" s="134" t="n">
        <f aca="false">F134</f>
        <v>115.9</v>
      </c>
      <c r="G133" s="134"/>
      <c r="H133" s="134" t="n">
        <f aca="false">H134</f>
        <v>115.9</v>
      </c>
      <c r="I133" s="134" t="n">
        <f aca="false">I134</f>
        <v>115.9</v>
      </c>
      <c r="J133" s="134"/>
      <c r="K133" s="134" t="n">
        <f aca="false">K134</f>
        <v>115.9</v>
      </c>
      <c r="L133" s="134" t="n">
        <f aca="false">L134</f>
        <v>9053.3</v>
      </c>
      <c r="M133" s="134"/>
      <c r="N133" s="134" t="n">
        <f aca="false">N134</f>
        <v>9053.3</v>
      </c>
    </row>
    <row r="134" customFormat="false" ht="15" hidden="false" customHeight="false" outlineLevel="0" collapsed="false">
      <c r="A134" s="25"/>
      <c r="B134" s="25"/>
      <c r="C134" s="25"/>
      <c r="D134" s="25" t="s">
        <v>31</v>
      </c>
      <c r="E134" s="27" t="s">
        <v>32</v>
      </c>
      <c r="F134" s="134" t="n">
        <v>115.9</v>
      </c>
      <c r="G134" s="134"/>
      <c r="H134" s="134" t="n">
        <v>115.9</v>
      </c>
      <c r="I134" s="134" t="n">
        <v>115.9</v>
      </c>
      <c r="J134" s="134"/>
      <c r="K134" s="134" t="n">
        <v>115.9</v>
      </c>
      <c r="L134" s="134" t="n">
        <v>9053.3</v>
      </c>
      <c r="M134" s="134"/>
      <c r="N134" s="134" t="n">
        <v>9053.3</v>
      </c>
    </row>
    <row r="135" customFormat="false" ht="15" hidden="false" customHeight="false" outlineLevel="0" collapsed="false">
      <c r="A135" s="25"/>
      <c r="B135" s="25"/>
      <c r="C135" s="25" t="s">
        <v>547</v>
      </c>
      <c r="D135" s="25"/>
      <c r="E135" s="31" t="s">
        <v>548</v>
      </c>
      <c r="F135" s="134" t="n">
        <f aca="false">F136+F137</f>
        <v>4001.6</v>
      </c>
      <c r="G135" s="134"/>
      <c r="H135" s="134" t="n">
        <f aca="false">H136+H137</f>
        <v>4001.6</v>
      </c>
      <c r="I135" s="134" t="n">
        <f aca="false">I136+I137</f>
        <v>3395.6</v>
      </c>
      <c r="J135" s="134"/>
      <c r="K135" s="134" t="n">
        <f aca="false">K136+K137</f>
        <v>3395.6</v>
      </c>
      <c r="L135" s="134" t="n">
        <f aca="false">L136+L137</f>
        <v>2183.7</v>
      </c>
      <c r="M135" s="134"/>
      <c r="N135" s="134" t="n">
        <f aca="false">N136+N137</f>
        <v>2183.7</v>
      </c>
    </row>
    <row r="136" customFormat="false" ht="15" hidden="false" customHeight="false" outlineLevel="0" collapsed="false">
      <c r="A136" s="25"/>
      <c r="B136" s="25"/>
      <c r="C136" s="25"/>
      <c r="D136" s="25" t="s">
        <v>31</v>
      </c>
      <c r="E136" s="27" t="s">
        <v>32</v>
      </c>
      <c r="F136" s="134" t="n">
        <f aca="false">3894-24.3</f>
        <v>3869.7</v>
      </c>
      <c r="G136" s="134"/>
      <c r="H136" s="134" t="n">
        <f aca="false">3894-24.3</f>
        <v>3869.7</v>
      </c>
      <c r="I136" s="134" t="n">
        <f aca="false">3288-24.3</f>
        <v>3263.7</v>
      </c>
      <c r="J136" s="134"/>
      <c r="K136" s="134" t="n">
        <f aca="false">3288-24.3</f>
        <v>3263.7</v>
      </c>
      <c r="L136" s="134" t="n">
        <f aca="false">2076.1-24.3</f>
        <v>2051.8</v>
      </c>
      <c r="M136" s="134"/>
      <c r="N136" s="134" t="n">
        <f aca="false">2076.1-24.3</f>
        <v>2051.8</v>
      </c>
    </row>
    <row r="137" customFormat="false" ht="26.25" hidden="false" customHeight="false" outlineLevel="0" collapsed="false">
      <c r="A137" s="25"/>
      <c r="B137" s="25"/>
      <c r="C137" s="25"/>
      <c r="D137" s="25" t="s">
        <v>87</v>
      </c>
      <c r="E137" s="27" t="s">
        <v>88</v>
      </c>
      <c r="F137" s="134" t="n">
        <f aca="false">107.6+24.3</f>
        <v>131.9</v>
      </c>
      <c r="G137" s="134"/>
      <c r="H137" s="134" t="n">
        <f aca="false">107.6+24.3</f>
        <v>131.9</v>
      </c>
      <c r="I137" s="134" t="n">
        <f aca="false">107.6+24.3</f>
        <v>131.9</v>
      </c>
      <c r="J137" s="134"/>
      <c r="K137" s="134" t="n">
        <f aca="false">107.6+24.3</f>
        <v>131.9</v>
      </c>
      <c r="L137" s="134" t="n">
        <f aca="false">107.6+24.3</f>
        <v>131.9</v>
      </c>
      <c r="M137" s="134"/>
      <c r="N137" s="134" t="n">
        <f aca="false">107.6+24.3</f>
        <v>131.9</v>
      </c>
    </row>
    <row r="138" customFormat="false" ht="15" hidden="false" customHeight="false" outlineLevel="0" collapsed="false">
      <c r="A138" s="25"/>
      <c r="B138" s="25"/>
      <c r="C138" s="25" t="s">
        <v>549</v>
      </c>
      <c r="D138" s="25"/>
      <c r="E138" s="85" t="s">
        <v>672</v>
      </c>
      <c r="F138" s="134" t="n">
        <f aca="false">SUM(F139)</f>
        <v>498.7</v>
      </c>
      <c r="G138" s="134"/>
      <c r="H138" s="134" t="n">
        <f aca="false">SUM(H139)</f>
        <v>498.7</v>
      </c>
      <c r="I138" s="134" t="n">
        <f aca="false">SUM(I139)</f>
        <v>485.5</v>
      </c>
      <c r="J138" s="134"/>
      <c r="K138" s="134" t="n">
        <f aca="false">SUM(K139)</f>
        <v>485.5</v>
      </c>
      <c r="L138" s="134" t="n">
        <f aca="false">SUM(L139)</f>
        <v>485.5</v>
      </c>
      <c r="M138" s="134"/>
      <c r="N138" s="134" t="n">
        <f aca="false">SUM(N139)</f>
        <v>485.5</v>
      </c>
    </row>
    <row r="139" customFormat="false" ht="15" hidden="false" customHeight="false" outlineLevel="0" collapsed="false">
      <c r="A139" s="25"/>
      <c r="B139" s="25"/>
      <c r="C139" s="25"/>
      <c r="D139" s="25" t="s">
        <v>31</v>
      </c>
      <c r="E139" s="27" t="s">
        <v>32</v>
      </c>
      <c r="F139" s="134" t="n">
        <v>498.7</v>
      </c>
      <c r="G139" s="134"/>
      <c r="H139" s="134" t="n">
        <v>498.7</v>
      </c>
      <c r="I139" s="134" t="n">
        <v>485.5</v>
      </c>
      <c r="J139" s="134"/>
      <c r="K139" s="134" t="n">
        <v>485.5</v>
      </c>
      <c r="L139" s="134" t="n">
        <v>485.5</v>
      </c>
      <c r="M139" s="134"/>
      <c r="N139" s="134" t="n">
        <v>485.5</v>
      </c>
    </row>
    <row r="140" customFormat="false" ht="15" hidden="false" customHeight="false" outlineLevel="0" collapsed="false">
      <c r="A140" s="25"/>
      <c r="B140" s="74" t="s">
        <v>673</v>
      </c>
      <c r="C140" s="121"/>
      <c r="D140" s="74"/>
      <c r="E140" s="152" t="s">
        <v>674</v>
      </c>
      <c r="F140" s="137" t="n">
        <f aca="false">F141</f>
        <v>1082.5</v>
      </c>
      <c r="G140" s="137"/>
      <c r="H140" s="137" t="n">
        <f aca="false">H141</f>
        <v>1082.5</v>
      </c>
      <c r="I140" s="137" t="n">
        <f aca="false">I141</f>
        <v>871.2</v>
      </c>
      <c r="J140" s="137"/>
      <c r="K140" s="137" t="n">
        <f aca="false">K141</f>
        <v>871.2</v>
      </c>
      <c r="L140" s="137" t="n">
        <f aca="false">L141</f>
        <v>629.2</v>
      </c>
      <c r="M140" s="137"/>
      <c r="N140" s="137" t="n">
        <f aca="false">N141</f>
        <v>629.2</v>
      </c>
    </row>
    <row r="141" customFormat="false" ht="15" hidden="false" customHeight="false" outlineLevel="0" collapsed="false">
      <c r="A141" s="25"/>
      <c r="B141" s="74"/>
      <c r="C141" s="121" t="s">
        <v>17</v>
      </c>
      <c r="D141" s="121"/>
      <c r="E141" s="152" t="s">
        <v>18</v>
      </c>
      <c r="F141" s="137" t="n">
        <f aca="false">F142+F162</f>
        <v>1082.5</v>
      </c>
      <c r="G141" s="137"/>
      <c r="H141" s="137" t="n">
        <f aca="false">H142+H162</f>
        <v>1082.5</v>
      </c>
      <c r="I141" s="137" t="n">
        <f aca="false">I142+I162</f>
        <v>871.2</v>
      </c>
      <c r="J141" s="137"/>
      <c r="K141" s="137" t="n">
        <f aca="false">K142+K162</f>
        <v>871.2</v>
      </c>
      <c r="L141" s="137" t="n">
        <f aca="false">L142+L162</f>
        <v>629.2</v>
      </c>
      <c r="M141" s="137"/>
      <c r="N141" s="137" t="n">
        <f aca="false">N142+N162</f>
        <v>629.2</v>
      </c>
    </row>
    <row r="142" customFormat="false" ht="25.5" hidden="false" customHeight="false" outlineLevel="0" collapsed="false">
      <c r="A142" s="128"/>
      <c r="B142" s="128"/>
      <c r="C142" s="127" t="s">
        <v>342</v>
      </c>
      <c r="D142" s="128"/>
      <c r="E142" s="129" t="s">
        <v>343</v>
      </c>
      <c r="F142" s="130" t="n">
        <f aca="false">F143+F149</f>
        <v>865.3</v>
      </c>
      <c r="G142" s="130"/>
      <c r="H142" s="130" t="n">
        <f aca="false">H143+H149</f>
        <v>865.3</v>
      </c>
      <c r="I142" s="130" t="n">
        <f aca="false">I143+I149</f>
        <v>865.3</v>
      </c>
      <c r="J142" s="130"/>
      <c r="K142" s="130" t="n">
        <f aca="false">K143+K149</f>
        <v>865.3</v>
      </c>
      <c r="L142" s="130" t="n">
        <f aca="false">L143+L149</f>
        <v>623.3</v>
      </c>
      <c r="M142" s="130"/>
      <c r="N142" s="130" t="n">
        <f aca="false">N143+N149</f>
        <v>623.3</v>
      </c>
    </row>
    <row r="143" customFormat="false" ht="39" hidden="false" customHeight="false" outlineLevel="0" collapsed="false">
      <c r="A143" s="19"/>
      <c r="B143" s="19"/>
      <c r="C143" s="19" t="s">
        <v>344</v>
      </c>
      <c r="D143" s="19"/>
      <c r="E143" s="20" t="s">
        <v>345</v>
      </c>
      <c r="F143" s="131" t="n">
        <f aca="false">F144</f>
        <v>538.2</v>
      </c>
      <c r="G143" s="131"/>
      <c r="H143" s="131" t="n">
        <f aca="false">H144</f>
        <v>538.2</v>
      </c>
      <c r="I143" s="131" t="n">
        <f aca="false">I144</f>
        <v>538.2</v>
      </c>
      <c r="J143" s="131"/>
      <c r="K143" s="131" t="n">
        <f aca="false">K144</f>
        <v>538.2</v>
      </c>
      <c r="L143" s="131" t="n">
        <f aca="false">L144</f>
        <v>296.2</v>
      </c>
      <c r="M143" s="131"/>
      <c r="N143" s="131" t="n">
        <f aca="false">N144</f>
        <v>296.2</v>
      </c>
    </row>
    <row r="144" customFormat="false" ht="39" hidden="false" customHeight="false" outlineLevel="0" collapsed="false">
      <c r="A144" s="22"/>
      <c r="B144" s="22"/>
      <c r="C144" s="22" t="s">
        <v>346</v>
      </c>
      <c r="D144" s="32"/>
      <c r="E144" s="23" t="s">
        <v>347</v>
      </c>
      <c r="F144" s="132" t="n">
        <f aca="false">F145+F147</f>
        <v>538.2</v>
      </c>
      <c r="G144" s="132"/>
      <c r="H144" s="132" t="n">
        <f aca="false">H145+H147</f>
        <v>538.2</v>
      </c>
      <c r="I144" s="132" t="n">
        <f aca="false">I145+I147</f>
        <v>538.2</v>
      </c>
      <c r="J144" s="132"/>
      <c r="K144" s="132" t="n">
        <f aca="false">K145+K147</f>
        <v>538.2</v>
      </c>
      <c r="L144" s="132" t="n">
        <f aca="false">L145+L147</f>
        <v>296.2</v>
      </c>
      <c r="M144" s="132"/>
      <c r="N144" s="132" t="n">
        <f aca="false">N145+N147</f>
        <v>296.2</v>
      </c>
    </row>
    <row r="145" customFormat="false" ht="39" hidden="false" customHeight="false" outlineLevel="0" collapsed="false">
      <c r="A145" s="25"/>
      <c r="B145" s="25"/>
      <c r="C145" s="25" t="s">
        <v>348</v>
      </c>
      <c r="D145" s="25"/>
      <c r="E145" s="27" t="s">
        <v>349</v>
      </c>
      <c r="F145" s="134" t="n">
        <f aca="false">F146</f>
        <v>7.4</v>
      </c>
      <c r="G145" s="134"/>
      <c r="H145" s="134" t="n">
        <f aca="false">H146</f>
        <v>7.4</v>
      </c>
      <c r="I145" s="134" t="n">
        <f aca="false">I146</f>
        <v>7.4</v>
      </c>
      <c r="J145" s="134"/>
      <c r="K145" s="134" t="n">
        <f aca="false">K146</f>
        <v>7.4</v>
      </c>
      <c r="L145" s="134" t="n">
        <f aca="false">L146</f>
        <v>7.4</v>
      </c>
      <c r="M145" s="134"/>
      <c r="N145" s="134" t="n">
        <f aca="false">N146</f>
        <v>7.4</v>
      </c>
    </row>
    <row r="146" customFormat="false" ht="15" hidden="false" customHeight="false" outlineLevel="0" collapsed="false">
      <c r="A146" s="25"/>
      <c r="B146" s="25"/>
      <c r="C146" s="25"/>
      <c r="D146" s="25" t="s">
        <v>31</v>
      </c>
      <c r="E146" s="27" t="s">
        <v>32</v>
      </c>
      <c r="F146" s="134" t="n">
        <v>7.4</v>
      </c>
      <c r="G146" s="134"/>
      <c r="H146" s="134" t="n">
        <v>7.4</v>
      </c>
      <c r="I146" s="134" t="n">
        <v>7.4</v>
      </c>
      <c r="J146" s="134"/>
      <c r="K146" s="134" t="n">
        <v>7.4</v>
      </c>
      <c r="L146" s="134" t="n">
        <v>7.4</v>
      </c>
      <c r="M146" s="134"/>
      <c r="N146" s="134" t="n">
        <v>7.4</v>
      </c>
    </row>
    <row r="147" customFormat="false" ht="39" hidden="false" customHeight="false" outlineLevel="0" collapsed="false">
      <c r="A147" s="25"/>
      <c r="B147" s="25"/>
      <c r="C147" s="25" t="s">
        <v>350</v>
      </c>
      <c r="D147" s="25"/>
      <c r="E147" s="27" t="s">
        <v>351</v>
      </c>
      <c r="F147" s="134" t="n">
        <f aca="false">F148</f>
        <v>530.8</v>
      </c>
      <c r="G147" s="134"/>
      <c r="H147" s="134" t="n">
        <f aca="false">H148</f>
        <v>530.8</v>
      </c>
      <c r="I147" s="134" t="n">
        <f aca="false">I148</f>
        <v>530.8</v>
      </c>
      <c r="J147" s="134"/>
      <c r="K147" s="134" t="n">
        <f aca="false">K148</f>
        <v>530.8</v>
      </c>
      <c r="L147" s="134" t="n">
        <f aca="false">L148</f>
        <v>288.8</v>
      </c>
      <c r="M147" s="134"/>
      <c r="N147" s="134" t="n">
        <f aca="false">N148</f>
        <v>288.8</v>
      </c>
    </row>
    <row r="148" customFormat="false" ht="15" hidden="false" customHeight="false" outlineLevel="0" collapsed="false">
      <c r="A148" s="25"/>
      <c r="B148" s="25"/>
      <c r="C148" s="25"/>
      <c r="D148" s="25" t="s">
        <v>31</v>
      </c>
      <c r="E148" s="27" t="s">
        <v>32</v>
      </c>
      <c r="F148" s="134" t="n">
        <v>530.8</v>
      </c>
      <c r="G148" s="134"/>
      <c r="H148" s="134" t="n">
        <v>530.8</v>
      </c>
      <c r="I148" s="134" t="n">
        <v>530.8</v>
      </c>
      <c r="J148" s="134"/>
      <c r="K148" s="134" t="n">
        <v>530.8</v>
      </c>
      <c r="L148" s="134" t="n">
        <v>288.8</v>
      </c>
      <c r="M148" s="134"/>
      <c r="N148" s="134" t="n">
        <v>288.8</v>
      </c>
    </row>
    <row r="149" customFormat="false" ht="26.25" hidden="false" customHeight="false" outlineLevel="0" collapsed="false">
      <c r="A149" s="19"/>
      <c r="B149" s="19"/>
      <c r="C149" s="19" t="s">
        <v>352</v>
      </c>
      <c r="D149" s="19"/>
      <c r="E149" s="20" t="s">
        <v>353</v>
      </c>
      <c r="F149" s="131" t="n">
        <f aca="false">F150</f>
        <v>327.1</v>
      </c>
      <c r="G149" s="131"/>
      <c r="H149" s="131" t="n">
        <f aca="false">H150</f>
        <v>327.1</v>
      </c>
      <c r="I149" s="131" t="n">
        <f aca="false">I150</f>
        <v>327.1</v>
      </c>
      <c r="J149" s="131"/>
      <c r="K149" s="131" t="n">
        <f aca="false">K150</f>
        <v>327.1</v>
      </c>
      <c r="L149" s="131" t="n">
        <f aca="false">L150</f>
        <v>327.1</v>
      </c>
      <c r="M149" s="131"/>
      <c r="N149" s="131" t="n">
        <f aca="false">N150</f>
        <v>327.1</v>
      </c>
    </row>
    <row r="150" customFormat="false" ht="26.25" hidden="false" customHeight="false" outlineLevel="0" collapsed="false">
      <c r="A150" s="22"/>
      <c r="B150" s="22"/>
      <c r="C150" s="22" t="s">
        <v>354</v>
      </c>
      <c r="D150" s="32"/>
      <c r="E150" s="23" t="s">
        <v>675</v>
      </c>
      <c r="F150" s="132" t="n">
        <f aca="false">F151+F160+F157</f>
        <v>327.1</v>
      </c>
      <c r="G150" s="132"/>
      <c r="H150" s="132" t="n">
        <f aca="false">H151+H160+H157</f>
        <v>327.1</v>
      </c>
      <c r="I150" s="132" t="n">
        <f aca="false">I151+I160+I157</f>
        <v>327.1</v>
      </c>
      <c r="J150" s="132"/>
      <c r="K150" s="132" t="n">
        <f aca="false">K151+K160+K157</f>
        <v>327.1</v>
      </c>
      <c r="L150" s="132" t="n">
        <f aca="false">L151+L160+L157</f>
        <v>327.1</v>
      </c>
      <c r="M150" s="132"/>
      <c r="N150" s="132" t="n">
        <f aca="false">N151+N160+N157</f>
        <v>327.1</v>
      </c>
    </row>
    <row r="151" customFormat="false" ht="15" hidden="false" customHeight="false" outlineLevel="0" collapsed="false">
      <c r="A151" s="133"/>
      <c r="B151" s="133"/>
      <c r="C151" s="25" t="s">
        <v>356</v>
      </c>
      <c r="D151" s="25"/>
      <c r="E151" s="81" t="s">
        <v>357</v>
      </c>
      <c r="F151" s="134" t="n">
        <f aca="false">F152+F155</f>
        <v>267.6</v>
      </c>
      <c r="G151" s="134"/>
      <c r="H151" s="134" t="n">
        <f aca="false">H152+H155</f>
        <v>267.6</v>
      </c>
      <c r="I151" s="134" t="n">
        <f aca="false">I152+I155</f>
        <v>267.6</v>
      </c>
      <c r="J151" s="134"/>
      <c r="K151" s="134" t="n">
        <f aca="false">K152+K155</f>
        <v>267.6</v>
      </c>
      <c r="L151" s="134" t="n">
        <f aca="false">L152+L155</f>
        <v>267.6</v>
      </c>
      <c r="M151" s="134"/>
      <c r="N151" s="134" t="n">
        <f aca="false">N152+N155</f>
        <v>267.6</v>
      </c>
    </row>
    <row r="152" customFormat="false" ht="15" hidden="false" customHeight="false" outlineLevel="0" collapsed="false">
      <c r="A152" s="133"/>
      <c r="B152" s="133"/>
      <c r="C152" s="25"/>
      <c r="D152" s="25" t="s">
        <v>41</v>
      </c>
      <c r="E152" s="27" t="s">
        <v>32</v>
      </c>
      <c r="F152" s="134" t="n">
        <f aca="false">SUM(F153:F154)</f>
        <v>248.5</v>
      </c>
      <c r="G152" s="134"/>
      <c r="H152" s="134" t="n">
        <f aca="false">SUM(H153:H154)</f>
        <v>248.5</v>
      </c>
      <c r="I152" s="134" t="n">
        <f aca="false">SUM(I153:I154)</f>
        <v>248.5</v>
      </c>
      <c r="J152" s="134"/>
      <c r="K152" s="134" t="n">
        <f aca="false">SUM(K153:K154)</f>
        <v>248.5</v>
      </c>
      <c r="L152" s="134" t="n">
        <f aca="false">SUM(L153:L154)</f>
        <v>248.5</v>
      </c>
      <c r="M152" s="134"/>
      <c r="N152" s="134" t="n">
        <f aca="false">SUM(N153:N154)</f>
        <v>248.5</v>
      </c>
    </row>
    <row r="153" customFormat="false" ht="15" hidden="false" customHeight="false" outlineLevel="0" collapsed="false">
      <c r="A153" s="133"/>
      <c r="B153" s="133"/>
      <c r="C153" s="25"/>
      <c r="D153" s="25"/>
      <c r="E153" s="27" t="s">
        <v>99</v>
      </c>
      <c r="F153" s="134" t="n">
        <v>86.1</v>
      </c>
      <c r="G153" s="134"/>
      <c r="H153" s="134" t="n">
        <v>86.1</v>
      </c>
      <c r="I153" s="134" t="n">
        <v>86.1</v>
      </c>
      <c r="J153" s="134"/>
      <c r="K153" s="134" t="n">
        <v>86.1</v>
      </c>
      <c r="L153" s="134" t="n">
        <v>86.1</v>
      </c>
      <c r="M153" s="134"/>
      <c r="N153" s="134" t="n">
        <v>86.1</v>
      </c>
    </row>
    <row r="154" customFormat="false" ht="15" hidden="false" customHeight="false" outlineLevel="0" collapsed="false">
      <c r="A154" s="133"/>
      <c r="B154" s="133"/>
      <c r="C154" s="25"/>
      <c r="D154" s="25"/>
      <c r="E154" s="27" t="s">
        <v>100</v>
      </c>
      <c r="F154" s="134" t="n">
        <v>162.4</v>
      </c>
      <c r="G154" s="134"/>
      <c r="H154" s="134" t="n">
        <v>162.4</v>
      </c>
      <c r="I154" s="134" t="n">
        <v>162.4</v>
      </c>
      <c r="J154" s="134"/>
      <c r="K154" s="134" t="n">
        <v>162.4</v>
      </c>
      <c r="L154" s="134" t="n">
        <v>162.4</v>
      </c>
      <c r="M154" s="134"/>
      <c r="N154" s="134" t="n">
        <v>162.4</v>
      </c>
    </row>
    <row r="155" customFormat="false" ht="15" hidden="false" customHeight="false" outlineLevel="0" collapsed="false">
      <c r="A155" s="133"/>
      <c r="B155" s="133"/>
      <c r="C155" s="25"/>
      <c r="D155" s="25" t="s">
        <v>31</v>
      </c>
      <c r="E155" s="27" t="s">
        <v>32</v>
      </c>
      <c r="F155" s="134" t="n">
        <f aca="false">F156</f>
        <v>19.1</v>
      </c>
      <c r="G155" s="134"/>
      <c r="H155" s="134" t="n">
        <f aca="false">H156</f>
        <v>19.1</v>
      </c>
      <c r="I155" s="134" t="n">
        <f aca="false">I156</f>
        <v>19.1</v>
      </c>
      <c r="J155" s="134"/>
      <c r="K155" s="134" t="n">
        <f aca="false">K156</f>
        <v>19.1</v>
      </c>
      <c r="L155" s="134" t="n">
        <f aca="false">L156</f>
        <v>19.1</v>
      </c>
      <c r="M155" s="134"/>
      <c r="N155" s="134" t="n">
        <f aca="false">N156</f>
        <v>19.1</v>
      </c>
    </row>
    <row r="156" customFormat="false" ht="15" hidden="false" customHeight="false" outlineLevel="0" collapsed="false">
      <c r="A156" s="133"/>
      <c r="B156" s="133"/>
      <c r="C156" s="25"/>
      <c r="D156" s="25"/>
      <c r="E156" s="27" t="s">
        <v>100</v>
      </c>
      <c r="F156" s="134" t="n">
        <v>19.1</v>
      </c>
      <c r="G156" s="134"/>
      <c r="H156" s="134" t="n">
        <v>19.1</v>
      </c>
      <c r="I156" s="134" t="n">
        <v>19.1</v>
      </c>
      <c r="J156" s="134"/>
      <c r="K156" s="134" t="n">
        <v>19.1</v>
      </c>
      <c r="L156" s="134" t="n">
        <v>19.1</v>
      </c>
      <c r="M156" s="134"/>
      <c r="N156" s="134" t="n">
        <v>19.1</v>
      </c>
    </row>
    <row r="157" customFormat="false" ht="26.25" hidden="false" customHeight="false" outlineLevel="0" collapsed="false">
      <c r="A157" s="133"/>
      <c r="B157" s="133"/>
      <c r="C157" s="25" t="s">
        <v>358</v>
      </c>
      <c r="D157" s="25"/>
      <c r="E157" s="27" t="s">
        <v>359</v>
      </c>
      <c r="F157" s="140" t="n">
        <f aca="false">F158+F159</f>
        <v>35.5</v>
      </c>
      <c r="G157" s="140"/>
      <c r="H157" s="140" t="n">
        <f aca="false">H158+H159</f>
        <v>35.5</v>
      </c>
      <c r="I157" s="140" t="n">
        <f aca="false">I158+I159</f>
        <v>35.5</v>
      </c>
      <c r="J157" s="140"/>
      <c r="K157" s="140" t="n">
        <f aca="false">K158+K159</f>
        <v>35.5</v>
      </c>
      <c r="L157" s="140" t="n">
        <f aca="false">L158+L159</f>
        <v>35.5</v>
      </c>
      <c r="M157" s="140"/>
      <c r="N157" s="140" t="n">
        <f aca="false">N158+N159</f>
        <v>35.5</v>
      </c>
    </row>
    <row r="158" customFormat="false" ht="15" hidden="false" customHeight="false" outlineLevel="0" collapsed="false">
      <c r="A158" s="133"/>
      <c r="B158" s="133"/>
      <c r="C158" s="25"/>
      <c r="D158" s="25" t="s">
        <v>31</v>
      </c>
      <c r="E158" s="27" t="s">
        <v>32</v>
      </c>
      <c r="F158" s="140" t="n">
        <v>29.5</v>
      </c>
      <c r="G158" s="140"/>
      <c r="H158" s="140" t="n">
        <v>29.5</v>
      </c>
      <c r="I158" s="140" t="n">
        <v>29.5</v>
      </c>
      <c r="J158" s="140"/>
      <c r="K158" s="140" t="n">
        <v>29.5</v>
      </c>
      <c r="L158" s="140" t="n">
        <v>29.5</v>
      </c>
      <c r="M158" s="140"/>
      <c r="N158" s="140" t="n">
        <v>29.5</v>
      </c>
    </row>
    <row r="159" customFormat="false" ht="26.25" hidden="false" customHeight="false" outlineLevel="0" collapsed="false">
      <c r="A159" s="133"/>
      <c r="B159" s="133"/>
      <c r="C159" s="25"/>
      <c r="D159" s="25" t="s">
        <v>87</v>
      </c>
      <c r="E159" s="27" t="s">
        <v>88</v>
      </c>
      <c r="F159" s="140" t="n">
        <v>6</v>
      </c>
      <c r="G159" s="140"/>
      <c r="H159" s="140" t="n">
        <v>6</v>
      </c>
      <c r="I159" s="140" t="n">
        <v>6</v>
      </c>
      <c r="J159" s="140"/>
      <c r="K159" s="140" t="n">
        <v>6</v>
      </c>
      <c r="L159" s="140" t="n">
        <v>6</v>
      </c>
      <c r="M159" s="140"/>
      <c r="N159" s="140" t="n">
        <v>6</v>
      </c>
    </row>
    <row r="160" customFormat="false" ht="15" hidden="false" customHeight="false" outlineLevel="0" collapsed="false">
      <c r="A160" s="133"/>
      <c r="B160" s="133"/>
      <c r="C160" s="25" t="s">
        <v>360</v>
      </c>
      <c r="D160" s="25"/>
      <c r="E160" s="27" t="s">
        <v>361</v>
      </c>
      <c r="F160" s="140" t="n">
        <f aca="false">F161</f>
        <v>24</v>
      </c>
      <c r="G160" s="140"/>
      <c r="H160" s="140" t="n">
        <f aca="false">H161</f>
        <v>24</v>
      </c>
      <c r="I160" s="140" t="n">
        <f aca="false">I161</f>
        <v>24</v>
      </c>
      <c r="J160" s="140"/>
      <c r="K160" s="140" t="n">
        <f aca="false">K161</f>
        <v>24</v>
      </c>
      <c r="L160" s="140" t="n">
        <f aca="false">L161</f>
        <v>24</v>
      </c>
      <c r="M160" s="140"/>
      <c r="N160" s="140" t="n">
        <f aca="false">N161</f>
        <v>24</v>
      </c>
    </row>
    <row r="161" customFormat="false" ht="26.25" hidden="false" customHeight="false" outlineLevel="0" collapsed="false">
      <c r="A161" s="133"/>
      <c r="B161" s="133"/>
      <c r="C161" s="25"/>
      <c r="D161" s="25" t="s">
        <v>87</v>
      </c>
      <c r="E161" s="27" t="s">
        <v>88</v>
      </c>
      <c r="F161" s="140" t="n">
        <v>24</v>
      </c>
      <c r="G161" s="140"/>
      <c r="H161" s="140" t="n">
        <v>24</v>
      </c>
      <c r="I161" s="140" t="n">
        <v>24</v>
      </c>
      <c r="J161" s="140"/>
      <c r="K161" s="140" t="n">
        <v>24</v>
      </c>
      <c r="L161" s="140" t="n">
        <v>24</v>
      </c>
      <c r="M161" s="140"/>
      <c r="N161" s="140" t="n">
        <v>24</v>
      </c>
    </row>
    <row r="162" customFormat="false" ht="38.25" hidden="false" customHeight="false" outlineLevel="0" collapsed="false">
      <c r="A162" s="128"/>
      <c r="B162" s="128"/>
      <c r="C162" s="127" t="s">
        <v>531</v>
      </c>
      <c r="D162" s="128"/>
      <c r="E162" s="129" t="s">
        <v>532</v>
      </c>
      <c r="F162" s="130" t="n">
        <f aca="false">F163</f>
        <v>217.2</v>
      </c>
      <c r="G162" s="130"/>
      <c r="H162" s="130" t="n">
        <f aca="false">H163</f>
        <v>217.2</v>
      </c>
      <c r="I162" s="130" t="n">
        <f aca="false">I163</f>
        <v>5.9</v>
      </c>
      <c r="J162" s="130"/>
      <c r="K162" s="130" t="n">
        <f aca="false">K163</f>
        <v>5.9</v>
      </c>
      <c r="L162" s="130" t="n">
        <f aca="false">L163</f>
        <v>5.9</v>
      </c>
      <c r="M162" s="130"/>
      <c r="N162" s="130" t="n">
        <f aca="false">N163</f>
        <v>5.9</v>
      </c>
    </row>
    <row r="163" customFormat="false" ht="15" hidden="false" customHeight="false" outlineLevel="0" collapsed="false">
      <c r="A163" s="22"/>
      <c r="B163" s="22"/>
      <c r="C163" s="22" t="s">
        <v>676</v>
      </c>
      <c r="D163" s="22"/>
      <c r="E163" s="58" t="s">
        <v>677</v>
      </c>
      <c r="F163" s="132" t="n">
        <f aca="false">F164</f>
        <v>217.2</v>
      </c>
      <c r="G163" s="132"/>
      <c r="H163" s="132" t="n">
        <f aca="false">H164</f>
        <v>217.2</v>
      </c>
      <c r="I163" s="132" t="n">
        <f aca="false">I164</f>
        <v>5.9</v>
      </c>
      <c r="J163" s="132"/>
      <c r="K163" s="132" t="n">
        <f aca="false">K164</f>
        <v>5.9</v>
      </c>
      <c r="L163" s="132" t="n">
        <f aca="false">L164</f>
        <v>5.9</v>
      </c>
      <c r="M163" s="132"/>
      <c r="N163" s="132" t="n">
        <f aca="false">N164</f>
        <v>5.9</v>
      </c>
    </row>
    <row r="164" customFormat="false" ht="15" hidden="false" customHeight="false" outlineLevel="0" collapsed="false">
      <c r="A164" s="133"/>
      <c r="B164" s="133"/>
      <c r="C164" s="25" t="s">
        <v>678</v>
      </c>
      <c r="D164" s="25"/>
      <c r="E164" s="90" t="s">
        <v>554</v>
      </c>
      <c r="F164" s="134" t="n">
        <f aca="false">F165</f>
        <v>217.2</v>
      </c>
      <c r="G164" s="134"/>
      <c r="H164" s="134" t="n">
        <f aca="false">H165</f>
        <v>217.2</v>
      </c>
      <c r="I164" s="134" t="n">
        <f aca="false">I165</f>
        <v>5.9</v>
      </c>
      <c r="J164" s="134"/>
      <c r="K164" s="134" t="n">
        <f aca="false">K165</f>
        <v>5.9</v>
      </c>
      <c r="L164" s="134" t="n">
        <f aca="false">L165</f>
        <v>5.9</v>
      </c>
      <c r="M164" s="134"/>
      <c r="N164" s="134" t="n">
        <f aca="false">N165</f>
        <v>5.9</v>
      </c>
    </row>
    <row r="165" customFormat="false" ht="15" hidden="false" customHeight="false" outlineLevel="0" collapsed="false">
      <c r="A165" s="133"/>
      <c r="B165" s="133"/>
      <c r="C165" s="25"/>
      <c r="D165" s="25" t="s">
        <v>31</v>
      </c>
      <c r="E165" s="27" t="s">
        <v>32</v>
      </c>
      <c r="F165" s="134" t="n">
        <v>217.2</v>
      </c>
      <c r="G165" s="134"/>
      <c r="H165" s="134" t="n">
        <v>217.2</v>
      </c>
      <c r="I165" s="134" t="n">
        <v>5.9</v>
      </c>
      <c r="J165" s="134"/>
      <c r="K165" s="134" t="n">
        <v>5.9</v>
      </c>
      <c r="L165" s="134" t="n">
        <v>5.9</v>
      </c>
      <c r="M165" s="134"/>
      <c r="N165" s="134" t="n">
        <v>5.9</v>
      </c>
    </row>
    <row r="166" customFormat="false" ht="15" hidden="false" customHeight="false" outlineLevel="0" collapsed="false">
      <c r="A166" s="121"/>
      <c r="B166" s="74" t="s">
        <v>679</v>
      </c>
      <c r="C166" s="121"/>
      <c r="D166" s="121"/>
      <c r="E166" s="122" t="s">
        <v>680</v>
      </c>
      <c r="F166" s="137" t="n">
        <f aca="false">F167+F192+F199+F238</f>
        <v>151601.51288</v>
      </c>
      <c r="G166" s="137"/>
      <c r="H166" s="137" t="n">
        <f aca="false">H167+H192+H199+H238</f>
        <v>151601.51288</v>
      </c>
      <c r="I166" s="137" t="n">
        <f aca="false">I167+I192+I199+I238</f>
        <v>75116.51207</v>
      </c>
      <c r="J166" s="137" t="n">
        <f aca="false">J167+J192+J199+J238</f>
        <v>4800</v>
      </c>
      <c r="K166" s="137" t="n">
        <f aca="false">K167+K192+K199+K238</f>
        <v>79916.51207</v>
      </c>
      <c r="L166" s="137" t="n">
        <f aca="false">L167+L192+L199+L238</f>
        <v>71270.8</v>
      </c>
      <c r="M166" s="137"/>
      <c r="N166" s="137" t="n">
        <f aca="false">N167+N192+N199+N238</f>
        <v>71270.8</v>
      </c>
    </row>
    <row r="167" customFormat="false" ht="15" hidden="false" customHeight="false" outlineLevel="0" collapsed="false">
      <c r="A167" s="121"/>
      <c r="B167" s="74" t="s">
        <v>681</v>
      </c>
      <c r="C167" s="121"/>
      <c r="D167" s="74"/>
      <c r="E167" s="152" t="s">
        <v>682</v>
      </c>
      <c r="F167" s="137" t="n">
        <f aca="false">F168+F188</f>
        <v>935.2</v>
      </c>
      <c r="G167" s="137"/>
      <c r="H167" s="137" t="n">
        <f aca="false">H168+H188</f>
        <v>935.2</v>
      </c>
      <c r="I167" s="137" t="n">
        <f aca="false">I168+I188</f>
        <v>935.2</v>
      </c>
      <c r="J167" s="137"/>
      <c r="K167" s="137" t="n">
        <f aca="false">K168+K188</f>
        <v>935.2</v>
      </c>
      <c r="L167" s="137" t="n">
        <f aca="false">L168+L188</f>
        <v>935.2</v>
      </c>
      <c r="M167" s="137"/>
      <c r="N167" s="137" t="n">
        <f aca="false">N168+N188</f>
        <v>935.2</v>
      </c>
    </row>
    <row r="168" customFormat="false" ht="15" hidden="false" customHeight="false" outlineLevel="0" collapsed="false">
      <c r="A168" s="121"/>
      <c r="B168" s="74"/>
      <c r="C168" s="121" t="s">
        <v>17</v>
      </c>
      <c r="D168" s="121"/>
      <c r="E168" s="152" t="s">
        <v>18</v>
      </c>
      <c r="F168" s="137" t="n">
        <f aca="false">F169+F183</f>
        <v>378.8</v>
      </c>
      <c r="G168" s="137"/>
      <c r="H168" s="137" t="n">
        <f aca="false">H169+H183</f>
        <v>378.8</v>
      </c>
      <c r="I168" s="137" t="n">
        <f aca="false">I169+I183</f>
        <v>378.8</v>
      </c>
      <c r="J168" s="137"/>
      <c r="K168" s="137" t="n">
        <f aca="false">K169+K183</f>
        <v>378.8</v>
      </c>
      <c r="L168" s="137" t="n">
        <f aca="false">L169+L183</f>
        <v>378.8</v>
      </c>
      <c r="M168" s="137"/>
      <c r="N168" s="137" t="n">
        <f aca="false">N169+N183</f>
        <v>378.8</v>
      </c>
    </row>
    <row r="169" customFormat="false" ht="25.5" hidden="false" customHeight="false" outlineLevel="0" collapsed="false">
      <c r="A169" s="128"/>
      <c r="B169" s="128"/>
      <c r="C169" s="127" t="s">
        <v>362</v>
      </c>
      <c r="D169" s="128"/>
      <c r="E169" s="129" t="s">
        <v>363</v>
      </c>
      <c r="F169" s="130" t="n">
        <f aca="false">F170</f>
        <v>259.8</v>
      </c>
      <c r="G169" s="130"/>
      <c r="H169" s="130" t="n">
        <f aca="false">H170</f>
        <v>259.8</v>
      </c>
      <c r="I169" s="130" t="n">
        <f aca="false">I170</f>
        <v>259.8</v>
      </c>
      <c r="J169" s="130"/>
      <c r="K169" s="130" t="n">
        <f aca="false">K170</f>
        <v>259.8</v>
      </c>
      <c r="L169" s="130" t="n">
        <f aca="false">L170</f>
        <v>259.8</v>
      </c>
      <c r="M169" s="130"/>
      <c r="N169" s="130" t="n">
        <f aca="false">N170</f>
        <v>259.8</v>
      </c>
    </row>
    <row r="170" customFormat="false" ht="26.25" hidden="false" customHeight="false" outlineLevel="0" collapsed="false">
      <c r="A170" s="19"/>
      <c r="B170" s="19"/>
      <c r="C170" s="19" t="s">
        <v>379</v>
      </c>
      <c r="D170" s="19"/>
      <c r="E170" s="82" t="s">
        <v>380</v>
      </c>
      <c r="F170" s="131" t="n">
        <f aca="false">F171+F174</f>
        <v>259.8</v>
      </c>
      <c r="G170" s="131"/>
      <c r="H170" s="131" t="n">
        <f aca="false">H171+H174</f>
        <v>259.8</v>
      </c>
      <c r="I170" s="131" t="n">
        <f aca="false">I171+I174</f>
        <v>259.8</v>
      </c>
      <c r="J170" s="131"/>
      <c r="K170" s="131" t="n">
        <f aca="false">K171+K174</f>
        <v>259.8</v>
      </c>
      <c r="L170" s="131" t="n">
        <f aca="false">L171+L174</f>
        <v>259.8</v>
      </c>
      <c r="M170" s="131"/>
      <c r="N170" s="131" t="n">
        <f aca="false">N171+N174</f>
        <v>259.8</v>
      </c>
    </row>
    <row r="171" customFormat="false" ht="15" hidden="false" customHeight="false" outlineLevel="0" collapsed="false">
      <c r="A171" s="22"/>
      <c r="B171" s="22"/>
      <c r="C171" s="22" t="s">
        <v>381</v>
      </c>
      <c r="D171" s="22"/>
      <c r="E171" s="58" t="s">
        <v>382</v>
      </c>
      <c r="F171" s="132" t="n">
        <f aca="false">F172</f>
        <v>124</v>
      </c>
      <c r="G171" s="132"/>
      <c r="H171" s="132" t="n">
        <f aca="false">H172</f>
        <v>124</v>
      </c>
      <c r="I171" s="132" t="n">
        <f aca="false">I172</f>
        <v>124</v>
      </c>
      <c r="J171" s="132"/>
      <c r="K171" s="132" t="n">
        <f aca="false">K172</f>
        <v>124</v>
      </c>
      <c r="L171" s="132" t="n">
        <f aca="false">L172</f>
        <v>124</v>
      </c>
      <c r="M171" s="132"/>
      <c r="N171" s="132" t="n">
        <f aca="false">N172</f>
        <v>124</v>
      </c>
    </row>
    <row r="172" customFormat="false" ht="15" hidden="false" customHeight="false" outlineLevel="0" collapsed="false">
      <c r="A172" s="25"/>
      <c r="B172" s="25"/>
      <c r="C172" s="25" t="s">
        <v>383</v>
      </c>
      <c r="D172" s="25"/>
      <c r="E172" s="78" t="s">
        <v>384</v>
      </c>
      <c r="F172" s="140" t="n">
        <f aca="false">F173</f>
        <v>124</v>
      </c>
      <c r="G172" s="140"/>
      <c r="H172" s="140" t="n">
        <f aca="false">H173</f>
        <v>124</v>
      </c>
      <c r="I172" s="140" t="n">
        <f aca="false">I173</f>
        <v>124</v>
      </c>
      <c r="J172" s="140"/>
      <c r="K172" s="140" t="n">
        <f aca="false">K173</f>
        <v>124</v>
      </c>
      <c r="L172" s="140" t="n">
        <f aca="false">L173</f>
        <v>124</v>
      </c>
      <c r="M172" s="140"/>
      <c r="N172" s="140" t="n">
        <f aca="false">N173</f>
        <v>124</v>
      </c>
    </row>
    <row r="173" customFormat="false" ht="15" hidden="false" customHeight="false" outlineLevel="0" collapsed="false">
      <c r="A173" s="25"/>
      <c r="B173" s="25"/>
      <c r="C173" s="25"/>
      <c r="D173" s="25" t="s">
        <v>31</v>
      </c>
      <c r="E173" s="27" t="s">
        <v>32</v>
      </c>
      <c r="F173" s="140" t="n">
        <v>124</v>
      </c>
      <c r="G173" s="140"/>
      <c r="H173" s="140" t="n">
        <v>124</v>
      </c>
      <c r="I173" s="140" t="n">
        <v>124</v>
      </c>
      <c r="J173" s="140"/>
      <c r="K173" s="140" t="n">
        <v>124</v>
      </c>
      <c r="L173" s="140" t="n">
        <v>124</v>
      </c>
      <c r="M173" s="140"/>
      <c r="N173" s="140" t="n">
        <v>124</v>
      </c>
    </row>
    <row r="174" customFormat="false" ht="15" hidden="false" customHeight="false" outlineLevel="0" collapsed="false">
      <c r="A174" s="22"/>
      <c r="B174" s="22"/>
      <c r="C174" s="22" t="s">
        <v>385</v>
      </c>
      <c r="D174" s="22"/>
      <c r="E174" s="58" t="s">
        <v>386</v>
      </c>
      <c r="F174" s="132" t="n">
        <f aca="false">F175+F177+F179+F181</f>
        <v>135.8</v>
      </c>
      <c r="G174" s="132"/>
      <c r="H174" s="132" t="n">
        <f aca="false">H175+H177+H179+H181</f>
        <v>135.8</v>
      </c>
      <c r="I174" s="132" t="n">
        <f aca="false">I175+I177+I179+I181</f>
        <v>135.8</v>
      </c>
      <c r="J174" s="132"/>
      <c r="K174" s="132" t="n">
        <f aca="false">K175+K177+K179+K181</f>
        <v>135.8</v>
      </c>
      <c r="L174" s="132" t="n">
        <f aca="false">L175+L177+L179+L181</f>
        <v>135.8</v>
      </c>
      <c r="M174" s="132"/>
      <c r="N174" s="132" t="n">
        <f aca="false">N175+N177+N179+N181</f>
        <v>135.8</v>
      </c>
    </row>
    <row r="175" customFormat="false" ht="26.25" hidden="false" customHeight="false" outlineLevel="0" collapsed="false">
      <c r="A175" s="133"/>
      <c r="B175" s="133"/>
      <c r="C175" s="25" t="s">
        <v>387</v>
      </c>
      <c r="D175" s="25"/>
      <c r="E175" s="78" t="s">
        <v>388</v>
      </c>
      <c r="F175" s="140" t="n">
        <f aca="false">F176</f>
        <v>40.4</v>
      </c>
      <c r="G175" s="140"/>
      <c r="H175" s="140" t="n">
        <f aca="false">H176</f>
        <v>40.4</v>
      </c>
      <c r="I175" s="140" t="n">
        <f aca="false">I176</f>
        <v>40.4</v>
      </c>
      <c r="J175" s="140"/>
      <c r="K175" s="140" t="n">
        <f aca="false">K176</f>
        <v>40.4</v>
      </c>
      <c r="L175" s="140" t="n">
        <f aca="false">L176</f>
        <v>40.4</v>
      </c>
      <c r="M175" s="140"/>
      <c r="N175" s="140" t="n">
        <f aca="false">N176</f>
        <v>40.4</v>
      </c>
    </row>
    <row r="176" customFormat="false" ht="15" hidden="false" customHeight="false" outlineLevel="0" collapsed="false">
      <c r="A176" s="133"/>
      <c r="B176" s="133"/>
      <c r="C176" s="25"/>
      <c r="D176" s="25" t="s">
        <v>31</v>
      </c>
      <c r="E176" s="27" t="s">
        <v>32</v>
      </c>
      <c r="F176" s="140" t="n">
        <v>40.4</v>
      </c>
      <c r="G176" s="140"/>
      <c r="H176" s="140" t="n">
        <v>40.4</v>
      </c>
      <c r="I176" s="140" t="n">
        <v>40.4</v>
      </c>
      <c r="J176" s="140"/>
      <c r="K176" s="140" t="n">
        <v>40.4</v>
      </c>
      <c r="L176" s="140" t="n">
        <v>40.4</v>
      </c>
      <c r="M176" s="140"/>
      <c r="N176" s="140" t="n">
        <v>40.4</v>
      </c>
    </row>
    <row r="177" customFormat="false" ht="15" hidden="false" customHeight="false" outlineLevel="0" collapsed="false">
      <c r="A177" s="133"/>
      <c r="B177" s="133"/>
      <c r="C177" s="25" t="s">
        <v>389</v>
      </c>
      <c r="D177" s="25"/>
      <c r="E177" s="78" t="s">
        <v>390</v>
      </c>
      <c r="F177" s="140" t="n">
        <f aca="false">F178</f>
        <v>40</v>
      </c>
      <c r="G177" s="140"/>
      <c r="H177" s="140" t="n">
        <f aca="false">H178</f>
        <v>40</v>
      </c>
      <c r="I177" s="140" t="n">
        <f aca="false">I178</f>
        <v>40</v>
      </c>
      <c r="J177" s="140"/>
      <c r="K177" s="140" t="n">
        <f aca="false">K178</f>
        <v>40</v>
      </c>
      <c r="L177" s="140" t="n">
        <f aca="false">L178</f>
        <v>40</v>
      </c>
      <c r="M177" s="140"/>
      <c r="N177" s="140" t="n">
        <f aca="false">N178</f>
        <v>40</v>
      </c>
    </row>
    <row r="178" customFormat="false" ht="15" hidden="false" customHeight="false" outlineLevel="0" collapsed="false">
      <c r="A178" s="133"/>
      <c r="B178" s="133"/>
      <c r="C178" s="25"/>
      <c r="D178" s="25" t="s">
        <v>31</v>
      </c>
      <c r="E178" s="27" t="s">
        <v>32</v>
      </c>
      <c r="F178" s="140" t="n">
        <v>40</v>
      </c>
      <c r="G178" s="140"/>
      <c r="H178" s="140" t="n">
        <v>40</v>
      </c>
      <c r="I178" s="140" t="n">
        <v>40</v>
      </c>
      <c r="J178" s="140"/>
      <c r="K178" s="140" t="n">
        <v>40</v>
      </c>
      <c r="L178" s="140" t="n">
        <v>40</v>
      </c>
      <c r="M178" s="140"/>
      <c r="N178" s="140" t="n">
        <v>40</v>
      </c>
    </row>
    <row r="179" customFormat="false" ht="15" hidden="false" customHeight="false" outlineLevel="0" collapsed="false">
      <c r="A179" s="133"/>
      <c r="B179" s="133"/>
      <c r="C179" s="25" t="s">
        <v>391</v>
      </c>
      <c r="D179" s="25"/>
      <c r="E179" s="78" t="s">
        <v>392</v>
      </c>
      <c r="F179" s="140" t="n">
        <f aca="false">F180</f>
        <v>26.6</v>
      </c>
      <c r="G179" s="140"/>
      <c r="H179" s="140" t="n">
        <f aca="false">H180</f>
        <v>26.6</v>
      </c>
      <c r="I179" s="140" t="n">
        <f aca="false">I180</f>
        <v>26.6</v>
      </c>
      <c r="J179" s="140"/>
      <c r="K179" s="140" t="n">
        <f aca="false">K180</f>
        <v>26.6</v>
      </c>
      <c r="L179" s="140" t="n">
        <f aca="false">L180</f>
        <v>26.6</v>
      </c>
      <c r="M179" s="140"/>
      <c r="N179" s="140" t="n">
        <f aca="false">N180</f>
        <v>26.6</v>
      </c>
    </row>
    <row r="180" customFormat="false" ht="15" hidden="false" customHeight="false" outlineLevel="0" collapsed="false">
      <c r="A180" s="133"/>
      <c r="B180" s="133"/>
      <c r="C180" s="25"/>
      <c r="D180" s="25" t="s">
        <v>31</v>
      </c>
      <c r="E180" s="27" t="s">
        <v>32</v>
      </c>
      <c r="F180" s="140" t="n">
        <v>26.6</v>
      </c>
      <c r="G180" s="140"/>
      <c r="H180" s="140" t="n">
        <v>26.6</v>
      </c>
      <c r="I180" s="140" t="n">
        <v>26.6</v>
      </c>
      <c r="J180" s="140"/>
      <c r="K180" s="140" t="n">
        <v>26.6</v>
      </c>
      <c r="L180" s="140" t="n">
        <v>26.6</v>
      </c>
      <c r="M180" s="140"/>
      <c r="N180" s="140" t="n">
        <v>26.6</v>
      </c>
    </row>
    <row r="181" customFormat="false" ht="15" hidden="false" customHeight="false" outlineLevel="0" collapsed="false">
      <c r="A181" s="133"/>
      <c r="B181" s="133"/>
      <c r="C181" s="25" t="s">
        <v>393</v>
      </c>
      <c r="D181" s="25"/>
      <c r="E181" s="78" t="s">
        <v>394</v>
      </c>
      <c r="F181" s="140" t="n">
        <f aca="false">F182</f>
        <v>28.8</v>
      </c>
      <c r="G181" s="140"/>
      <c r="H181" s="140" t="n">
        <f aca="false">H182</f>
        <v>28.8</v>
      </c>
      <c r="I181" s="140" t="n">
        <f aca="false">I182</f>
        <v>28.8</v>
      </c>
      <c r="J181" s="140"/>
      <c r="K181" s="140" t="n">
        <f aca="false">K182</f>
        <v>28.8</v>
      </c>
      <c r="L181" s="140" t="n">
        <f aca="false">L182</f>
        <v>28.8</v>
      </c>
      <c r="M181" s="140"/>
      <c r="N181" s="140" t="n">
        <f aca="false">N182</f>
        <v>28.8</v>
      </c>
    </row>
    <row r="182" customFormat="false" ht="15" hidden="false" customHeight="false" outlineLevel="0" collapsed="false">
      <c r="A182" s="133"/>
      <c r="B182" s="133"/>
      <c r="C182" s="25"/>
      <c r="D182" s="25" t="s">
        <v>31</v>
      </c>
      <c r="E182" s="27" t="s">
        <v>32</v>
      </c>
      <c r="F182" s="140" t="n">
        <v>28.8</v>
      </c>
      <c r="G182" s="140"/>
      <c r="H182" s="140" t="n">
        <v>28.8</v>
      </c>
      <c r="I182" s="140" t="n">
        <v>28.8</v>
      </c>
      <c r="J182" s="140"/>
      <c r="K182" s="140" t="n">
        <v>28.8</v>
      </c>
      <c r="L182" s="140" t="n">
        <v>28.8</v>
      </c>
      <c r="M182" s="140"/>
      <c r="N182" s="140" t="n">
        <v>28.8</v>
      </c>
    </row>
    <row r="183" customFormat="false" ht="25.5" hidden="false" customHeight="false" outlineLevel="0" collapsed="false">
      <c r="A183" s="128"/>
      <c r="B183" s="128"/>
      <c r="C183" s="127" t="s">
        <v>395</v>
      </c>
      <c r="D183" s="128"/>
      <c r="E183" s="129" t="s">
        <v>396</v>
      </c>
      <c r="F183" s="130" t="n">
        <f aca="false">F184</f>
        <v>119</v>
      </c>
      <c r="G183" s="130"/>
      <c r="H183" s="130" t="n">
        <f aca="false">H184</f>
        <v>119</v>
      </c>
      <c r="I183" s="130" t="n">
        <f aca="false">I184</f>
        <v>119</v>
      </c>
      <c r="J183" s="130"/>
      <c r="K183" s="130" t="n">
        <f aca="false">K184</f>
        <v>119</v>
      </c>
      <c r="L183" s="130" t="n">
        <f aca="false">L184</f>
        <v>119</v>
      </c>
      <c r="M183" s="130"/>
      <c r="N183" s="130" t="n">
        <f aca="false">N184</f>
        <v>119</v>
      </c>
    </row>
    <row r="184" customFormat="false" ht="26.25" hidden="false" customHeight="false" outlineLevel="0" collapsed="false">
      <c r="A184" s="19"/>
      <c r="B184" s="19"/>
      <c r="C184" s="19" t="s">
        <v>403</v>
      </c>
      <c r="D184" s="19"/>
      <c r="E184" s="82" t="s">
        <v>404</v>
      </c>
      <c r="F184" s="131" t="n">
        <f aca="false">F185</f>
        <v>119</v>
      </c>
      <c r="G184" s="131"/>
      <c r="H184" s="131" t="n">
        <f aca="false">H185</f>
        <v>119</v>
      </c>
      <c r="I184" s="131" t="n">
        <f aca="false">I185</f>
        <v>119</v>
      </c>
      <c r="J184" s="131"/>
      <c r="K184" s="131" t="n">
        <f aca="false">K185</f>
        <v>119</v>
      </c>
      <c r="L184" s="131" t="n">
        <f aca="false">L185</f>
        <v>119</v>
      </c>
      <c r="M184" s="131"/>
      <c r="N184" s="131" t="n">
        <f aca="false">N185</f>
        <v>119</v>
      </c>
    </row>
    <row r="185" customFormat="false" ht="26.25" hidden="false" customHeight="false" outlineLevel="0" collapsed="false">
      <c r="A185" s="22"/>
      <c r="B185" s="22"/>
      <c r="C185" s="22" t="s">
        <v>438</v>
      </c>
      <c r="D185" s="32"/>
      <c r="E185" s="58" t="s">
        <v>439</v>
      </c>
      <c r="F185" s="132" t="n">
        <f aca="false">F186</f>
        <v>119</v>
      </c>
      <c r="G185" s="132"/>
      <c r="H185" s="132" t="n">
        <f aca="false">H186</f>
        <v>119</v>
      </c>
      <c r="I185" s="132" t="n">
        <f aca="false">I186</f>
        <v>119</v>
      </c>
      <c r="J185" s="132"/>
      <c r="K185" s="132" t="n">
        <f aca="false">K186</f>
        <v>119</v>
      </c>
      <c r="L185" s="132" t="n">
        <f aca="false">L186</f>
        <v>119</v>
      </c>
      <c r="M185" s="132"/>
      <c r="N185" s="132" t="n">
        <f aca="false">N186</f>
        <v>119</v>
      </c>
    </row>
    <row r="186" customFormat="false" ht="25.5" hidden="false" customHeight="false" outlineLevel="0" collapsed="false">
      <c r="A186" s="133"/>
      <c r="B186" s="133"/>
      <c r="C186" s="40" t="s">
        <v>440</v>
      </c>
      <c r="D186" s="40"/>
      <c r="E186" s="139" t="s">
        <v>441</v>
      </c>
      <c r="F186" s="140" t="n">
        <f aca="false">F187</f>
        <v>119</v>
      </c>
      <c r="G186" s="140"/>
      <c r="H186" s="140" t="n">
        <f aca="false">H187</f>
        <v>119</v>
      </c>
      <c r="I186" s="140" t="n">
        <f aca="false">I187</f>
        <v>119</v>
      </c>
      <c r="J186" s="140"/>
      <c r="K186" s="140" t="n">
        <f aca="false">K187</f>
        <v>119</v>
      </c>
      <c r="L186" s="140" t="n">
        <f aca="false">L187</f>
        <v>119</v>
      </c>
      <c r="M186" s="140"/>
      <c r="N186" s="140" t="n">
        <f aca="false">N187</f>
        <v>119</v>
      </c>
    </row>
    <row r="187" customFormat="false" ht="15" hidden="false" customHeight="false" outlineLevel="0" collapsed="false">
      <c r="A187" s="133"/>
      <c r="B187" s="133"/>
      <c r="C187" s="40"/>
      <c r="D187" s="25" t="s">
        <v>31</v>
      </c>
      <c r="E187" s="27" t="s">
        <v>32</v>
      </c>
      <c r="F187" s="140" t="n">
        <v>119</v>
      </c>
      <c r="G187" s="140"/>
      <c r="H187" s="140" t="n">
        <v>119</v>
      </c>
      <c r="I187" s="140" t="n">
        <v>119</v>
      </c>
      <c r="J187" s="140"/>
      <c r="K187" s="140" t="n">
        <v>119</v>
      </c>
      <c r="L187" s="140" t="n">
        <v>119</v>
      </c>
      <c r="M187" s="140"/>
      <c r="N187" s="140" t="n">
        <v>119</v>
      </c>
    </row>
    <row r="188" customFormat="false" ht="15" hidden="false" customHeight="false" outlineLevel="0" collapsed="false">
      <c r="A188" s="142"/>
      <c r="B188" s="142"/>
      <c r="C188" s="143" t="s">
        <v>645</v>
      </c>
      <c r="D188" s="144"/>
      <c r="E188" s="169" t="s">
        <v>646</v>
      </c>
      <c r="F188" s="146" t="n">
        <f aca="false">F189</f>
        <v>556.4</v>
      </c>
      <c r="G188" s="146"/>
      <c r="H188" s="146" t="n">
        <f aca="false">H189</f>
        <v>556.4</v>
      </c>
      <c r="I188" s="146" t="n">
        <f aca="false">I189</f>
        <v>556.4</v>
      </c>
      <c r="J188" s="146"/>
      <c r="K188" s="146" t="n">
        <f aca="false">K189</f>
        <v>556.4</v>
      </c>
      <c r="L188" s="146" t="n">
        <f aca="false">L189</f>
        <v>556.4</v>
      </c>
      <c r="M188" s="146"/>
      <c r="N188" s="146" t="n">
        <f aca="false">N189</f>
        <v>556.4</v>
      </c>
    </row>
    <row r="189" customFormat="false" ht="25.5" hidden="false" customHeight="false" outlineLevel="0" collapsed="false">
      <c r="A189" s="170"/>
      <c r="B189" s="170"/>
      <c r="C189" s="171" t="s">
        <v>587</v>
      </c>
      <c r="D189" s="172"/>
      <c r="E189" s="173" t="s">
        <v>588</v>
      </c>
      <c r="F189" s="174" t="n">
        <f aca="false">F190</f>
        <v>556.4</v>
      </c>
      <c r="G189" s="174"/>
      <c r="H189" s="174" t="n">
        <f aca="false">H190</f>
        <v>556.4</v>
      </c>
      <c r="I189" s="174" t="n">
        <f aca="false">I190</f>
        <v>556.4</v>
      </c>
      <c r="J189" s="174"/>
      <c r="K189" s="174" t="n">
        <f aca="false">K190</f>
        <v>556.4</v>
      </c>
      <c r="L189" s="174" t="n">
        <f aca="false">L190</f>
        <v>556.4</v>
      </c>
      <c r="M189" s="174"/>
      <c r="N189" s="174" t="n">
        <f aca="false">N190</f>
        <v>556.4</v>
      </c>
    </row>
    <row r="190" customFormat="false" ht="25.5" hidden="false" customHeight="false" outlineLevel="0" collapsed="false">
      <c r="A190" s="133"/>
      <c r="B190" s="133"/>
      <c r="C190" s="25" t="s">
        <v>606</v>
      </c>
      <c r="D190" s="25"/>
      <c r="E190" s="175" t="s">
        <v>607</v>
      </c>
      <c r="F190" s="134" t="n">
        <f aca="false">F191</f>
        <v>556.4</v>
      </c>
      <c r="G190" s="134"/>
      <c r="H190" s="134" t="n">
        <f aca="false">H191</f>
        <v>556.4</v>
      </c>
      <c r="I190" s="134" t="n">
        <f aca="false">I191</f>
        <v>556.4</v>
      </c>
      <c r="J190" s="134"/>
      <c r="K190" s="134" t="n">
        <f aca="false">K191</f>
        <v>556.4</v>
      </c>
      <c r="L190" s="134" t="n">
        <f aca="false">L191</f>
        <v>556.4</v>
      </c>
      <c r="M190" s="134"/>
      <c r="N190" s="134" t="n">
        <f aca="false">N191</f>
        <v>556.4</v>
      </c>
    </row>
    <row r="191" customFormat="false" ht="26.25" hidden="false" customHeight="false" outlineLevel="0" collapsed="false">
      <c r="A191" s="133"/>
      <c r="B191" s="133"/>
      <c r="C191" s="25"/>
      <c r="D191" s="25" t="s">
        <v>87</v>
      </c>
      <c r="E191" s="27" t="s">
        <v>88</v>
      </c>
      <c r="F191" s="134" t="n">
        <v>556.4</v>
      </c>
      <c r="G191" s="134"/>
      <c r="H191" s="134" t="n">
        <v>556.4</v>
      </c>
      <c r="I191" s="134" t="n">
        <v>556.4</v>
      </c>
      <c r="J191" s="134"/>
      <c r="K191" s="134" t="n">
        <v>556.4</v>
      </c>
      <c r="L191" s="134" t="n">
        <v>556.4</v>
      </c>
      <c r="M191" s="134"/>
      <c r="N191" s="134" t="n">
        <v>556.4</v>
      </c>
    </row>
    <row r="192" customFormat="false" ht="15" hidden="false" customHeight="false" outlineLevel="0" collapsed="false">
      <c r="A192" s="121"/>
      <c r="B192" s="74" t="s">
        <v>683</v>
      </c>
      <c r="C192" s="121"/>
      <c r="D192" s="121"/>
      <c r="E192" s="122" t="s">
        <v>684</v>
      </c>
      <c r="F192" s="153" t="n">
        <f aca="false">F194</f>
        <v>5341.6</v>
      </c>
      <c r="G192" s="153"/>
      <c r="H192" s="153" t="n">
        <f aca="false">H194</f>
        <v>5341.6</v>
      </c>
      <c r="I192" s="153" t="n">
        <f aca="false">I194</f>
        <v>5341.6</v>
      </c>
      <c r="J192" s="153"/>
      <c r="K192" s="153" t="n">
        <f aca="false">K194</f>
        <v>5341.6</v>
      </c>
      <c r="L192" s="153" t="n">
        <f aca="false">L194</f>
        <v>5341.6</v>
      </c>
      <c r="M192" s="153"/>
      <c r="N192" s="153" t="n">
        <f aca="false">N194</f>
        <v>5341.6</v>
      </c>
    </row>
    <row r="193" customFormat="false" ht="15" hidden="false" customHeight="false" outlineLevel="0" collapsed="false">
      <c r="A193" s="121"/>
      <c r="B193" s="74"/>
      <c r="C193" s="121" t="s">
        <v>17</v>
      </c>
      <c r="D193" s="121"/>
      <c r="E193" s="152" t="s">
        <v>18</v>
      </c>
      <c r="F193" s="153" t="n">
        <f aca="false">F194</f>
        <v>5341.6</v>
      </c>
      <c r="G193" s="153"/>
      <c r="H193" s="153" t="n">
        <f aca="false">H194</f>
        <v>5341.6</v>
      </c>
      <c r="I193" s="153" t="n">
        <f aca="false">I194</f>
        <v>5341.6</v>
      </c>
      <c r="J193" s="153"/>
      <c r="K193" s="153" t="n">
        <f aca="false">K194</f>
        <v>5341.6</v>
      </c>
      <c r="L193" s="153" t="n">
        <f aca="false">L194</f>
        <v>5341.6</v>
      </c>
      <c r="M193" s="153"/>
      <c r="N193" s="153" t="n">
        <f aca="false">N194</f>
        <v>5341.6</v>
      </c>
    </row>
    <row r="194" customFormat="false" ht="25.5" hidden="false" customHeight="false" outlineLevel="0" collapsed="false">
      <c r="A194" s="128"/>
      <c r="B194" s="128"/>
      <c r="C194" s="127" t="s">
        <v>473</v>
      </c>
      <c r="D194" s="128"/>
      <c r="E194" s="129" t="s">
        <v>474</v>
      </c>
      <c r="F194" s="130" t="n">
        <f aca="false">F195</f>
        <v>5341.6</v>
      </c>
      <c r="G194" s="130"/>
      <c r="H194" s="130" t="n">
        <f aca="false">H195</f>
        <v>5341.6</v>
      </c>
      <c r="I194" s="130" t="n">
        <f aca="false">I195</f>
        <v>5341.6</v>
      </c>
      <c r="J194" s="130"/>
      <c r="K194" s="130" t="n">
        <f aca="false">K195</f>
        <v>5341.6</v>
      </c>
      <c r="L194" s="130" t="n">
        <f aca="false">L195</f>
        <v>5341.6</v>
      </c>
      <c r="M194" s="130"/>
      <c r="N194" s="130" t="n">
        <f aca="false">N195</f>
        <v>5341.6</v>
      </c>
    </row>
    <row r="195" customFormat="false" ht="26.25" hidden="false" customHeight="false" outlineLevel="0" collapsed="false">
      <c r="A195" s="19"/>
      <c r="B195" s="19"/>
      <c r="C195" s="19" t="s">
        <v>505</v>
      </c>
      <c r="D195" s="19"/>
      <c r="E195" s="20" t="s">
        <v>506</v>
      </c>
      <c r="F195" s="131" t="n">
        <f aca="false">F196</f>
        <v>5341.6</v>
      </c>
      <c r="G195" s="131"/>
      <c r="H195" s="131" t="n">
        <f aca="false">H196</f>
        <v>5341.6</v>
      </c>
      <c r="I195" s="131" t="n">
        <f aca="false">I196</f>
        <v>5341.6</v>
      </c>
      <c r="J195" s="131"/>
      <c r="K195" s="131" t="n">
        <f aca="false">K196</f>
        <v>5341.6</v>
      </c>
      <c r="L195" s="131" t="n">
        <f aca="false">L196</f>
        <v>5341.6</v>
      </c>
      <c r="M195" s="131"/>
      <c r="N195" s="131" t="n">
        <f aca="false">N196</f>
        <v>5341.6</v>
      </c>
    </row>
    <row r="196" customFormat="false" ht="26.25" hidden="false" customHeight="false" outlineLevel="0" collapsed="false">
      <c r="A196" s="22"/>
      <c r="B196" s="22"/>
      <c r="C196" s="22" t="s">
        <v>507</v>
      </c>
      <c r="D196" s="22"/>
      <c r="E196" s="23" t="s">
        <v>508</v>
      </c>
      <c r="F196" s="132" t="n">
        <f aca="false">F197</f>
        <v>5341.6</v>
      </c>
      <c r="G196" s="132"/>
      <c r="H196" s="132" t="n">
        <f aca="false">H197</f>
        <v>5341.6</v>
      </c>
      <c r="I196" s="132" t="n">
        <f aca="false">I197</f>
        <v>5341.6</v>
      </c>
      <c r="J196" s="132"/>
      <c r="K196" s="132" t="n">
        <f aca="false">K197</f>
        <v>5341.6</v>
      </c>
      <c r="L196" s="132" t="n">
        <f aca="false">L197</f>
        <v>5341.6</v>
      </c>
      <c r="M196" s="132"/>
      <c r="N196" s="132" t="n">
        <f aca="false">N197</f>
        <v>5341.6</v>
      </c>
    </row>
    <row r="197" customFormat="false" ht="39" hidden="false" customHeight="false" outlineLevel="0" collapsed="false">
      <c r="A197" s="133"/>
      <c r="B197" s="133"/>
      <c r="C197" s="25" t="s">
        <v>509</v>
      </c>
      <c r="D197" s="26"/>
      <c r="E197" s="27" t="s">
        <v>510</v>
      </c>
      <c r="F197" s="134" t="n">
        <f aca="false">F198</f>
        <v>5341.6</v>
      </c>
      <c r="G197" s="134"/>
      <c r="H197" s="134" t="n">
        <f aca="false">H198</f>
        <v>5341.6</v>
      </c>
      <c r="I197" s="134" t="n">
        <f aca="false">I198</f>
        <v>5341.6</v>
      </c>
      <c r="J197" s="134"/>
      <c r="K197" s="134" t="n">
        <f aca="false">K198</f>
        <v>5341.6</v>
      </c>
      <c r="L197" s="134" t="n">
        <f aca="false">L198</f>
        <v>5341.6</v>
      </c>
      <c r="M197" s="134"/>
      <c r="N197" s="134" t="n">
        <f aca="false">N198</f>
        <v>5341.6</v>
      </c>
    </row>
    <row r="198" customFormat="false" ht="15" hidden="false" customHeight="false" outlineLevel="0" collapsed="false">
      <c r="A198" s="133"/>
      <c r="B198" s="133"/>
      <c r="C198" s="25"/>
      <c r="D198" s="25" t="s">
        <v>31</v>
      </c>
      <c r="E198" s="27" t="s">
        <v>32</v>
      </c>
      <c r="F198" s="134" t="n">
        <v>5341.6</v>
      </c>
      <c r="G198" s="134"/>
      <c r="H198" s="134" t="n">
        <v>5341.6</v>
      </c>
      <c r="I198" s="134" t="n">
        <v>5341.6</v>
      </c>
      <c r="J198" s="134"/>
      <c r="K198" s="134" t="n">
        <v>5341.6</v>
      </c>
      <c r="L198" s="134" t="n">
        <v>5341.6</v>
      </c>
      <c r="M198" s="134"/>
      <c r="N198" s="134" t="n">
        <v>5341.6</v>
      </c>
    </row>
    <row r="199" customFormat="false" ht="15" hidden="false" customHeight="false" outlineLevel="0" collapsed="false">
      <c r="A199" s="73"/>
      <c r="B199" s="74" t="s">
        <v>685</v>
      </c>
      <c r="C199" s="121"/>
      <c r="D199" s="121"/>
      <c r="E199" s="122" t="s">
        <v>686</v>
      </c>
      <c r="F199" s="153" t="n">
        <f aca="false">F200</f>
        <v>127400.46888</v>
      </c>
      <c r="G199" s="153"/>
      <c r="H199" s="153" t="n">
        <f aca="false">H200</f>
        <v>127400.46888</v>
      </c>
      <c r="I199" s="153" t="n">
        <f aca="false">I200</f>
        <v>63062.61207</v>
      </c>
      <c r="J199" s="153" t="n">
        <f aca="false">J200</f>
        <v>4800</v>
      </c>
      <c r="K199" s="153" t="n">
        <f aca="false">K200</f>
        <v>67862.61207</v>
      </c>
      <c r="L199" s="153" t="n">
        <f aca="false">L200</f>
        <v>59618.9</v>
      </c>
      <c r="M199" s="153"/>
      <c r="N199" s="153" t="n">
        <f aca="false">N200</f>
        <v>59618.9</v>
      </c>
    </row>
    <row r="200" customFormat="false" ht="15" hidden="false" customHeight="false" outlineLevel="0" collapsed="false">
      <c r="A200" s="73"/>
      <c r="B200" s="74"/>
      <c r="C200" s="121" t="s">
        <v>17</v>
      </c>
      <c r="D200" s="121"/>
      <c r="E200" s="152" t="s">
        <v>18</v>
      </c>
      <c r="F200" s="153" t="n">
        <f aca="false">F201</f>
        <v>127400.46888</v>
      </c>
      <c r="G200" s="153"/>
      <c r="H200" s="153" t="n">
        <f aca="false">H201</f>
        <v>127400.46888</v>
      </c>
      <c r="I200" s="153" t="n">
        <f aca="false">I201</f>
        <v>63062.61207</v>
      </c>
      <c r="J200" s="153" t="n">
        <f aca="false">J201</f>
        <v>4800</v>
      </c>
      <c r="K200" s="153" t="n">
        <f aca="false">K201</f>
        <v>67862.61207</v>
      </c>
      <c r="L200" s="153" t="n">
        <f aca="false">L201</f>
        <v>59618.9</v>
      </c>
      <c r="M200" s="153"/>
      <c r="N200" s="153" t="n">
        <f aca="false">N201</f>
        <v>59618.9</v>
      </c>
    </row>
    <row r="201" customFormat="false" ht="25.5" hidden="false" customHeight="false" outlineLevel="0" collapsed="false">
      <c r="A201" s="128"/>
      <c r="B201" s="128"/>
      <c r="C201" s="127" t="s">
        <v>473</v>
      </c>
      <c r="D201" s="128"/>
      <c r="E201" s="129" t="s">
        <v>474</v>
      </c>
      <c r="F201" s="130" t="n">
        <f aca="false">F202+F231</f>
        <v>127400.46888</v>
      </c>
      <c r="G201" s="130"/>
      <c r="H201" s="130" t="n">
        <f aca="false">H202+H231</f>
        <v>127400.46888</v>
      </c>
      <c r="I201" s="130" t="n">
        <f aca="false">I202+I231</f>
        <v>63062.61207</v>
      </c>
      <c r="J201" s="130" t="n">
        <f aca="false">J202+J231</f>
        <v>4800</v>
      </c>
      <c r="K201" s="130" t="n">
        <f aca="false">K202+K231</f>
        <v>67862.61207</v>
      </c>
      <c r="L201" s="130" t="n">
        <f aca="false">L202+L231</f>
        <v>59618.9</v>
      </c>
      <c r="M201" s="130"/>
      <c r="N201" s="130" t="n">
        <f aca="false">N202+N231</f>
        <v>59618.9</v>
      </c>
    </row>
    <row r="202" customFormat="false" ht="26.25" hidden="false" customHeight="false" outlineLevel="0" collapsed="false">
      <c r="A202" s="19"/>
      <c r="B202" s="19"/>
      <c r="C202" s="19" t="s">
        <v>475</v>
      </c>
      <c r="D202" s="19"/>
      <c r="E202" s="20" t="s">
        <v>476</v>
      </c>
      <c r="F202" s="131" t="n">
        <f aca="false">F203+F208+F213+F222+F225</f>
        <v>126469.56888</v>
      </c>
      <c r="G202" s="131"/>
      <c r="H202" s="131" t="n">
        <f aca="false">H203+H208+H213+H222+H225</f>
        <v>126469.56888</v>
      </c>
      <c r="I202" s="131" t="n">
        <f aca="false">I203+I208+I213+I222+I225</f>
        <v>62762.21207</v>
      </c>
      <c r="J202" s="131" t="n">
        <f aca="false">J203+J208+J213+J222+J225</f>
        <v>4800</v>
      </c>
      <c r="K202" s="131" t="n">
        <f aca="false">K203+K208+K213+K222+K225</f>
        <v>67562.21207</v>
      </c>
      <c r="L202" s="131" t="n">
        <f aca="false">L203+L208+L213+L222+L225</f>
        <v>59618.9</v>
      </c>
      <c r="M202" s="131"/>
      <c r="N202" s="131" t="n">
        <f aca="false">N203+N208+N213+N222+N225</f>
        <v>59618.9</v>
      </c>
    </row>
    <row r="203" customFormat="false" ht="26.25" hidden="false" customHeight="false" outlineLevel="0" collapsed="false">
      <c r="A203" s="22"/>
      <c r="B203" s="22"/>
      <c r="C203" s="22" t="s">
        <v>477</v>
      </c>
      <c r="D203" s="22"/>
      <c r="E203" s="23" t="s">
        <v>478</v>
      </c>
      <c r="F203" s="132" t="n">
        <f aca="false">F204+F206</f>
        <v>542.8</v>
      </c>
      <c r="G203" s="132"/>
      <c r="H203" s="132" t="n">
        <f aca="false">H204+H206</f>
        <v>542.8</v>
      </c>
      <c r="I203" s="132" t="n">
        <f aca="false">I204+I206</f>
        <v>542.8</v>
      </c>
      <c r="J203" s="132"/>
      <c r="K203" s="132" t="n">
        <f aca="false">K204+K206</f>
        <v>542.8</v>
      </c>
      <c r="L203" s="132" t="n">
        <f aca="false">L204+L206</f>
        <v>542.8</v>
      </c>
      <c r="M203" s="132"/>
      <c r="N203" s="132" t="n">
        <f aca="false">N204+N206</f>
        <v>542.8</v>
      </c>
    </row>
    <row r="204" customFormat="false" ht="26.25" hidden="false" customHeight="false" outlineLevel="0" collapsed="false">
      <c r="A204" s="25"/>
      <c r="B204" s="25"/>
      <c r="C204" s="25" t="s">
        <v>479</v>
      </c>
      <c r="D204" s="26"/>
      <c r="E204" s="27" t="s">
        <v>480</v>
      </c>
      <c r="F204" s="134" t="n">
        <f aca="false">SUM(F205)</f>
        <v>3.3</v>
      </c>
      <c r="G204" s="134"/>
      <c r="H204" s="134" t="n">
        <f aca="false">SUM(H205)</f>
        <v>3.29999999999995</v>
      </c>
      <c r="I204" s="134" t="n">
        <f aca="false">SUM(I205)</f>
        <v>542.8</v>
      </c>
      <c r="J204" s="134"/>
      <c r="K204" s="134" t="n">
        <f aca="false">SUM(K205)</f>
        <v>542.8</v>
      </c>
      <c r="L204" s="134" t="n">
        <f aca="false">SUM(L205)</f>
        <v>542.8</v>
      </c>
      <c r="M204" s="134"/>
      <c r="N204" s="134" t="n">
        <f aca="false">SUM(N205)</f>
        <v>542.8</v>
      </c>
    </row>
    <row r="205" customFormat="false" ht="15" hidden="false" customHeight="false" outlineLevel="0" collapsed="false">
      <c r="A205" s="25"/>
      <c r="B205" s="25"/>
      <c r="C205" s="25"/>
      <c r="D205" s="25" t="s">
        <v>31</v>
      </c>
      <c r="E205" s="27" t="s">
        <v>32</v>
      </c>
      <c r="F205" s="134" t="n">
        <v>3.3</v>
      </c>
      <c r="G205" s="134"/>
      <c r="H205" s="134" t="n">
        <f aca="false">542.8-539.5</f>
        <v>3.29999999999995</v>
      </c>
      <c r="I205" s="134" t="n">
        <v>542.8</v>
      </c>
      <c r="J205" s="134"/>
      <c r="K205" s="134" t="n">
        <v>542.8</v>
      </c>
      <c r="L205" s="134" t="n">
        <v>542.8</v>
      </c>
      <c r="M205" s="134"/>
      <c r="N205" s="134" t="n">
        <v>542.8</v>
      </c>
    </row>
    <row r="206" customFormat="false" ht="15" hidden="false" customHeight="false" outlineLevel="0" collapsed="false">
      <c r="A206" s="25"/>
      <c r="B206" s="25"/>
      <c r="C206" s="25" t="s">
        <v>481</v>
      </c>
      <c r="D206" s="26"/>
      <c r="E206" s="27" t="s">
        <v>482</v>
      </c>
      <c r="F206" s="134" t="n">
        <f aca="false">SUM(F207)</f>
        <v>539.5</v>
      </c>
      <c r="G206" s="134"/>
      <c r="H206" s="134" t="n">
        <f aca="false">SUM(H207)</f>
        <v>539.5</v>
      </c>
      <c r="I206" s="134" t="n">
        <f aca="false">SUM(I207)</f>
        <v>0</v>
      </c>
      <c r="J206" s="134"/>
      <c r="K206" s="134" t="n">
        <f aca="false">SUM(K207)</f>
        <v>0</v>
      </c>
      <c r="L206" s="134" t="n">
        <f aca="false">SUM(L207)</f>
        <v>0</v>
      </c>
      <c r="M206" s="134"/>
      <c r="N206" s="134" t="n">
        <f aca="false">SUM(N207)</f>
        <v>0</v>
      </c>
    </row>
    <row r="207" customFormat="false" ht="15" hidden="false" customHeight="false" outlineLevel="0" collapsed="false">
      <c r="A207" s="25"/>
      <c r="B207" s="25"/>
      <c r="C207" s="25"/>
      <c r="D207" s="25" t="s">
        <v>31</v>
      </c>
      <c r="E207" s="27" t="s">
        <v>32</v>
      </c>
      <c r="F207" s="134" t="n">
        <v>539.5</v>
      </c>
      <c r="G207" s="134"/>
      <c r="H207" s="134" t="n">
        <v>539.5</v>
      </c>
      <c r="I207" s="134" t="n">
        <v>0</v>
      </c>
      <c r="J207" s="134"/>
      <c r="K207" s="134" t="n">
        <v>0</v>
      </c>
      <c r="L207" s="134" t="n">
        <v>0</v>
      </c>
      <c r="M207" s="134"/>
      <c r="N207" s="134" t="n">
        <v>0</v>
      </c>
    </row>
    <row r="208" customFormat="false" ht="15" hidden="false" customHeight="false" outlineLevel="0" collapsed="false">
      <c r="A208" s="22"/>
      <c r="B208" s="22"/>
      <c r="C208" s="22" t="s">
        <v>483</v>
      </c>
      <c r="D208" s="22"/>
      <c r="E208" s="23" t="s">
        <v>484</v>
      </c>
      <c r="F208" s="132" t="n">
        <f aca="false">F209+F211</f>
        <v>285</v>
      </c>
      <c r="G208" s="132"/>
      <c r="H208" s="132" t="n">
        <f aca="false">H209+H211</f>
        <v>285</v>
      </c>
      <c r="I208" s="132" t="n">
        <f aca="false">I209+I211</f>
        <v>0</v>
      </c>
      <c r="J208" s="132" t="n">
        <f aca="false">J209+J211</f>
        <v>4800</v>
      </c>
      <c r="K208" s="132" t="n">
        <f aca="false">K209+K211</f>
        <v>4800</v>
      </c>
      <c r="L208" s="132" t="n">
        <f aca="false">L209+L211</f>
        <v>0</v>
      </c>
      <c r="M208" s="132"/>
      <c r="N208" s="132" t="n">
        <f aca="false">N209+N211</f>
        <v>0</v>
      </c>
    </row>
    <row r="209" customFormat="false" ht="26.25" hidden="false" customHeight="false" outlineLevel="0" collapsed="false">
      <c r="A209" s="25"/>
      <c r="B209" s="25"/>
      <c r="C209" s="25" t="s">
        <v>485</v>
      </c>
      <c r="D209" s="26"/>
      <c r="E209" s="27" t="s">
        <v>486</v>
      </c>
      <c r="F209" s="134" t="n">
        <f aca="false">F210</f>
        <v>285</v>
      </c>
      <c r="G209" s="134"/>
      <c r="H209" s="134" t="n">
        <f aca="false">H210</f>
        <v>285</v>
      </c>
      <c r="I209" s="134" t="n">
        <f aca="false">SUM(I210)</f>
        <v>0</v>
      </c>
      <c r="J209" s="134"/>
      <c r="K209" s="134" t="n">
        <f aca="false">SUM(K210)</f>
        <v>0</v>
      </c>
      <c r="L209" s="134" t="n">
        <f aca="false">SUM(L210)</f>
        <v>0</v>
      </c>
      <c r="M209" s="134"/>
      <c r="N209" s="134" t="n">
        <f aca="false">SUM(N210)</f>
        <v>0</v>
      </c>
    </row>
    <row r="210" customFormat="false" ht="15" hidden="false" customHeight="false" outlineLevel="0" collapsed="false">
      <c r="A210" s="25"/>
      <c r="B210" s="25"/>
      <c r="C210" s="25"/>
      <c r="D210" s="25" t="s">
        <v>31</v>
      </c>
      <c r="E210" s="27" t="s">
        <v>32</v>
      </c>
      <c r="F210" s="134" t="n">
        <v>285</v>
      </c>
      <c r="G210" s="134"/>
      <c r="H210" s="134" t="n">
        <v>285</v>
      </c>
      <c r="I210" s="134" t="n">
        <v>0</v>
      </c>
      <c r="J210" s="134"/>
      <c r="K210" s="134" t="n">
        <v>0</v>
      </c>
      <c r="L210" s="134" t="n">
        <v>0</v>
      </c>
      <c r="M210" s="134"/>
      <c r="N210" s="134" t="n">
        <v>0</v>
      </c>
    </row>
    <row r="211" customFormat="false" ht="26.25" hidden="false" customHeight="false" outlineLevel="0" collapsed="false">
      <c r="A211" s="25"/>
      <c r="B211" s="25"/>
      <c r="C211" s="34" t="s">
        <v>487</v>
      </c>
      <c r="D211" s="87"/>
      <c r="E211" s="88" t="s">
        <v>488</v>
      </c>
      <c r="F211" s="134" t="n">
        <f aca="false">F212</f>
        <v>0</v>
      </c>
      <c r="G211" s="134"/>
      <c r="H211" s="134" t="n">
        <f aca="false">H212</f>
        <v>0</v>
      </c>
      <c r="I211" s="134" t="n">
        <f aca="false">I212</f>
        <v>0</v>
      </c>
      <c r="J211" s="134" t="n">
        <f aca="false">J212</f>
        <v>4800</v>
      </c>
      <c r="K211" s="134" t="n">
        <f aca="false">SUM(K212)</f>
        <v>4800</v>
      </c>
      <c r="L211" s="134" t="n">
        <f aca="false">SUM(L212)</f>
        <v>0</v>
      </c>
      <c r="M211" s="134"/>
      <c r="N211" s="134" t="n">
        <f aca="false">SUM(N212)</f>
        <v>0</v>
      </c>
    </row>
    <row r="212" customFormat="false" ht="15" hidden="false" customHeight="false" outlineLevel="0" collapsed="false">
      <c r="A212" s="25"/>
      <c r="B212" s="25"/>
      <c r="C212" s="34"/>
      <c r="D212" s="34" t="s">
        <v>31</v>
      </c>
      <c r="E212" s="88" t="s">
        <v>32</v>
      </c>
      <c r="F212" s="134" t="n">
        <v>0</v>
      </c>
      <c r="G212" s="134"/>
      <c r="H212" s="134" t="n">
        <v>0</v>
      </c>
      <c r="I212" s="134" t="n">
        <v>0</v>
      </c>
      <c r="J212" s="134" t="n">
        <v>4800</v>
      </c>
      <c r="K212" s="134" t="n">
        <v>4800</v>
      </c>
      <c r="L212" s="134" t="n">
        <v>0</v>
      </c>
      <c r="M212" s="134"/>
      <c r="N212" s="134" t="n">
        <v>0</v>
      </c>
    </row>
    <row r="213" customFormat="false" ht="26.25" hidden="false" customHeight="false" outlineLevel="0" collapsed="false">
      <c r="A213" s="22"/>
      <c r="B213" s="22"/>
      <c r="C213" s="22" t="s">
        <v>489</v>
      </c>
      <c r="D213" s="22"/>
      <c r="E213" s="23" t="s">
        <v>490</v>
      </c>
      <c r="F213" s="132" t="n">
        <f aca="false">F214+F218+F220</f>
        <v>43526.31117</v>
      </c>
      <c r="G213" s="132"/>
      <c r="H213" s="132" t="n">
        <f aca="false">H214+H218+H220</f>
        <v>43526.31117</v>
      </c>
      <c r="I213" s="132" t="n">
        <f aca="false">I214+I218+I220</f>
        <v>28780.5</v>
      </c>
      <c r="J213" s="132"/>
      <c r="K213" s="132" t="n">
        <f aca="false">K214+K218+K220</f>
        <v>28780.5</v>
      </c>
      <c r="L213" s="132" t="n">
        <f aca="false">L214+L218+L220</f>
        <v>27092.2</v>
      </c>
      <c r="M213" s="132"/>
      <c r="N213" s="132" t="n">
        <f aca="false">N214+N218+N220</f>
        <v>27092.2</v>
      </c>
    </row>
    <row r="214" customFormat="false" ht="15" hidden="false" customHeight="false" outlineLevel="0" collapsed="false">
      <c r="A214" s="25"/>
      <c r="B214" s="25"/>
      <c r="C214" s="25" t="s">
        <v>491</v>
      </c>
      <c r="D214" s="26"/>
      <c r="E214" s="27" t="s">
        <v>492</v>
      </c>
      <c r="F214" s="134" t="n">
        <f aca="false">F216+F217</f>
        <v>29030.11117</v>
      </c>
      <c r="G214" s="134"/>
      <c r="H214" s="134" t="n">
        <f aca="false">H216+H217</f>
        <v>29030.11117</v>
      </c>
      <c r="I214" s="134" t="n">
        <f aca="false">I216+I217</f>
        <v>27092.2</v>
      </c>
      <c r="J214" s="134"/>
      <c r="K214" s="134" t="n">
        <f aca="false">K216+K217</f>
        <v>27092.2</v>
      </c>
      <c r="L214" s="134" t="n">
        <f aca="false">L216+L217</f>
        <v>27092.2</v>
      </c>
      <c r="M214" s="134"/>
      <c r="N214" s="134" t="n">
        <f aca="false">N216+N217</f>
        <v>27092.2</v>
      </c>
    </row>
    <row r="215" customFormat="false" ht="15" hidden="false" customHeight="false" outlineLevel="0" collapsed="false">
      <c r="A215" s="25"/>
      <c r="B215" s="25"/>
      <c r="C215" s="25"/>
      <c r="D215" s="25" t="s">
        <v>31</v>
      </c>
      <c r="E215" s="27" t="s">
        <v>32</v>
      </c>
      <c r="F215" s="134" t="n">
        <f aca="false">SUM(F216+F217)</f>
        <v>29030.11117</v>
      </c>
      <c r="G215" s="134"/>
      <c r="H215" s="134" t="n">
        <f aca="false">SUM(H216+H217)</f>
        <v>29030.11117</v>
      </c>
      <c r="I215" s="134" t="n">
        <f aca="false">SUM(I216+I217)</f>
        <v>27092.2</v>
      </c>
      <c r="J215" s="134"/>
      <c r="K215" s="134" t="n">
        <f aca="false">SUM(K216+K217)</f>
        <v>27092.2</v>
      </c>
      <c r="L215" s="134" t="n">
        <f aca="false">SUM(L216+L217)</f>
        <v>27092.2</v>
      </c>
      <c r="M215" s="134"/>
      <c r="N215" s="134" t="n">
        <f aca="false">SUM(N216+N217)</f>
        <v>27092.2</v>
      </c>
    </row>
    <row r="216" customFormat="false" ht="15" hidden="false" customHeight="false" outlineLevel="0" collapsed="false">
      <c r="A216" s="25"/>
      <c r="B216" s="25"/>
      <c r="C216" s="25"/>
      <c r="D216" s="25"/>
      <c r="E216" s="27" t="s">
        <v>203</v>
      </c>
      <c r="F216" s="134" t="n">
        <v>26127.1</v>
      </c>
      <c r="G216" s="134"/>
      <c r="H216" s="134" t="n">
        <v>26127.1</v>
      </c>
      <c r="I216" s="134" t="n">
        <v>24383</v>
      </c>
      <c r="J216" s="134"/>
      <c r="K216" s="134" t="n">
        <v>24383</v>
      </c>
      <c r="L216" s="134" t="n">
        <v>24383</v>
      </c>
      <c r="M216" s="134"/>
      <c r="N216" s="134" t="n">
        <v>24383</v>
      </c>
    </row>
    <row r="217" customFormat="false" ht="15" hidden="false" customHeight="false" outlineLevel="0" collapsed="false">
      <c r="A217" s="25"/>
      <c r="B217" s="25"/>
      <c r="C217" s="25"/>
      <c r="D217" s="25"/>
      <c r="E217" s="27" t="s">
        <v>220</v>
      </c>
      <c r="F217" s="134" t="n">
        <v>2903.01117</v>
      </c>
      <c r="G217" s="134"/>
      <c r="H217" s="134" t="n">
        <v>2903.01117</v>
      </c>
      <c r="I217" s="134" t="n">
        <v>2709.2</v>
      </c>
      <c r="J217" s="134"/>
      <c r="K217" s="134" t="n">
        <v>2709.2</v>
      </c>
      <c r="L217" s="134" t="n">
        <v>2709.2</v>
      </c>
      <c r="M217" s="134"/>
      <c r="N217" s="134" t="n">
        <v>2709.2</v>
      </c>
    </row>
    <row r="218" customFormat="false" ht="15" hidden="false" customHeight="false" outlineLevel="0" collapsed="false">
      <c r="A218" s="25"/>
      <c r="B218" s="25"/>
      <c r="C218" s="25" t="s">
        <v>493</v>
      </c>
      <c r="D218" s="26"/>
      <c r="E218" s="27" t="s">
        <v>494</v>
      </c>
      <c r="F218" s="134" t="n">
        <f aca="false">F219</f>
        <v>4858.5</v>
      </c>
      <c r="G218" s="134"/>
      <c r="H218" s="134" t="n">
        <f aca="false">H219</f>
        <v>4858.5</v>
      </c>
      <c r="I218" s="134" t="n">
        <f aca="false">I219</f>
        <v>1688.3</v>
      </c>
      <c r="J218" s="134"/>
      <c r="K218" s="134" t="n">
        <f aca="false">K219</f>
        <v>1688.3</v>
      </c>
      <c r="L218" s="134" t="n">
        <f aca="false">L219</f>
        <v>0</v>
      </c>
      <c r="M218" s="134"/>
      <c r="N218" s="134" t="n">
        <f aca="false">N219</f>
        <v>0</v>
      </c>
    </row>
    <row r="219" customFormat="false" ht="15" hidden="false" customHeight="false" outlineLevel="0" collapsed="false">
      <c r="A219" s="25"/>
      <c r="B219" s="25"/>
      <c r="C219" s="25"/>
      <c r="D219" s="25" t="s">
        <v>31</v>
      </c>
      <c r="E219" s="27" t="s">
        <v>32</v>
      </c>
      <c r="F219" s="134" t="n">
        <f aca="false">4060.9+797.6</f>
        <v>4858.5</v>
      </c>
      <c r="G219" s="134"/>
      <c r="H219" s="134" t="n">
        <f aca="false">4060.9+797.6</f>
        <v>4858.5</v>
      </c>
      <c r="I219" s="134" t="n">
        <v>1688.3</v>
      </c>
      <c r="J219" s="134"/>
      <c r="K219" s="134" t="n">
        <f aca="false">488.3+1200</f>
        <v>1688.3</v>
      </c>
      <c r="L219" s="134" t="n">
        <v>0</v>
      </c>
      <c r="M219" s="134"/>
      <c r="N219" s="134" t="n">
        <v>0</v>
      </c>
    </row>
    <row r="220" customFormat="false" ht="15" hidden="false" customHeight="false" outlineLevel="0" collapsed="false">
      <c r="A220" s="25"/>
      <c r="B220" s="25"/>
      <c r="C220" s="25" t="s">
        <v>495</v>
      </c>
      <c r="D220" s="26"/>
      <c r="E220" s="27" t="s">
        <v>496</v>
      </c>
      <c r="F220" s="134" t="n">
        <f aca="false">F221</f>
        <v>9637.7</v>
      </c>
      <c r="G220" s="134"/>
      <c r="H220" s="134" t="n">
        <f aca="false">H221</f>
        <v>9637.7</v>
      </c>
      <c r="I220" s="134" t="n">
        <f aca="false">I221</f>
        <v>0</v>
      </c>
      <c r="J220" s="134"/>
      <c r="K220" s="134" t="n">
        <f aca="false">K221</f>
        <v>0</v>
      </c>
      <c r="L220" s="134" t="n">
        <f aca="false">L221</f>
        <v>0</v>
      </c>
      <c r="M220" s="134"/>
      <c r="N220" s="134" t="n">
        <f aca="false">N221</f>
        <v>0</v>
      </c>
    </row>
    <row r="221" customFormat="false" ht="15" hidden="false" customHeight="false" outlineLevel="0" collapsed="false">
      <c r="A221" s="56"/>
      <c r="B221" s="56"/>
      <c r="C221" s="56"/>
      <c r="D221" s="25" t="s">
        <v>31</v>
      </c>
      <c r="E221" s="27" t="s">
        <v>32</v>
      </c>
      <c r="F221" s="134" t="n">
        <f aca="false">8354.4+1283.3</f>
        <v>9637.7</v>
      </c>
      <c r="G221" s="134"/>
      <c r="H221" s="134" t="n">
        <f aca="false">8354.4+1283.3</f>
        <v>9637.7</v>
      </c>
      <c r="I221" s="134" t="n">
        <v>0</v>
      </c>
      <c r="J221" s="134"/>
      <c r="K221" s="134" t="n">
        <v>0</v>
      </c>
      <c r="L221" s="134" t="n">
        <v>0</v>
      </c>
      <c r="M221" s="134"/>
      <c r="N221" s="134" t="n">
        <v>0</v>
      </c>
    </row>
    <row r="222" customFormat="false" ht="15" hidden="false" customHeight="false" outlineLevel="0" collapsed="false">
      <c r="A222" s="22"/>
      <c r="B222" s="22"/>
      <c r="C222" s="22" t="s">
        <v>497</v>
      </c>
      <c r="D222" s="22"/>
      <c r="E222" s="23" t="s">
        <v>498</v>
      </c>
      <c r="F222" s="132" t="n">
        <f aca="false">F223</f>
        <v>31983.9</v>
      </c>
      <c r="G222" s="132"/>
      <c r="H222" s="132" t="n">
        <f aca="false">H223</f>
        <v>31983.9</v>
      </c>
      <c r="I222" s="132" t="n">
        <f aca="false">I223</f>
        <v>31983.9</v>
      </c>
      <c r="J222" s="132"/>
      <c r="K222" s="132" t="n">
        <f aca="false">K223</f>
        <v>31983.9</v>
      </c>
      <c r="L222" s="132" t="n">
        <f aca="false">L223</f>
        <v>31983.9</v>
      </c>
      <c r="M222" s="132"/>
      <c r="N222" s="132" t="n">
        <f aca="false">N223</f>
        <v>31983.9</v>
      </c>
    </row>
    <row r="223" customFormat="false" ht="26.25" hidden="false" customHeight="false" outlineLevel="0" collapsed="false">
      <c r="A223" s="25"/>
      <c r="B223" s="25"/>
      <c r="C223" s="25" t="s">
        <v>499</v>
      </c>
      <c r="D223" s="26"/>
      <c r="E223" s="27" t="s">
        <v>500</v>
      </c>
      <c r="F223" s="134" t="n">
        <f aca="false">F224</f>
        <v>31983.9</v>
      </c>
      <c r="G223" s="134"/>
      <c r="H223" s="134" t="n">
        <f aca="false">H224</f>
        <v>31983.9</v>
      </c>
      <c r="I223" s="134" t="n">
        <f aca="false">I224</f>
        <v>31983.9</v>
      </c>
      <c r="J223" s="134"/>
      <c r="K223" s="134" t="n">
        <f aca="false">K224</f>
        <v>31983.9</v>
      </c>
      <c r="L223" s="134" t="n">
        <f aca="false">L224</f>
        <v>31983.9</v>
      </c>
      <c r="M223" s="134"/>
      <c r="N223" s="134" t="n">
        <f aca="false">N224</f>
        <v>31983.9</v>
      </c>
    </row>
    <row r="224" customFormat="false" ht="15" hidden="false" customHeight="false" outlineLevel="0" collapsed="false">
      <c r="A224" s="25"/>
      <c r="B224" s="25"/>
      <c r="C224" s="25"/>
      <c r="D224" s="25" t="s">
        <v>31</v>
      </c>
      <c r="E224" s="27" t="s">
        <v>32</v>
      </c>
      <c r="F224" s="134" t="n">
        <v>31983.9</v>
      </c>
      <c r="G224" s="134"/>
      <c r="H224" s="134" t="n">
        <v>31983.9</v>
      </c>
      <c r="I224" s="134" t="n">
        <v>31983.9</v>
      </c>
      <c r="J224" s="134"/>
      <c r="K224" s="134" t="n">
        <v>31983.9</v>
      </c>
      <c r="L224" s="134" t="n">
        <v>31983.9</v>
      </c>
      <c r="M224" s="134"/>
      <c r="N224" s="134" t="n">
        <v>31983.9</v>
      </c>
    </row>
    <row r="225" customFormat="false" ht="26.25" hidden="false" customHeight="false" outlineLevel="0" collapsed="false">
      <c r="A225" s="22"/>
      <c r="B225" s="22"/>
      <c r="C225" s="22" t="s">
        <v>501</v>
      </c>
      <c r="D225" s="22"/>
      <c r="E225" s="23" t="s">
        <v>502</v>
      </c>
      <c r="F225" s="132" t="n">
        <f aca="false">F226</f>
        <v>50131.55771</v>
      </c>
      <c r="G225" s="132"/>
      <c r="H225" s="132" t="n">
        <f aca="false">H226</f>
        <v>50131.55771</v>
      </c>
      <c r="I225" s="132" t="n">
        <f aca="false">I226</f>
        <v>1455.01207</v>
      </c>
      <c r="J225" s="132"/>
      <c r="K225" s="132" t="n">
        <f aca="false">K226</f>
        <v>1455.01207</v>
      </c>
      <c r="L225" s="132" t="n">
        <v>0</v>
      </c>
      <c r="M225" s="132"/>
      <c r="N225" s="132" t="n">
        <v>0</v>
      </c>
    </row>
    <row r="226" customFormat="false" ht="15" hidden="false" customHeight="false" outlineLevel="0" collapsed="false">
      <c r="A226" s="25"/>
      <c r="B226" s="25"/>
      <c r="C226" s="25" t="s">
        <v>503</v>
      </c>
      <c r="D226" s="25"/>
      <c r="E226" s="27" t="s">
        <v>504</v>
      </c>
      <c r="F226" s="134" t="n">
        <f aca="false">F227</f>
        <v>50131.55771</v>
      </c>
      <c r="G226" s="134"/>
      <c r="H226" s="134" t="n">
        <f aca="false">H227</f>
        <v>50131.55771</v>
      </c>
      <c r="I226" s="134" t="n">
        <f aca="false">I227</f>
        <v>1455.01207</v>
      </c>
      <c r="J226" s="134"/>
      <c r="K226" s="134" t="n">
        <f aca="false">K227</f>
        <v>1455.01207</v>
      </c>
      <c r="L226" s="134" t="n">
        <v>0</v>
      </c>
      <c r="M226" s="134"/>
      <c r="N226" s="134" t="n">
        <v>0</v>
      </c>
    </row>
    <row r="227" customFormat="false" ht="15" hidden="false" customHeight="false" outlineLevel="0" collapsed="false">
      <c r="A227" s="25"/>
      <c r="B227" s="25"/>
      <c r="C227" s="25"/>
      <c r="D227" s="25" t="s">
        <v>31</v>
      </c>
      <c r="E227" s="27" t="s">
        <v>32</v>
      </c>
      <c r="F227" s="134" t="n">
        <f aca="false">F228+F229+F230</f>
        <v>50131.55771</v>
      </c>
      <c r="G227" s="134"/>
      <c r="H227" s="134" t="n">
        <f aca="false">H228+H229+H230</f>
        <v>50131.55771</v>
      </c>
      <c r="I227" s="134" t="n">
        <f aca="false">I228+I229+I230</f>
        <v>1455.01207</v>
      </c>
      <c r="J227" s="134"/>
      <c r="K227" s="134" t="n">
        <f aca="false">K228+K229+K230</f>
        <v>1455.01207</v>
      </c>
      <c r="L227" s="134" t="n">
        <v>0</v>
      </c>
      <c r="M227" s="134"/>
      <c r="N227" s="134" t="n">
        <v>0</v>
      </c>
    </row>
    <row r="228" customFormat="false" ht="15" hidden="false" customHeight="false" outlineLevel="0" collapsed="false">
      <c r="A228" s="25"/>
      <c r="B228" s="25"/>
      <c r="C228" s="25"/>
      <c r="D228" s="25"/>
      <c r="E228" s="27" t="s">
        <v>218</v>
      </c>
      <c r="F228" s="134" t="n">
        <v>47403.95668</v>
      </c>
      <c r="G228" s="134"/>
      <c r="H228" s="134" t="n">
        <v>47403.95668</v>
      </c>
      <c r="I228" s="134" t="n">
        <v>0</v>
      </c>
      <c r="J228" s="134"/>
      <c r="K228" s="134" t="n">
        <v>0</v>
      </c>
      <c r="L228" s="134" t="n">
        <v>0</v>
      </c>
      <c r="M228" s="134"/>
      <c r="N228" s="134" t="n">
        <v>0</v>
      </c>
    </row>
    <row r="229" customFormat="false" ht="15" hidden="false" customHeight="false" outlineLevel="0" collapsed="false">
      <c r="A229" s="25"/>
      <c r="B229" s="25"/>
      <c r="C229" s="25"/>
      <c r="D229" s="25"/>
      <c r="E229" s="27" t="s">
        <v>219</v>
      </c>
      <c r="F229" s="134" t="n">
        <v>2494.94507</v>
      </c>
      <c r="G229" s="134"/>
      <c r="H229" s="134" t="n">
        <v>2494.94507</v>
      </c>
      <c r="I229" s="134" t="n">
        <v>0</v>
      </c>
      <c r="J229" s="134"/>
      <c r="K229" s="134" t="n">
        <v>0</v>
      </c>
      <c r="L229" s="134" t="n">
        <v>0</v>
      </c>
      <c r="M229" s="134"/>
      <c r="N229" s="134" t="n">
        <v>0</v>
      </c>
    </row>
    <row r="230" customFormat="false" ht="15" hidden="false" customHeight="false" outlineLevel="0" collapsed="false">
      <c r="A230" s="25"/>
      <c r="B230" s="25"/>
      <c r="C230" s="25"/>
      <c r="D230" s="25"/>
      <c r="E230" s="27" t="s">
        <v>220</v>
      </c>
      <c r="F230" s="134" t="n">
        <f aca="false">250.74825-18.09229</f>
        <v>232.65596</v>
      </c>
      <c r="G230" s="134"/>
      <c r="H230" s="134" t="n">
        <f aca="false">250.74825-18.09229</f>
        <v>232.65596</v>
      </c>
      <c r="I230" s="134" t="n">
        <f aca="false">1327.7805+127.23157</f>
        <v>1455.01207</v>
      </c>
      <c r="J230" s="134"/>
      <c r="K230" s="134" t="n">
        <f aca="false">1327.7805+127.23157</f>
        <v>1455.01207</v>
      </c>
      <c r="L230" s="134" t="n">
        <v>0</v>
      </c>
      <c r="M230" s="134"/>
      <c r="N230" s="134" t="n">
        <v>0</v>
      </c>
    </row>
    <row r="231" customFormat="false" ht="26.25" hidden="false" customHeight="false" outlineLevel="0" collapsed="false">
      <c r="A231" s="19"/>
      <c r="B231" s="19"/>
      <c r="C231" s="19" t="s">
        <v>511</v>
      </c>
      <c r="D231" s="19"/>
      <c r="E231" s="20" t="s">
        <v>512</v>
      </c>
      <c r="F231" s="131" t="n">
        <f aca="false">F232+F235</f>
        <v>930.9</v>
      </c>
      <c r="G231" s="131"/>
      <c r="H231" s="131" t="n">
        <f aca="false">H232+H235</f>
        <v>930.9</v>
      </c>
      <c r="I231" s="131" t="n">
        <f aca="false">I232+I235</f>
        <v>300.4</v>
      </c>
      <c r="J231" s="131"/>
      <c r="K231" s="131" t="n">
        <f aca="false">K232+K235</f>
        <v>300.4</v>
      </c>
      <c r="L231" s="131" t="n">
        <f aca="false">L232+L235</f>
        <v>0</v>
      </c>
      <c r="M231" s="131"/>
      <c r="N231" s="131" t="n">
        <f aca="false">N232+N235</f>
        <v>0</v>
      </c>
    </row>
    <row r="232" customFormat="false" ht="26.25" hidden="false" customHeight="false" outlineLevel="0" collapsed="false">
      <c r="A232" s="22"/>
      <c r="B232" s="22"/>
      <c r="C232" s="22" t="s">
        <v>513</v>
      </c>
      <c r="D232" s="22"/>
      <c r="E232" s="89" t="s">
        <v>514</v>
      </c>
      <c r="F232" s="132" t="n">
        <f aca="false">F233</f>
        <v>898.2</v>
      </c>
      <c r="G232" s="132"/>
      <c r="H232" s="132" t="n">
        <f aca="false">H233</f>
        <v>898.2</v>
      </c>
      <c r="I232" s="132" t="n">
        <f aca="false">I233</f>
        <v>0</v>
      </c>
      <c r="J232" s="132"/>
      <c r="K232" s="132" t="n">
        <f aca="false">K233</f>
        <v>0</v>
      </c>
      <c r="L232" s="132" t="n">
        <f aca="false">L233</f>
        <v>0</v>
      </c>
      <c r="M232" s="132"/>
      <c r="N232" s="132" t="n">
        <f aca="false">N233</f>
        <v>0</v>
      </c>
    </row>
    <row r="233" customFormat="false" ht="26.25" hidden="false" customHeight="false" outlineLevel="0" collapsed="false">
      <c r="A233" s="133"/>
      <c r="B233" s="133"/>
      <c r="C233" s="25" t="s">
        <v>515</v>
      </c>
      <c r="D233" s="25"/>
      <c r="E233" s="67" t="s">
        <v>516</v>
      </c>
      <c r="F233" s="134" t="n">
        <f aca="false">F234</f>
        <v>898.2</v>
      </c>
      <c r="G233" s="134"/>
      <c r="H233" s="134" t="n">
        <f aca="false">H234</f>
        <v>898.2</v>
      </c>
      <c r="I233" s="134" t="n">
        <f aca="false">I234</f>
        <v>0</v>
      </c>
      <c r="J233" s="134"/>
      <c r="K233" s="134" t="n">
        <f aca="false">K234</f>
        <v>0</v>
      </c>
      <c r="L233" s="134" t="n">
        <f aca="false">L234</f>
        <v>0</v>
      </c>
      <c r="M233" s="134"/>
      <c r="N233" s="134" t="n">
        <f aca="false">N234</f>
        <v>0</v>
      </c>
    </row>
    <row r="234" customFormat="false" ht="15" hidden="false" customHeight="false" outlineLevel="0" collapsed="false">
      <c r="A234" s="133"/>
      <c r="B234" s="133"/>
      <c r="C234" s="25"/>
      <c r="D234" s="25" t="s">
        <v>31</v>
      </c>
      <c r="E234" s="27" t="s">
        <v>32</v>
      </c>
      <c r="F234" s="134" t="n">
        <v>898.2</v>
      </c>
      <c r="G234" s="134"/>
      <c r="H234" s="134" t="n">
        <v>898.2</v>
      </c>
      <c r="I234" s="134" t="n">
        <v>0</v>
      </c>
      <c r="J234" s="134"/>
      <c r="K234" s="134" t="n">
        <v>0</v>
      </c>
      <c r="L234" s="134" t="n">
        <v>0</v>
      </c>
      <c r="M234" s="134"/>
      <c r="N234" s="134" t="n">
        <v>0</v>
      </c>
    </row>
    <row r="235" customFormat="false" ht="26.25" hidden="false" customHeight="false" outlineLevel="0" collapsed="false">
      <c r="A235" s="22"/>
      <c r="B235" s="22"/>
      <c r="C235" s="22" t="s">
        <v>517</v>
      </c>
      <c r="D235" s="22"/>
      <c r="E235" s="89" t="s">
        <v>518</v>
      </c>
      <c r="F235" s="176" t="n">
        <f aca="false">F236</f>
        <v>32.7</v>
      </c>
      <c r="G235" s="176"/>
      <c r="H235" s="176" t="n">
        <f aca="false">H236</f>
        <v>32.7</v>
      </c>
      <c r="I235" s="176" t="n">
        <f aca="false">I236</f>
        <v>300.4</v>
      </c>
      <c r="J235" s="176"/>
      <c r="K235" s="176" t="n">
        <f aca="false">K236</f>
        <v>300.4</v>
      </c>
      <c r="L235" s="176" t="n">
        <v>0</v>
      </c>
      <c r="M235" s="176"/>
      <c r="N235" s="176" t="n">
        <v>0</v>
      </c>
    </row>
    <row r="236" customFormat="false" ht="26.25" hidden="false" customHeight="false" outlineLevel="0" collapsed="false">
      <c r="A236" s="133"/>
      <c r="B236" s="133"/>
      <c r="C236" s="25" t="s">
        <v>519</v>
      </c>
      <c r="D236" s="25"/>
      <c r="E236" s="67" t="s">
        <v>520</v>
      </c>
      <c r="F236" s="161" t="n">
        <f aca="false">F237</f>
        <v>32.7</v>
      </c>
      <c r="G236" s="161"/>
      <c r="H236" s="161" t="n">
        <f aca="false">H237</f>
        <v>32.7</v>
      </c>
      <c r="I236" s="161" t="n">
        <f aca="false">I237</f>
        <v>300.4</v>
      </c>
      <c r="J236" s="161"/>
      <c r="K236" s="161" t="n">
        <f aca="false">K237</f>
        <v>300.4</v>
      </c>
      <c r="L236" s="134" t="n">
        <v>0</v>
      </c>
      <c r="M236" s="134"/>
      <c r="N236" s="134" t="n">
        <v>0</v>
      </c>
    </row>
    <row r="237" customFormat="false" ht="15" hidden="false" customHeight="false" outlineLevel="0" collapsed="false">
      <c r="A237" s="133"/>
      <c r="B237" s="133"/>
      <c r="C237" s="25"/>
      <c r="D237" s="25" t="s">
        <v>31</v>
      </c>
      <c r="E237" s="27" t="s">
        <v>32</v>
      </c>
      <c r="F237" s="161" t="n">
        <v>32.7</v>
      </c>
      <c r="G237" s="161"/>
      <c r="H237" s="161" t="n">
        <v>32.7</v>
      </c>
      <c r="I237" s="161" t="n">
        <v>300.4</v>
      </c>
      <c r="J237" s="161"/>
      <c r="K237" s="161" t="n">
        <v>300.4</v>
      </c>
      <c r="L237" s="134" t="n">
        <v>0</v>
      </c>
      <c r="M237" s="134"/>
      <c r="N237" s="134" t="n">
        <v>0</v>
      </c>
    </row>
    <row r="238" customFormat="false" ht="15" hidden="false" customHeight="false" outlineLevel="0" collapsed="false">
      <c r="A238" s="133"/>
      <c r="B238" s="74" t="s">
        <v>687</v>
      </c>
      <c r="C238" s="73"/>
      <c r="D238" s="73"/>
      <c r="E238" s="122" t="s">
        <v>688</v>
      </c>
      <c r="F238" s="137" t="n">
        <f aca="false">F239+F273</f>
        <v>17924.244</v>
      </c>
      <c r="G238" s="137"/>
      <c r="H238" s="137" t="n">
        <f aca="false">H239+H273</f>
        <v>17924.244</v>
      </c>
      <c r="I238" s="137" t="n">
        <f aca="false">I239+I273</f>
        <v>5777.1</v>
      </c>
      <c r="J238" s="137"/>
      <c r="K238" s="137" t="n">
        <f aca="false">K239+K273</f>
        <v>5777.1</v>
      </c>
      <c r="L238" s="137" t="n">
        <f aca="false">L239+L273</f>
        <v>5375.1</v>
      </c>
      <c r="M238" s="137"/>
      <c r="N238" s="137" t="n">
        <f aca="false">N239+N273</f>
        <v>5375.1</v>
      </c>
    </row>
    <row r="239" customFormat="false" ht="15" hidden="false" customHeight="false" outlineLevel="0" collapsed="false">
      <c r="A239" s="133"/>
      <c r="B239" s="74"/>
      <c r="C239" s="121" t="s">
        <v>17</v>
      </c>
      <c r="D239" s="121"/>
      <c r="E239" s="152" t="s">
        <v>18</v>
      </c>
      <c r="F239" s="137" t="n">
        <f aca="false">F240+F247+F261</f>
        <v>14626.544</v>
      </c>
      <c r="G239" s="137"/>
      <c r="H239" s="137" t="n">
        <f aca="false">H240+H247+H261</f>
        <v>14626.544</v>
      </c>
      <c r="I239" s="137" t="n">
        <f aca="false">I240+I247+I261</f>
        <v>2412.9</v>
      </c>
      <c r="J239" s="137"/>
      <c r="K239" s="137" t="n">
        <f aca="false">K240+K247+K261</f>
        <v>2412.9</v>
      </c>
      <c r="L239" s="137" t="n">
        <f aca="false">L240+L247+L261</f>
        <v>2010.9</v>
      </c>
      <c r="M239" s="137"/>
      <c r="N239" s="137" t="n">
        <f aca="false">N240+N247+N261</f>
        <v>2010.9</v>
      </c>
    </row>
    <row r="240" s="68" customFormat="true" ht="25.5" hidden="false" customHeight="false" outlineLevel="0" collapsed="false">
      <c r="A240" s="128"/>
      <c r="B240" s="128"/>
      <c r="C240" s="127" t="s">
        <v>237</v>
      </c>
      <c r="D240" s="128"/>
      <c r="E240" s="129" t="s">
        <v>238</v>
      </c>
      <c r="F240" s="130" t="n">
        <f aca="false">F241+F244</f>
        <v>5966.9</v>
      </c>
      <c r="G240" s="130"/>
      <c r="H240" s="130" t="n">
        <f aca="false">H241+H244</f>
        <v>5966.9</v>
      </c>
      <c r="I240" s="130" t="n">
        <f aca="false">I241+I244</f>
        <v>1323.7</v>
      </c>
      <c r="J240" s="130"/>
      <c r="K240" s="130" t="n">
        <f aca="false">K241+K244</f>
        <v>1323.7</v>
      </c>
      <c r="L240" s="130" t="n">
        <f aca="false">L241+L244</f>
        <v>1323.7</v>
      </c>
      <c r="M240" s="130"/>
      <c r="N240" s="130" t="n">
        <f aca="false">N241+N244</f>
        <v>1323.7</v>
      </c>
    </row>
    <row r="241" customFormat="false" ht="26.25" hidden="false" customHeight="false" outlineLevel="0" collapsed="false">
      <c r="A241" s="22"/>
      <c r="B241" s="22"/>
      <c r="C241" s="22" t="s">
        <v>239</v>
      </c>
      <c r="D241" s="22"/>
      <c r="E241" s="23" t="s">
        <v>240</v>
      </c>
      <c r="F241" s="132" t="n">
        <f aca="false">F242</f>
        <v>1323.7</v>
      </c>
      <c r="G241" s="132"/>
      <c r="H241" s="132" t="n">
        <f aca="false">H242</f>
        <v>1323.7</v>
      </c>
      <c r="I241" s="132" t="n">
        <f aca="false">I242</f>
        <v>1323.7</v>
      </c>
      <c r="J241" s="132"/>
      <c r="K241" s="132" t="n">
        <f aca="false">K242</f>
        <v>1323.7</v>
      </c>
      <c r="L241" s="132" t="n">
        <f aca="false">L242</f>
        <v>1323.7</v>
      </c>
      <c r="M241" s="132"/>
      <c r="N241" s="132" t="n">
        <f aca="false">N242</f>
        <v>1323.7</v>
      </c>
    </row>
    <row r="242" customFormat="false" ht="38.25" hidden="false" customHeight="false" outlineLevel="0" collapsed="false">
      <c r="A242" s="133"/>
      <c r="B242" s="133"/>
      <c r="C242" s="25" t="s">
        <v>241</v>
      </c>
      <c r="D242" s="25"/>
      <c r="E242" s="177" t="s">
        <v>242</v>
      </c>
      <c r="F242" s="134" t="n">
        <f aca="false">F243</f>
        <v>1323.7</v>
      </c>
      <c r="G242" s="134"/>
      <c r="H242" s="134" t="n">
        <f aca="false">H243</f>
        <v>1323.7</v>
      </c>
      <c r="I242" s="134" t="n">
        <f aca="false">I243</f>
        <v>1323.7</v>
      </c>
      <c r="J242" s="134"/>
      <c r="K242" s="134" t="n">
        <f aca="false">K243</f>
        <v>1323.7</v>
      </c>
      <c r="L242" s="134" t="n">
        <f aca="false">L243</f>
        <v>1323.7</v>
      </c>
      <c r="M242" s="134"/>
      <c r="N242" s="134" t="n">
        <f aca="false">N243</f>
        <v>1323.7</v>
      </c>
    </row>
    <row r="243" customFormat="false" ht="15" hidden="false" customHeight="false" outlineLevel="0" collapsed="false">
      <c r="A243" s="133"/>
      <c r="B243" s="133"/>
      <c r="C243" s="25"/>
      <c r="D243" s="25" t="s">
        <v>31</v>
      </c>
      <c r="E243" s="27" t="s">
        <v>32</v>
      </c>
      <c r="F243" s="134" t="n">
        <v>1323.7</v>
      </c>
      <c r="G243" s="134"/>
      <c r="H243" s="134" t="n">
        <v>1323.7</v>
      </c>
      <c r="I243" s="134" t="n">
        <v>1323.7</v>
      </c>
      <c r="J243" s="134"/>
      <c r="K243" s="134" t="n">
        <v>1323.7</v>
      </c>
      <c r="L243" s="134" t="n">
        <v>1323.7</v>
      </c>
      <c r="M243" s="134"/>
      <c r="N243" s="134" t="n">
        <v>1323.7</v>
      </c>
    </row>
    <row r="244" customFormat="false" ht="26.25" hidden="false" customHeight="false" outlineLevel="0" collapsed="false">
      <c r="A244" s="178"/>
      <c r="B244" s="178"/>
      <c r="C244" s="22" t="s">
        <v>253</v>
      </c>
      <c r="D244" s="22"/>
      <c r="E244" s="23" t="s">
        <v>254</v>
      </c>
      <c r="F244" s="132" t="n">
        <f aca="false">F245</f>
        <v>4643.2</v>
      </c>
      <c r="G244" s="132"/>
      <c r="H244" s="132" t="n">
        <f aca="false">H245</f>
        <v>4643.2</v>
      </c>
      <c r="I244" s="132" t="n">
        <f aca="false">I245</f>
        <v>0</v>
      </c>
      <c r="J244" s="132"/>
      <c r="K244" s="132" t="n">
        <f aca="false">K245</f>
        <v>0</v>
      </c>
      <c r="L244" s="132" t="n">
        <f aca="false">L245</f>
        <v>0</v>
      </c>
      <c r="M244" s="132"/>
      <c r="N244" s="132" t="n">
        <f aca="false">N245</f>
        <v>0</v>
      </c>
    </row>
    <row r="245" customFormat="false" ht="15" hidden="false" customHeight="false" outlineLevel="0" collapsed="false">
      <c r="A245" s="133"/>
      <c r="B245" s="133"/>
      <c r="C245" s="25" t="s">
        <v>255</v>
      </c>
      <c r="D245" s="25"/>
      <c r="E245" s="69" t="s">
        <v>689</v>
      </c>
      <c r="F245" s="134" t="n">
        <f aca="false">F246</f>
        <v>4643.2</v>
      </c>
      <c r="G245" s="134"/>
      <c r="H245" s="134" t="n">
        <f aca="false">H246</f>
        <v>4643.2</v>
      </c>
      <c r="I245" s="134" t="n">
        <f aca="false">I246</f>
        <v>0</v>
      </c>
      <c r="J245" s="134"/>
      <c r="K245" s="134" t="n">
        <f aca="false">K246</f>
        <v>0</v>
      </c>
      <c r="L245" s="134" t="n">
        <f aca="false">L246</f>
        <v>0</v>
      </c>
      <c r="M245" s="134"/>
      <c r="N245" s="134" t="n">
        <f aca="false">N246</f>
        <v>0</v>
      </c>
    </row>
    <row r="246" customFormat="false" ht="26.25" hidden="false" customHeight="false" outlineLevel="0" collapsed="false">
      <c r="A246" s="133"/>
      <c r="B246" s="133"/>
      <c r="C246" s="25"/>
      <c r="D246" s="25" t="s">
        <v>133</v>
      </c>
      <c r="E246" s="27" t="s">
        <v>134</v>
      </c>
      <c r="F246" s="140" t="n">
        <v>4643.2</v>
      </c>
      <c r="G246" s="140"/>
      <c r="H246" s="140" t="n">
        <v>4643.2</v>
      </c>
      <c r="I246" s="140" t="n">
        <v>0</v>
      </c>
      <c r="J246" s="140"/>
      <c r="K246" s="140" t="n">
        <v>0</v>
      </c>
      <c r="L246" s="140" t="n">
        <v>0</v>
      </c>
      <c r="M246" s="140"/>
      <c r="N246" s="140" t="n">
        <v>0</v>
      </c>
    </row>
    <row r="247" customFormat="false" ht="25.5" hidden="false" customHeight="false" outlineLevel="0" collapsed="false">
      <c r="A247" s="128"/>
      <c r="B247" s="128"/>
      <c r="C247" s="127" t="s">
        <v>362</v>
      </c>
      <c r="D247" s="128"/>
      <c r="E247" s="129" t="s">
        <v>363</v>
      </c>
      <c r="F247" s="130" t="n">
        <f aca="false">F248</f>
        <v>117.2</v>
      </c>
      <c r="G247" s="130"/>
      <c r="H247" s="130" t="n">
        <f aca="false">H248</f>
        <v>117.2</v>
      </c>
      <c r="I247" s="130" t="n">
        <f aca="false">I248</f>
        <v>49.2</v>
      </c>
      <c r="J247" s="130"/>
      <c r="K247" s="130" t="n">
        <f aca="false">K248</f>
        <v>49.2</v>
      </c>
      <c r="L247" s="130" t="n">
        <f aca="false">L248</f>
        <v>49.2</v>
      </c>
      <c r="M247" s="130"/>
      <c r="N247" s="130" t="n">
        <f aca="false">N248</f>
        <v>49.2</v>
      </c>
    </row>
    <row r="248" customFormat="false" ht="26.25" hidden="false" customHeight="false" outlineLevel="0" collapsed="false">
      <c r="A248" s="19"/>
      <c r="B248" s="19"/>
      <c r="C248" s="19" t="s">
        <v>364</v>
      </c>
      <c r="D248" s="19"/>
      <c r="E248" s="82" t="s">
        <v>365</v>
      </c>
      <c r="F248" s="131" t="n">
        <f aca="false">F249+F254+F257</f>
        <v>117.2</v>
      </c>
      <c r="G248" s="131"/>
      <c r="H248" s="131" t="n">
        <f aca="false">H249+H254+H257</f>
        <v>117.2</v>
      </c>
      <c r="I248" s="131" t="n">
        <f aca="false">I249</f>
        <v>49.2</v>
      </c>
      <c r="J248" s="131"/>
      <c r="K248" s="131" t="n">
        <f aca="false">K249</f>
        <v>49.2</v>
      </c>
      <c r="L248" s="131" t="n">
        <f aca="false">L249</f>
        <v>49.2</v>
      </c>
      <c r="M248" s="131"/>
      <c r="N248" s="131" t="n">
        <f aca="false">N249</f>
        <v>49.2</v>
      </c>
    </row>
    <row r="249" customFormat="false" ht="26.25" hidden="false" customHeight="false" outlineLevel="0" collapsed="false">
      <c r="A249" s="22"/>
      <c r="B249" s="22"/>
      <c r="C249" s="22" t="s">
        <v>366</v>
      </c>
      <c r="D249" s="32"/>
      <c r="E249" s="58" t="s">
        <v>367</v>
      </c>
      <c r="F249" s="132" t="n">
        <f aca="false">F250+F252</f>
        <v>49.2</v>
      </c>
      <c r="G249" s="132"/>
      <c r="H249" s="132" t="n">
        <f aca="false">H250+H252</f>
        <v>49.2</v>
      </c>
      <c r="I249" s="132" t="n">
        <f aca="false">I250+I252</f>
        <v>49.2</v>
      </c>
      <c r="J249" s="132"/>
      <c r="K249" s="132" t="n">
        <f aca="false">K250+K252</f>
        <v>49.2</v>
      </c>
      <c r="L249" s="132" t="n">
        <f aca="false">L250+L252</f>
        <v>49.2</v>
      </c>
      <c r="M249" s="132"/>
      <c r="N249" s="132" t="n">
        <f aca="false">N250+N252</f>
        <v>49.2</v>
      </c>
    </row>
    <row r="250" customFormat="false" ht="15" hidden="false" customHeight="false" outlineLevel="0" collapsed="false">
      <c r="A250" s="26"/>
      <c r="B250" s="26"/>
      <c r="C250" s="25" t="s">
        <v>368</v>
      </c>
      <c r="D250" s="25"/>
      <c r="E250" s="78" t="s">
        <v>369</v>
      </c>
      <c r="F250" s="134" t="n">
        <f aca="false">F251</f>
        <v>19.2</v>
      </c>
      <c r="G250" s="134"/>
      <c r="H250" s="134" t="n">
        <f aca="false">H251</f>
        <v>19.2</v>
      </c>
      <c r="I250" s="134" t="n">
        <f aca="false">I251</f>
        <v>19.2</v>
      </c>
      <c r="J250" s="134"/>
      <c r="K250" s="134" t="n">
        <f aca="false">K251</f>
        <v>19.2</v>
      </c>
      <c r="L250" s="134" t="n">
        <f aca="false">L251</f>
        <v>19.2</v>
      </c>
      <c r="M250" s="134"/>
      <c r="N250" s="134" t="n">
        <f aca="false">N251</f>
        <v>19.2</v>
      </c>
    </row>
    <row r="251" customFormat="false" ht="15" hidden="false" customHeight="false" outlineLevel="0" collapsed="false">
      <c r="A251" s="26"/>
      <c r="B251" s="26"/>
      <c r="C251" s="25"/>
      <c r="D251" s="25" t="s">
        <v>31</v>
      </c>
      <c r="E251" s="27" t="s">
        <v>32</v>
      </c>
      <c r="F251" s="134" t="n">
        <v>19.2</v>
      </c>
      <c r="G251" s="134"/>
      <c r="H251" s="134" t="n">
        <v>19.2</v>
      </c>
      <c r="I251" s="134" t="n">
        <v>19.2</v>
      </c>
      <c r="J251" s="134"/>
      <c r="K251" s="134" t="n">
        <v>19.2</v>
      </c>
      <c r="L251" s="134" t="n">
        <v>19.2</v>
      </c>
      <c r="M251" s="134"/>
      <c r="N251" s="134" t="n">
        <v>19.2</v>
      </c>
    </row>
    <row r="252" customFormat="false" ht="15" hidden="false" customHeight="false" outlineLevel="0" collapsed="false">
      <c r="A252" s="26"/>
      <c r="B252" s="26"/>
      <c r="C252" s="25" t="s">
        <v>370</v>
      </c>
      <c r="D252" s="25"/>
      <c r="E252" s="78" t="s">
        <v>371</v>
      </c>
      <c r="F252" s="134" t="n">
        <f aca="false">F253</f>
        <v>30</v>
      </c>
      <c r="G252" s="134"/>
      <c r="H252" s="134" t="n">
        <f aca="false">H253</f>
        <v>30</v>
      </c>
      <c r="I252" s="134" t="n">
        <f aca="false">I253</f>
        <v>30</v>
      </c>
      <c r="J252" s="134"/>
      <c r="K252" s="134" t="n">
        <f aca="false">K253</f>
        <v>30</v>
      </c>
      <c r="L252" s="134" t="n">
        <f aca="false">L253</f>
        <v>30</v>
      </c>
      <c r="M252" s="134"/>
      <c r="N252" s="134" t="n">
        <f aca="false">N253</f>
        <v>30</v>
      </c>
    </row>
    <row r="253" customFormat="false" ht="15" hidden="false" customHeight="false" outlineLevel="0" collapsed="false">
      <c r="A253" s="26"/>
      <c r="B253" s="26"/>
      <c r="C253" s="25"/>
      <c r="D253" s="25" t="s">
        <v>31</v>
      </c>
      <c r="E253" s="27" t="s">
        <v>32</v>
      </c>
      <c r="F253" s="134" t="n">
        <v>30</v>
      </c>
      <c r="G253" s="134"/>
      <c r="H253" s="134" t="n">
        <v>30</v>
      </c>
      <c r="I253" s="134" t="n">
        <v>30</v>
      </c>
      <c r="J253" s="134"/>
      <c r="K253" s="134" t="n">
        <v>30</v>
      </c>
      <c r="L253" s="134" t="n">
        <v>30</v>
      </c>
      <c r="M253" s="134"/>
      <c r="N253" s="134" t="n">
        <v>30</v>
      </c>
    </row>
    <row r="254" customFormat="false" ht="26.25" hidden="false" customHeight="false" outlineLevel="0" collapsed="false">
      <c r="A254" s="22"/>
      <c r="B254" s="22"/>
      <c r="C254" s="22" t="s">
        <v>372</v>
      </c>
      <c r="D254" s="22"/>
      <c r="E254" s="23" t="s">
        <v>373</v>
      </c>
      <c r="F254" s="179" t="n">
        <f aca="false">F255</f>
        <v>15.20281</v>
      </c>
      <c r="G254" s="179"/>
      <c r="H254" s="179" t="n">
        <f aca="false">H255</f>
        <v>15.20281</v>
      </c>
      <c r="I254" s="132" t="n">
        <v>0</v>
      </c>
      <c r="J254" s="132"/>
      <c r="K254" s="132" t="n">
        <v>0</v>
      </c>
      <c r="L254" s="132" t="n">
        <v>0</v>
      </c>
      <c r="M254" s="132"/>
      <c r="N254" s="132" t="n">
        <v>0</v>
      </c>
    </row>
    <row r="255" customFormat="false" ht="26.25" hidden="false" customHeight="false" outlineLevel="0" collapsed="false">
      <c r="A255" s="26"/>
      <c r="B255" s="26"/>
      <c r="C255" s="25" t="s">
        <v>374</v>
      </c>
      <c r="D255" s="25"/>
      <c r="E255" s="27" t="s">
        <v>375</v>
      </c>
      <c r="F255" s="180" t="n">
        <f aca="false">F256</f>
        <v>15.20281</v>
      </c>
      <c r="G255" s="180"/>
      <c r="H255" s="180" t="n">
        <f aca="false">H256</f>
        <v>15.20281</v>
      </c>
      <c r="I255" s="134" t="n">
        <v>0</v>
      </c>
      <c r="J255" s="134"/>
      <c r="K255" s="134" t="n">
        <v>0</v>
      </c>
      <c r="L255" s="134" t="n">
        <v>0</v>
      </c>
      <c r="M255" s="134"/>
      <c r="N255" s="134" t="n">
        <v>0</v>
      </c>
    </row>
    <row r="256" customFormat="false" ht="15" hidden="false" customHeight="false" outlineLevel="0" collapsed="false">
      <c r="A256" s="26"/>
      <c r="B256" s="26"/>
      <c r="C256" s="25"/>
      <c r="D256" s="25" t="s">
        <v>31</v>
      </c>
      <c r="E256" s="27" t="s">
        <v>32</v>
      </c>
      <c r="F256" s="181" t="n">
        <v>15.20281</v>
      </c>
      <c r="G256" s="181"/>
      <c r="H256" s="181" t="n">
        <f aca="false">SUM(F256:G256)</f>
        <v>15.20281</v>
      </c>
      <c r="I256" s="134" t="n">
        <v>0</v>
      </c>
      <c r="J256" s="134"/>
      <c r="K256" s="134" t="n">
        <v>0</v>
      </c>
      <c r="L256" s="134" t="n">
        <v>0</v>
      </c>
      <c r="M256" s="134"/>
      <c r="N256" s="134" t="n">
        <v>0</v>
      </c>
    </row>
    <row r="257" customFormat="false" ht="15" hidden="false" customHeight="false" outlineLevel="0" collapsed="false">
      <c r="A257" s="22"/>
      <c r="B257" s="22"/>
      <c r="C257" s="22" t="s">
        <v>376</v>
      </c>
      <c r="D257" s="22"/>
      <c r="E257" s="23" t="s">
        <v>195</v>
      </c>
      <c r="F257" s="179" t="n">
        <f aca="false">F258</f>
        <v>52.79719</v>
      </c>
      <c r="G257" s="179"/>
      <c r="H257" s="179" t="n">
        <f aca="false">H258</f>
        <v>52.79719</v>
      </c>
      <c r="I257" s="132" t="n">
        <v>0</v>
      </c>
      <c r="J257" s="132"/>
      <c r="K257" s="132" t="n">
        <v>0</v>
      </c>
      <c r="L257" s="132" t="n">
        <v>0</v>
      </c>
      <c r="M257" s="132"/>
      <c r="N257" s="132" t="n">
        <v>0</v>
      </c>
    </row>
    <row r="258" customFormat="false" ht="15" hidden="false" customHeight="false" outlineLevel="0" collapsed="false">
      <c r="A258" s="26"/>
      <c r="B258" s="26"/>
      <c r="C258" s="25" t="s">
        <v>377</v>
      </c>
      <c r="D258" s="25"/>
      <c r="E258" s="27" t="s">
        <v>378</v>
      </c>
      <c r="F258" s="180" t="n">
        <f aca="false">F259</f>
        <v>52.79719</v>
      </c>
      <c r="G258" s="180"/>
      <c r="H258" s="180" t="n">
        <f aca="false">H259</f>
        <v>52.79719</v>
      </c>
      <c r="I258" s="134" t="n">
        <v>0</v>
      </c>
      <c r="J258" s="134"/>
      <c r="K258" s="134" t="n">
        <v>0</v>
      </c>
      <c r="L258" s="134" t="n">
        <v>0</v>
      </c>
      <c r="M258" s="134"/>
      <c r="N258" s="134" t="n">
        <v>0</v>
      </c>
    </row>
    <row r="259" customFormat="false" ht="15" hidden="false" customHeight="false" outlineLevel="0" collapsed="false">
      <c r="A259" s="26"/>
      <c r="B259" s="26"/>
      <c r="C259" s="25"/>
      <c r="D259" s="25" t="s">
        <v>31</v>
      </c>
      <c r="E259" s="27" t="s">
        <v>32</v>
      </c>
      <c r="F259" s="181" t="n">
        <v>52.79719</v>
      </c>
      <c r="G259" s="181"/>
      <c r="H259" s="181" t="n">
        <v>52.79719</v>
      </c>
      <c r="I259" s="134" t="n">
        <v>0</v>
      </c>
      <c r="J259" s="134"/>
      <c r="K259" s="134" t="n">
        <v>0</v>
      </c>
      <c r="L259" s="134" t="n">
        <v>0</v>
      </c>
      <c r="M259" s="134"/>
      <c r="N259" s="134" t="n">
        <v>0</v>
      </c>
    </row>
    <row r="260" customFormat="false" ht="15" hidden="false" customHeight="false" outlineLevel="0" collapsed="false">
      <c r="A260" s="26"/>
      <c r="B260" s="26"/>
      <c r="C260" s="25"/>
      <c r="D260" s="25"/>
      <c r="E260" s="67" t="s">
        <v>235</v>
      </c>
      <c r="F260" s="181" t="n">
        <v>52.79719</v>
      </c>
      <c r="G260" s="181"/>
      <c r="H260" s="181" t="n">
        <v>52.79719</v>
      </c>
      <c r="I260" s="134"/>
      <c r="J260" s="134"/>
      <c r="K260" s="134"/>
      <c r="L260" s="134"/>
      <c r="M260" s="134"/>
      <c r="N260" s="134"/>
    </row>
    <row r="261" customFormat="false" ht="25.5" hidden="false" customHeight="false" outlineLevel="0" collapsed="false">
      <c r="A261" s="128"/>
      <c r="B261" s="128"/>
      <c r="C261" s="127" t="s">
        <v>564</v>
      </c>
      <c r="D261" s="128"/>
      <c r="E261" s="129" t="s">
        <v>690</v>
      </c>
      <c r="F261" s="130" t="n">
        <f aca="false">F262+F269</f>
        <v>8542.444</v>
      </c>
      <c r="G261" s="130"/>
      <c r="H261" s="130" t="n">
        <f aca="false">H262+H269</f>
        <v>8542.444</v>
      </c>
      <c r="I261" s="130" t="n">
        <f aca="false">I262+I269</f>
        <v>1040</v>
      </c>
      <c r="J261" s="130"/>
      <c r="K261" s="130" t="n">
        <f aca="false">K262+K269</f>
        <v>1040</v>
      </c>
      <c r="L261" s="130" t="n">
        <f aca="false">L262+L269</f>
        <v>638</v>
      </c>
      <c r="M261" s="130"/>
      <c r="N261" s="130" t="n">
        <f aca="false">N262+N269</f>
        <v>638</v>
      </c>
    </row>
    <row r="262" customFormat="false" ht="15" hidden="false" customHeight="false" outlineLevel="0" collapsed="false">
      <c r="A262" s="22"/>
      <c r="B262" s="22"/>
      <c r="C262" s="22" t="s">
        <v>566</v>
      </c>
      <c r="D262" s="32"/>
      <c r="E262" s="23" t="s">
        <v>567</v>
      </c>
      <c r="F262" s="132" t="n">
        <f aca="false">F263+F265</f>
        <v>7959.144</v>
      </c>
      <c r="G262" s="132"/>
      <c r="H262" s="132" t="n">
        <f aca="false">H263+H265</f>
        <v>7959.144</v>
      </c>
      <c r="I262" s="132" t="n">
        <f aca="false">I263+I265</f>
        <v>1040</v>
      </c>
      <c r="J262" s="132"/>
      <c r="K262" s="132" t="n">
        <f aca="false">K263+K265</f>
        <v>1040</v>
      </c>
      <c r="L262" s="132" t="n">
        <f aca="false">L263+L265</f>
        <v>638</v>
      </c>
      <c r="M262" s="132"/>
      <c r="N262" s="132" t="n">
        <f aca="false">N263+N265</f>
        <v>638</v>
      </c>
    </row>
    <row r="263" customFormat="false" ht="15" hidden="false" customHeight="false" outlineLevel="0" collapsed="false">
      <c r="A263" s="25"/>
      <c r="B263" s="25"/>
      <c r="C263" s="25" t="s">
        <v>568</v>
      </c>
      <c r="D263" s="25"/>
      <c r="E263" s="27" t="s">
        <v>569</v>
      </c>
      <c r="F263" s="134" t="n">
        <f aca="false">F264</f>
        <v>315.6</v>
      </c>
      <c r="G263" s="134"/>
      <c r="H263" s="134" t="n">
        <f aca="false">H264</f>
        <v>315.6</v>
      </c>
      <c r="I263" s="134" t="n">
        <f aca="false">I264</f>
        <v>154</v>
      </c>
      <c r="J263" s="134"/>
      <c r="K263" s="134" t="n">
        <f aca="false">K264</f>
        <v>154</v>
      </c>
      <c r="L263" s="134" t="n">
        <f aca="false">L264</f>
        <v>231</v>
      </c>
      <c r="M263" s="134"/>
      <c r="N263" s="134" t="n">
        <f aca="false">N264</f>
        <v>231</v>
      </c>
    </row>
    <row r="264" customFormat="false" ht="15" hidden="false" customHeight="false" outlineLevel="0" collapsed="false">
      <c r="A264" s="25"/>
      <c r="B264" s="25"/>
      <c r="C264" s="25"/>
      <c r="D264" s="25" t="s">
        <v>31</v>
      </c>
      <c r="E264" s="27" t="s">
        <v>32</v>
      </c>
      <c r="F264" s="134" t="n">
        <v>315.6</v>
      </c>
      <c r="G264" s="134"/>
      <c r="H264" s="134" t="n">
        <v>315.6</v>
      </c>
      <c r="I264" s="134" t="n">
        <v>154</v>
      </c>
      <c r="J264" s="134"/>
      <c r="K264" s="134" t="n">
        <v>154</v>
      </c>
      <c r="L264" s="134" t="n">
        <v>231</v>
      </c>
      <c r="M264" s="134"/>
      <c r="N264" s="134" t="n">
        <v>231</v>
      </c>
    </row>
    <row r="265" customFormat="false" ht="18.75" hidden="false" customHeight="true" outlineLevel="0" collapsed="false">
      <c r="A265" s="25"/>
      <c r="B265" s="25"/>
      <c r="C265" s="25" t="s">
        <v>570</v>
      </c>
      <c r="D265" s="25"/>
      <c r="E265" s="139" t="s">
        <v>571</v>
      </c>
      <c r="F265" s="134" t="n">
        <f aca="false">F266</f>
        <v>7643.544</v>
      </c>
      <c r="G265" s="134"/>
      <c r="H265" s="134" t="n">
        <f aca="false">H266</f>
        <v>7643.544</v>
      </c>
      <c r="I265" s="134" t="n">
        <f aca="false">I267+I268</f>
        <v>886</v>
      </c>
      <c r="J265" s="134"/>
      <c r="K265" s="134" t="n">
        <f aca="false">K267+K268</f>
        <v>886</v>
      </c>
      <c r="L265" s="134" t="n">
        <f aca="false">L267+L268</f>
        <v>407</v>
      </c>
      <c r="M265" s="134"/>
      <c r="N265" s="134" t="n">
        <f aca="false">N267+N268</f>
        <v>407</v>
      </c>
    </row>
    <row r="266" customFormat="false" ht="15" hidden="false" customHeight="false" outlineLevel="0" collapsed="false">
      <c r="A266" s="25"/>
      <c r="B266" s="25"/>
      <c r="C266" s="25"/>
      <c r="D266" s="25" t="s">
        <v>31</v>
      </c>
      <c r="E266" s="27" t="s">
        <v>32</v>
      </c>
      <c r="F266" s="134" t="n">
        <f aca="false">F267+F268</f>
        <v>7643.544</v>
      </c>
      <c r="G266" s="134"/>
      <c r="H266" s="134" t="n">
        <f aca="false">H267+H268</f>
        <v>7643.544</v>
      </c>
      <c r="I266" s="134" t="n">
        <f aca="false">I267+I268</f>
        <v>886</v>
      </c>
      <c r="J266" s="134"/>
      <c r="K266" s="134" t="n">
        <f aca="false">K267+K268</f>
        <v>886</v>
      </c>
      <c r="L266" s="134" t="n">
        <f aca="false">L267+L268</f>
        <v>407</v>
      </c>
      <c r="M266" s="134"/>
      <c r="N266" s="134" t="n">
        <f aca="false">N267+N268</f>
        <v>407</v>
      </c>
    </row>
    <row r="267" customFormat="false" ht="15" hidden="false" customHeight="false" outlineLevel="0" collapsed="false">
      <c r="A267" s="25"/>
      <c r="B267" s="25"/>
      <c r="C267" s="25"/>
      <c r="D267" s="25"/>
      <c r="E267" s="67" t="s">
        <v>234</v>
      </c>
      <c r="F267" s="168" t="n">
        <v>6267.70608</v>
      </c>
      <c r="G267" s="168"/>
      <c r="H267" s="168" t="n">
        <v>6267.70608</v>
      </c>
      <c r="I267" s="134" t="n">
        <v>0</v>
      </c>
      <c r="J267" s="134"/>
      <c r="K267" s="134" t="n">
        <v>0</v>
      </c>
      <c r="L267" s="134" t="n">
        <v>0</v>
      </c>
      <c r="M267" s="134"/>
      <c r="N267" s="134" t="n">
        <v>0</v>
      </c>
    </row>
    <row r="268" customFormat="false" ht="15" hidden="false" customHeight="false" outlineLevel="0" collapsed="false">
      <c r="A268" s="25"/>
      <c r="B268" s="25"/>
      <c r="C268" s="25"/>
      <c r="D268" s="25"/>
      <c r="E268" s="27" t="s">
        <v>572</v>
      </c>
      <c r="F268" s="168" t="n">
        <v>1375.83792</v>
      </c>
      <c r="G268" s="168"/>
      <c r="H268" s="168" t="n">
        <v>1375.83792</v>
      </c>
      <c r="I268" s="134" t="n">
        <v>886</v>
      </c>
      <c r="J268" s="134"/>
      <c r="K268" s="134" t="n">
        <v>886</v>
      </c>
      <c r="L268" s="134" t="n">
        <v>407</v>
      </c>
      <c r="M268" s="134"/>
      <c r="N268" s="134" t="n">
        <v>407</v>
      </c>
    </row>
    <row r="269" customFormat="false" ht="39" hidden="false" customHeight="false" outlineLevel="0" collapsed="false">
      <c r="A269" s="22"/>
      <c r="B269" s="22"/>
      <c r="C269" s="22" t="s">
        <v>573</v>
      </c>
      <c r="D269" s="32"/>
      <c r="E269" s="23" t="s">
        <v>574</v>
      </c>
      <c r="F269" s="132" t="n">
        <f aca="false">F270</f>
        <v>583.3</v>
      </c>
      <c r="G269" s="132"/>
      <c r="H269" s="132" t="n">
        <f aca="false">H270</f>
        <v>583.3</v>
      </c>
      <c r="I269" s="132" t="n">
        <f aca="false">I270</f>
        <v>0</v>
      </c>
      <c r="J269" s="132"/>
      <c r="K269" s="132" t="n">
        <f aca="false">K270</f>
        <v>0</v>
      </c>
      <c r="L269" s="132" t="n">
        <f aca="false">L270</f>
        <v>0</v>
      </c>
      <c r="M269" s="132"/>
      <c r="N269" s="132" t="n">
        <f aca="false">N270</f>
        <v>0</v>
      </c>
    </row>
    <row r="270" customFormat="false" ht="26.25" hidden="false" customHeight="false" outlineLevel="0" collapsed="false">
      <c r="A270" s="133"/>
      <c r="B270" s="133"/>
      <c r="C270" s="25" t="s">
        <v>575</v>
      </c>
      <c r="D270" s="25"/>
      <c r="E270" s="27" t="s">
        <v>576</v>
      </c>
      <c r="F270" s="134" t="n">
        <f aca="false">F271</f>
        <v>583.3</v>
      </c>
      <c r="G270" s="134"/>
      <c r="H270" s="134" t="n">
        <f aca="false">H271</f>
        <v>583.3</v>
      </c>
      <c r="I270" s="134" t="n">
        <v>0</v>
      </c>
      <c r="J270" s="134"/>
      <c r="K270" s="134" t="n">
        <v>0</v>
      </c>
      <c r="L270" s="134" t="n">
        <v>0</v>
      </c>
      <c r="M270" s="134"/>
      <c r="N270" s="134" t="n">
        <v>0</v>
      </c>
    </row>
    <row r="271" customFormat="false" ht="15" hidden="false" customHeight="false" outlineLevel="0" collapsed="false">
      <c r="A271" s="133"/>
      <c r="B271" s="133"/>
      <c r="C271" s="25"/>
      <c r="D271" s="25" t="s">
        <v>31</v>
      </c>
      <c r="E271" s="27" t="s">
        <v>32</v>
      </c>
      <c r="F271" s="134" t="n">
        <v>583.3</v>
      </c>
      <c r="G271" s="134"/>
      <c r="H271" s="134" t="n">
        <v>583.3</v>
      </c>
      <c r="I271" s="134" t="n">
        <v>0</v>
      </c>
      <c r="J271" s="134"/>
      <c r="K271" s="134" t="n">
        <v>0</v>
      </c>
      <c r="L271" s="134" t="n">
        <v>0</v>
      </c>
      <c r="M271" s="134"/>
      <c r="N271" s="134" t="n">
        <v>0</v>
      </c>
    </row>
    <row r="272" customFormat="false" ht="15" hidden="false" customHeight="false" outlineLevel="0" collapsed="false">
      <c r="A272" s="182"/>
      <c r="B272" s="182"/>
      <c r="C272" s="162" t="s">
        <v>645</v>
      </c>
      <c r="D272" s="183"/>
      <c r="E272" s="163" t="s">
        <v>646</v>
      </c>
      <c r="F272" s="164" t="n">
        <f aca="false">F273</f>
        <v>3297.7</v>
      </c>
      <c r="G272" s="164"/>
      <c r="H272" s="164" t="n">
        <f aca="false">H273</f>
        <v>3297.7</v>
      </c>
      <c r="I272" s="164" t="n">
        <f aca="false">I273</f>
        <v>3364.2</v>
      </c>
      <c r="J272" s="164"/>
      <c r="K272" s="164" t="n">
        <f aca="false">K273</f>
        <v>3364.2</v>
      </c>
      <c r="L272" s="164" t="n">
        <f aca="false">L273</f>
        <v>3364.2</v>
      </c>
      <c r="M272" s="164"/>
      <c r="N272" s="164" t="n">
        <f aca="false">N273</f>
        <v>3364.2</v>
      </c>
    </row>
    <row r="273" s="138" customFormat="true" ht="25.5" hidden="false" customHeight="false" outlineLevel="0" collapsed="false">
      <c r="A273" s="170"/>
      <c r="B273" s="170"/>
      <c r="C273" s="171" t="s">
        <v>587</v>
      </c>
      <c r="D273" s="172"/>
      <c r="E273" s="173" t="s">
        <v>588</v>
      </c>
      <c r="F273" s="165" t="n">
        <f aca="false">F274</f>
        <v>3297.7</v>
      </c>
      <c r="G273" s="165"/>
      <c r="H273" s="165" t="n">
        <f aca="false">H274</f>
        <v>3297.7</v>
      </c>
      <c r="I273" s="165" t="n">
        <f aca="false">I274</f>
        <v>3364.2</v>
      </c>
      <c r="J273" s="165"/>
      <c r="K273" s="165" t="n">
        <f aca="false">K274</f>
        <v>3364.2</v>
      </c>
      <c r="L273" s="165" t="n">
        <f aca="false">L274</f>
        <v>3364.2</v>
      </c>
      <c r="M273" s="165"/>
      <c r="N273" s="165" t="n">
        <f aca="false">N274</f>
        <v>3364.2</v>
      </c>
    </row>
    <row r="274" customFormat="false" ht="26.25" hidden="false" customHeight="false" outlineLevel="0" collapsed="false">
      <c r="A274" s="133"/>
      <c r="B274" s="133"/>
      <c r="C274" s="25" t="s">
        <v>589</v>
      </c>
      <c r="D274" s="25"/>
      <c r="E274" s="27" t="s">
        <v>590</v>
      </c>
      <c r="F274" s="134" t="n">
        <f aca="false">F275+F276+F277</f>
        <v>3297.7</v>
      </c>
      <c r="G274" s="134"/>
      <c r="H274" s="134" t="n">
        <f aca="false">H275+H276+H277</f>
        <v>3297.7</v>
      </c>
      <c r="I274" s="134" t="n">
        <f aca="false">I275+I276+I277</f>
        <v>3364.2</v>
      </c>
      <c r="J274" s="134"/>
      <c r="K274" s="134" t="n">
        <f aca="false">K275+K276+K277</f>
        <v>3364.2</v>
      </c>
      <c r="L274" s="134" t="n">
        <f aca="false">L275+L276+L277</f>
        <v>3364.2</v>
      </c>
      <c r="M274" s="134"/>
      <c r="N274" s="134" t="n">
        <f aca="false">N275+N276+N277</f>
        <v>3364.2</v>
      </c>
    </row>
    <row r="275" customFormat="false" ht="39" hidden="false" customHeight="false" outlineLevel="0" collapsed="false">
      <c r="A275" s="133"/>
      <c r="B275" s="133"/>
      <c r="C275" s="26"/>
      <c r="D275" s="25" t="s">
        <v>41</v>
      </c>
      <c r="E275" s="27" t="s">
        <v>42</v>
      </c>
      <c r="F275" s="134" t="n">
        <v>3141.1</v>
      </c>
      <c r="G275" s="134"/>
      <c r="H275" s="134" t="n">
        <v>3141.1</v>
      </c>
      <c r="I275" s="134" t="n">
        <v>3262.2</v>
      </c>
      <c r="J275" s="134"/>
      <c r="K275" s="134" t="n">
        <v>3262.2</v>
      </c>
      <c r="L275" s="134" t="n">
        <v>3262.2</v>
      </c>
      <c r="M275" s="134"/>
      <c r="N275" s="134" t="n">
        <v>3262.2</v>
      </c>
    </row>
    <row r="276" customFormat="false" ht="15" hidden="false" customHeight="false" outlineLevel="0" collapsed="false">
      <c r="A276" s="133"/>
      <c r="B276" s="133"/>
      <c r="C276" s="26"/>
      <c r="D276" s="25" t="s">
        <v>31</v>
      </c>
      <c r="E276" s="27" t="s">
        <v>32</v>
      </c>
      <c r="F276" s="134" t="n">
        <v>154.4</v>
      </c>
      <c r="G276" s="134"/>
      <c r="H276" s="134" t="n">
        <f aca="false">99.8+54.6</f>
        <v>154.4</v>
      </c>
      <c r="I276" s="134" t="n">
        <v>99.8</v>
      </c>
      <c r="J276" s="134"/>
      <c r="K276" s="134" t="n">
        <v>99.8</v>
      </c>
      <c r="L276" s="134" t="n">
        <v>99.8</v>
      </c>
      <c r="M276" s="134"/>
      <c r="N276" s="134" t="n">
        <v>99.8</v>
      </c>
    </row>
    <row r="277" customFormat="false" ht="15" hidden="false" customHeight="false" outlineLevel="0" collapsed="false">
      <c r="A277" s="133"/>
      <c r="B277" s="133"/>
      <c r="C277" s="26"/>
      <c r="D277" s="40" t="s">
        <v>167</v>
      </c>
      <c r="E277" s="184" t="s">
        <v>168</v>
      </c>
      <c r="F277" s="134" t="n">
        <v>2.2</v>
      </c>
      <c r="G277" s="134"/>
      <c r="H277" s="134" t="n">
        <v>2.2</v>
      </c>
      <c r="I277" s="134" t="n">
        <v>2.2</v>
      </c>
      <c r="J277" s="134"/>
      <c r="K277" s="134" t="n">
        <v>2.2</v>
      </c>
      <c r="L277" s="134" t="n">
        <v>2.2</v>
      </c>
      <c r="M277" s="134"/>
      <c r="N277" s="134" t="n">
        <v>2.2</v>
      </c>
    </row>
    <row r="278" customFormat="false" ht="15" hidden="false" customHeight="false" outlineLevel="0" collapsed="false">
      <c r="A278" s="121"/>
      <c r="B278" s="74" t="s">
        <v>691</v>
      </c>
      <c r="C278" s="121"/>
      <c r="D278" s="121"/>
      <c r="E278" s="122" t="s">
        <v>692</v>
      </c>
      <c r="F278" s="137" t="n">
        <f aca="false">F279+F307+F341</f>
        <v>78578.52615</v>
      </c>
      <c r="G278" s="137"/>
      <c r="H278" s="137" t="n">
        <f aca="false">H279+H307+H341</f>
        <v>78578.52615</v>
      </c>
      <c r="I278" s="137" t="n">
        <f aca="false">I279+I307+I341</f>
        <v>36093.75849</v>
      </c>
      <c r="J278" s="137" t="n">
        <f aca="false">J279+J307+J341</f>
        <v>0</v>
      </c>
      <c r="K278" s="137" t="n">
        <f aca="false">K279+K307+K341</f>
        <v>36093.75849</v>
      </c>
      <c r="L278" s="137" t="n">
        <f aca="false">L279+L307+L341</f>
        <v>39636.16917</v>
      </c>
      <c r="M278" s="137"/>
      <c r="N278" s="137" t="n">
        <f aca="false">N279+N307+N341</f>
        <v>39636.16917</v>
      </c>
    </row>
    <row r="279" customFormat="false" ht="15" hidden="false" customHeight="false" outlineLevel="0" collapsed="false">
      <c r="A279" s="121"/>
      <c r="B279" s="74" t="s">
        <v>693</v>
      </c>
      <c r="C279" s="121"/>
      <c r="D279" s="121"/>
      <c r="E279" s="122" t="s">
        <v>694</v>
      </c>
      <c r="F279" s="137" t="n">
        <f aca="false">F280</f>
        <v>3097.72552</v>
      </c>
      <c r="G279" s="137"/>
      <c r="H279" s="137" t="n">
        <f aca="false">H280</f>
        <v>3097.72552</v>
      </c>
      <c r="I279" s="137" t="n">
        <f aca="false">I280</f>
        <v>426.07137</v>
      </c>
      <c r="J279" s="137"/>
      <c r="K279" s="137" t="n">
        <f aca="false">K280</f>
        <v>426.07137</v>
      </c>
      <c r="L279" s="137" t="n">
        <f aca="false">L280</f>
        <v>3997.009</v>
      </c>
      <c r="M279" s="137"/>
      <c r="N279" s="137" t="n">
        <f aca="false">N280</f>
        <v>3997.009</v>
      </c>
    </row>
    <row r="280" customFormat="false" ht="15" hidden="false" customHeight="false" outlineLevel="0" collapsed="false">
      <c r="A280" s="121"/>
      <c r="B280" s="74"/>
      <c r="C280" s="121" t="s">
        <v>17</v>
      </c>
      <c r="D280" s="121"/>
      <c r="E280" s="152" t="s">
        <v>18</v>
      </c>
      <c r="F280" s="137" t="n">
        <f aca="false">F287+F301+F281</f>
        <v>3097.72552</v>
      </c>
      <c r="G280" s="137"/>
      <c r="H280" s="137" t="n">
        <f aca="false">H287+H301+H281</f>
        <v>3097.72552</v>
      </c>
      <c r="I280" s="137" t="n">
        <f aca="false">I287+I301+I281</f>
        <v>426.07137</v>
      </c>
      <c r="J280" s="137"/>
      <c r="K280" s="137" t="n">
        <f aca="false">K287+K301+K281</f>
        <v>426.07137</v>
      </c>
      <c r="L280" s="137" t="n">
        <f aca="false">L287+L301</f>
        <v>3997.009</v>
      </c>
      <c r="M280" s="137"/>
      <c r="N280" s="137" t="n">
        <f aca="false">N287+N301</f>
        <v>3997.009</v>
      </c>
    </row>
    <row r="281" customFormat="false" ht="25.5" hidden="false" customHeight="false" outlineLevel="0" collapsed="false">
      <c r="A281" s="127"/>
      <c r="B281" s="128"/>
      <c r="C281" s="127" t="s">
        <v>210</v>
      </c>
      <c r="D281" s="128"/>
      <c r="E281" s="129" t="s">
        <v>211</v>
      </c>
      <c r="F281" s="130" t="n">
        <f aca="false">F282</f>
        <v>0</v>
      </c>
      <c r="G281" s="130"/>
      <c r="H281" s="130" t="n">
        <f aca="false">H282</f>
        <v>0</v>
      </c>
      <c r="I281" s="130" t="n">
        <f aca="false">I282</f>
        <v>2.24472</v>
      </c>
      <c r="J281" s="130"/>
      <c r="K281" s="130" t="n">
        <f aca="false">K282</f>
        <v>2.24472</v>
      </c>
      <c r="L281" s="130" t="n">
        <v>0</v>
      </c>
      <c r="M281" s="130"/>
      <c r="N281" s="130" t="n">
        <v>0</v>
      </c>
    </row>
    <row r="282" customFormat="false" ht="26.25" hidden="false" customHeight="false" outlineLevel="0" collapsed="false">
      <c r="A282" s="22"/>
      <c r="B282" s="22"/>
      <c r="C282" s="22" t="s">
        <v>229</v>
      </c>
      <c r="D282" s="22"/>
      <c r="E282" s="23" t="s">
        <v>230</v>
      </c>
      <c r="F282" s="132" t="n">
        <f aca="false">F283</f>
        <v>0</v>
      </c>
      <c r="G282" s="132"/>
      <c r="H282" s="132" t="n">
        <f aca="false">H283</f>
        <v>0</v>
      </c>
      <c r="I282" s="132" t="n">
        <f aca="false">I283</f>
        <v>2.24472</v>
      </c>
      <c r="J282" s="132"/>
      <c r="K282" s="132" t="n">
        <f aca="false">K283</f>
        <v>2.24472</v>
      </c>
      <c r="L282" s="132" t="n">
        <v>0</v>
      </c>
      <c r="M282" s="132"/>
      <c r="N282" s="132" t="n">
        <v>0</v>
      </c>
    </row>
    <row r="283" customFormat="false" ht="26.25" hidden="false" customHeight="false" outlineLevel="0" collapsed="false">
      <c r="A283" s="121"/>
      <c r="B283" s="74"/>
      <c r="C283" s="25" t="s">
        <v>231</v>
      </c>
      <c r="D283" s="25"/>
      <c r="E283" s="27" t="s">
        <v>232</v>
      </c>
      <c r="F283" s="137" t="n">
        <f aca="false">F284</f>
        <v>0</v>
      </c>
      <c r="G283" s="137"/>
      <c r="H283" s="137" t="n">
        <f aca="false">H284</f>
        <v>0</v>
      </c>
      <c r="I283" s="137" t="n">
        <f aca="false">I284</f>
        <v>2.24472</v>
      </c>
      <c r="J283" s="137"/>
      <c r="K283" s="137" t="n">
        <f aca="false">K284</f>
        <v>2.24472</v>
      </c>
      <c r="L283" s="137" t="n">
        <v>0</v>
      </c>
      <c r="M283" s="137"/>
      <c r="N283" s="137" t="n">
        <v>0</v>
      </c>
    </row>
    <row r="284" customFormat="false" ht="26.25" hidden="false" customHeight="false" outlineLevel="0" collapsed="false">
      <c r="A284" s="121"/>
      <c r="B284" s="74"/>
      <c r="C284" s="25"/>
      <c r="D284" s="25" t="s">
        <v>133</v>
      </c>
      <c r="E284" s="27" t="s">
        <v>134</v>
      </c>
      <c r="F284" s="137" t="n">
        <f aca="false">F285+F286</f>
        <v>0</v>
      </c>
      <c r="G284" s="137"/>
      <c r="H284" s="137" t="n">
        <f aca="false">H285+H286</f>
        <v>0</v>
      </c>
      <c r="I284" s="137" t="n">
        <f aca="false">I285+I286</f>
        <v>2.24472</v>
      </c>
      <c r="J284" s="137"/>
      <c r="K284" s="137" t="n">
        <f aca="false">K285+K286</f>
        <v>2.24472</v>
      </c>
      <c r="L284" s="137" t="n">
        <v>0</v>
      </c>
      <c r="M284" s="137"/>
      <c r="N284" s="137" t="n">
        <v>0</v>
      </c>
    </row>
    <row r="285" customFormat="false" ht="15" hidden="false" customHeight="false" outlineLevel="0" collapsed="false">
      <c r="A285" s="121"/>
      <c r="B285" s="74"/>
      <c r="C285" s="121"/>
      <c r="D285" s="121"/>
      <c r="E285" s="67" t="s">
        <v>235</v>
      </c>
      <c r="F285" s="167" t="n">
        <v>0</v>
      </c>
      <c r="G285" s="167"/>
      <c r="H285" s="167" t="n">
        <v>0</v>
      </c>
      <c r="I285" s="167" t="n">
        <v>2.24472</v>
      </c>
      <c r="J285" s="167"/>
      <c r="K285" s="167" t="n">
        <v>2.24472</v>
      </c>
      <c r="L285" s="137" t="n">
        <v>0</v>
      </c>
      <c r="M285" s="137"/>
      <c r="N285" s="137" t="n">
        <v>0</v>
      </c>
    </row>
    <row r="286" customFormat="false" ht="15" hidden="false" customHeight="false" outlineLevel="0" collapsed="false">
      <c r="A286" s="121"/>
      <c r="B286" s="74"/>
      <c r="C286" s="121"/>
      <c r="D286" s="121"/>
      <c r="E286" s="67" t="s">
        <v>236</v>
      </c>
      <c r="F286" s="167" t="n">
        <v>0</v>
      </c>
      <c r="G286" s="167"/>
      <c r="H286" s="167" t="n">
        <v>0</v>
      </c>
      <c r="I286" s="137" t="n">
        <v>0</v>
      </c>
      <c r="J286" s="137"/>
      <c r="K286" s="137" t="n">
        <v>0</v>
      </c>
      <c r="L286" s="137" t="n">
        <v>0</v>
      </c>
      <c r="M286" s="137"/>
      <c r="N286" s="137" t="n">
        <v>0</v>
      </c>
    </row>
    <row r="287" customFormat="false" ht="25.5" hidden="false" customHeight="false" outlineLevel="0" collapsed="false">
      <c r="A287" s="127"/>
      <c r="B287" s="128"/>
      <c r="C287" s="127" t="s">
        <v>237</v>
      </c>
      <c r="D287" s="128"/>
      <c r="E287" s="129" t="s">
        <v>238</v>
      </c>
      <c r="F287" s="130" t="n">
        <f aca="false">F288</f>
        <v>3097.72552</v>
      </c>
      <c r="G287" s="130"/>
      <c r="H287" s="130" t="n">
        <f aca="false">H288</f>
        <v>3097.72552</v>
      </c>
      <c r="I287" s="130" t="n">
        <f aca="false">I288</f>
        <v>229.22757</v>
      </c>
      <c r="J287" s="130"/>
      <c r="K287" s="130" t="n">
        <f aca="false">K288</f>
        <v>229.22757</v>
      </c>
      <c r="L287" s="130" t="n">
        <f aca="false">L288</f>
        <v>3003.9</v>
      </c>
      <c r="M287" s="130"/>
      <c r="N287" s="130" t="n">
        <f aca="false">N288</f>
        <v>3003.9</v>
      </c>
    </row>
    <row r="288" customFormat="false" ht="26.25" hidden="false" customHeight="false" outlineLevel="0" collapsed="false">
      <c r="A288" s="22"/>
      <c r="B288" s="22"/>
      <c r="C288" s="22" t="s">
        <v>239</v>
      </c>
      <c r="D288" s="22"/>
      <c r="E288" s="23" t="s">
        <v>240</v>
      </c>
      <c r="F288" s="132" t="n">
        <f aca="false">F289+F293+F297+F291+F295</f>
        <v>3097.72552</v>
      </c>
      <c r="G288" s="132"/>
      <c r="H288" s="132" t="n">
        <f aca="false">H289+H293+H297+H291+H295</f>
        <v>3097.72552</v>
      </c>
      <c r="I288" s="132" t="n">
        <f aca="false">I289+I293+I297+I291+I295</f>
        <v>229.22757</v>
      </c>
      <c r="J288" s="132"/>
      <c r="K288" s="132" t="n">
        <f aca="false">K289+K293+K297+K291+K295</f>
        <v>229.22757</v>
      </c>
      <c r="L288" s="132" t="n">
        <f aca="false">L289+L293+L297+L291+L295</f>
        <v>3003.9</v>
      </c>
      <c r="M288" s="132"/>
      <c r="N288" s="132" t="n">
        <f aca="false">N289+N293+N297+N291+N295</f>
        <v>3003.9</v>
      </c>
    </row>
    <row r="289" customFormat="false" ht="39" hidden="false" customHeight="false" outlineLevel="0" collapsed="false">
      <c r="A289" s="133"/>
      <c r="B289" s="133"/>
      <c r="C289" s="25" t="s">
        <v>243</v>
      </c>
      <c r="D289" s="25"/>
      <c r="E289" s="69" t="s">
        <v>244</v>
      </c>
      <c r="F289" s="134" t="n">
        <f aca="false">F290</f>
        <v>110.6</v>
      </c>
      <c r="G289" s="134"/>
      <c r="H289" s="134" t="n">
        <f aca="false">H290</f>
        <v>110.6</v>
      </c>
      <c r="I289" s="134" t="n">
        <f aca="false">I290</f>
        <v>110.6</v>
      </c>
      <c r="J289" s="134"/>
      <c r="K289" s="134" t="n">
        <f aca="false">K290</f>
        <v>110.6</v>
      </c>
      <c r="L289" s="134" t="n">
        <f aca="false">L290</f>
        <v>110.6</v>
      </c>
      <c r="M289" s="134"/>
      <c r="N289" s="134" t="n">
        <f aca="false">N290</f>
        <v>110.6</v>
      </c>
    </row>
    <row r="290" customFormat="false" ht="15" hidden="false" customHeight="false" outlineLevel="0" collapsed="false">
      <c r="A290" s="133"/>
      <c r="B290" s="133"/>
      <c r="C290" s="25"/>
      <c r="D290" s="25" t="s">
        <v>31</v>
      </c>
      <c r="E290" s="27" t="s">
        <v>32</v>
      </c>
      <c r="F290" s="134" t="n">
        <v>110.6</v>
      </c>
      <c r="G290" s="134"/>
      <c r="H290" s="134" t="n">
        <v>110.6</v>
      </c>
      <c r="I290" s="134" t="n">
        <v>110.6</v>
      </c>
      <c r="J290" s="134"/>
      <c r="K290" s="134" t="n">
        <v>110.6</v>
      </c>
      <c r="L290" s="134" t="n">
        <v>110.6</v>
      </c>
      <c r="M290" s="134"/>
      <c r="N290" s="134" t="n">
        <v>110.6</v>
      </c>
    </row>
    <row r="291" customFormat="false" ht="26.25" hidden="false" customHeight="false" outlineLevel="0" collapsed="false">
      <c r="A291" s="133"/>
      <c r="B291" s="133"/>
      <c r="C291" s="25" t="s">
        <v>245</v>
      </c>
      <c r="D291" s="25"/>
      <c r="E291" s="69" t="s">
        <v>246</v>
      </c>
      <c r="F291" s="134" t="n">
        <f aca="false">F292</f>
        <v>2368.4</v>
      </c>
      <c r="G291" s="134"/>
      <c r="H291" s="134" t="n">
        <f aca="false">H292</f>
        <v>2368.4</v>
      </c>
      <c r="I291" s="134" t="n">
        <f aca="false">I292</f>
        <v>0</v>
      </c>
      <c r="J291" s="134"/>
      <c r="K291" s="134" t="n">
        <f aca="false">K292</f>
        <v>0</v>
      </c>
      <c r="L291" s="134" t="n">
        <f aca="false">L292</f>
        <v>2368.4</v>
      </c>
      <c r="M291" s="134"/>
      <c r="N291" s="134" t="n">
        <f aca="false">N292</f>
        <v>2368.4</v>
      </c>
    </row>
    <row r="292" customFormat="false" ht="15" hidden="false" customHeight="false" outlineLevel="0" collapsed="false">
      <c r="A292" s="133"/>
      <c r="B292" s="133"/>
      <c r="C292" s="25"/>
      <c r="D292" s="25" t="s">
        <v>31</v>
      </c>
      <c r="E292" s="27" t="s">
        <v>32</v>
      </c>
      <c r="F292" s="134" t="n">
        <v>2368.4</v>
      </c>
      <c r="G292" s="134"/>
      <c r="H292" s="134" t="n">
        <v>2368.4</v>
      </c>
      <c r="I292" s="134" t="n">
        <v>0</v>
      </c>
      <c r="J292" s="134"/>
      <c r="K292" s="134" t="n">
        <v>0</v>
      </c>
      <c r="L292" s="134" t="n">
        <v>2368.4</v>
      </c>
      <c r="M292" s="134"/>
      <c r="N292" s="134" t="n">
        <v>2368.4</v>
      </c>
    </row>
    <row r="293" customFormat="false" ht="26.25" hidden="false" customHeight="false" outlineLevel="0" collapsed="false">
      <c r="A293" s="133"/>
      <c r="B293" s="133"/>
      <c r="C293" s="25" t="s">
        <v>247</v>
      </c>
      <c r="D293" s="25"/>
      <c r="E293" s="27" t="s">
        <v>248</v>
      </c>
      <c r="F293" s="134" t="n">
        <f aca="false">F294</f>
        <v>35.3</v>
      </c>
      <c r="G293" s="134"/>
      <c r="H293" s="134" t="n">
        <f aca="false">H294</f>
        <v>35.3</v>
      </c>
      <c r="I293" s="134" t="n">
        <f aca="false">I294</f>
        <v>35.3</v>
      </c>
      <c r="J293" s="134"/>
      <c r="K293" s="134" t="n">
        <f aca="false">K294</f>
        <v>35.3</v>
      </c>
      <c r="L293" s="134" t="n">
        <f aca="false">L294</f>
        <v>35.3</v>
      </c>
      <c r="M293" s="134"/>
      <c r="N293" s="134" t="n">
        <f aca="false">N294</f>
        <v>35.3</v>
      </c>
    </row>
    <row r="294" customFormat="false" ht="15" hidden="false" customHeight="false" outlineLevel="0" collapsed="false">
      <c r="A294" s="133"/>
      <c r="B294" s="133"/>
      <c r="C294" s="25"/>
      <c r="D294" s="25" t="s">
        <v>31</v>
      </c>
      <c r="E294" s="27" t="s">
        <v>32</v>
      </c>
      <c r="F294" s="134" t="n">
        <v>35.3</v>
      </c>
      <c r="G294" s="134"/>
      <c r="H294" s="134" t="n">
        <v>35.3</v>
      </c>
      <c r="I294" s="134" t="n">
        <v>35.3</v>
      </c>
      <c r="J294" s="134"/>
      <c r="K294" s="134" t="n">
        <v>35.3</v>
      </c>
      <c r="L294" s="134" t="n">
        <v>35.3</v>
      </c>
      <c r="M294" s="134"/>
      <c r="N294" s="134" t="n">
        <v>35.3</v>
      </c>
    </row>
    <row r="295" customFormat="false" ht="26.25" hidden="false" customHeight="false" outlineLevel="0" collapsed="false">
      <c r="A295" s="133"/>
      <c r="B295" s="133"/>
      <c r="C295" s="25" t="s">
        <v>249</v>
      </c>
      <c r="D295" s="25"/>
      <c r="E295" s="27" t="s">
        <v>695</v>
      </c>
      <c r="F295" s="134" t="n">
        <f aca="false">F296</f>
        <v>489.6</v>
      </c>
      <c r="G295" s="134"/>
      <c r="H295" s="134" t="n">
        <f aca="false">H296</f>
        <v>489.6</v>
      </c>
      <c r="I295" s="134" t="n">
        <f aca="false">I296</f>
        <v>0</v>
      </c>
      <c r="J295" s="134"/>
      <c r="K295" s="134" t="n">
        <f aca="false">K296</f>
        <v>0</v>
      </c>
      <c r="L295" s="134" t="n">
        <f aca="false">L296</f>
        <v>489.6</v>
      </c>
      <c r="M295" s="134"/>
      <c r="N295" s="134" t="n">
        <f aca="false">N296</f>
        <v>489.6</v>
      </c>
    </row>
    <row r="296" customFormat="false" ht="15" hidden="false" customHeight="false" outlineLevel="0" collapsed="false">
      <c r="A296" s="133"/>
      <c r="B296" s="133"/>
      <c r="C296" s="25"/>
      <c r="D296" s="25" t="s">
        <v>31</v>
      </c>
      <c r="E296" s="27" t="s">
        <v>32</v>
      </c>
      <c r="F296" s="134" t="n">
        <v>489.6</v>
      </c>
      <c r="G296" s="134"/>
      <c r="H296" s="134" t="n">
        <v>489.6</v>
      </c>
      <c r="I296" s="134" t="n">
        <v>0</v>
      </c>
      <c r="J296" s="134"/>
      <c r="K296" s="134" t="n">
        <v>0</v>
      </c>
      <c r="L296" s="134" t="n">
        <v>489.6</v>
      </c>
      <c r="M296" s="134"/>
      <c r="N296" s="134" t="n">
        <v>489.6</v>
      </c>
    </row>
    <row r="297" customFormat="false" ht="26.25" hidden="false" customHeight="false" outlineLevel="0" collapsed="false">
      <c r="A297" s="133"/>
      <c r="B297" s="133"/>
      <c r="C297" s="25" t="s">
        <v>251</v>
      </c>
      <c r="D297" s="25"/>
      <c r="E297" s="27" t="s">
        <v>656</v>
      </c>
      <c r="F297" s="134" t="n">
        <f aca="false">F298</f>
        <v>93.82552</v>
      </c>
      <c r="G297" s="134"/>
      <c r="H297" s="134" t="n">
        <f aca="false">H298</f>
        <v>93.82552</v>
      </c>
      <c r="I297" s="134" t="n">
        <f aca="false">I298</f>
        <v>83.32757</v>
      </c>
      <c r="J297" s="134"/>
      <c r="K297" s="134" t="n">
        <f aca="false">K298</f>
        <v>83.32757</v>
      </c>
      <c r="L297" s="134" t="n">
        <v>0</v>
      </c>
      <c r="M297" s="134"/>
      <c r="N297" s="134" t="n">
        <v>0</v>
      </c>
    </row>
    <row r="298" customFormat="false" ht="15" hidden="false" customHeight="false" outlineLevel="0" collapsed="false">
      <c r="A298" s="133"/>
      <c r="B298" s="133"/>
      <c r="C298" s="25"/>
      <c r="D298" s="25" t="s">
        <v>31</v>
      </c>
      <c r="E298" s="27" t="s">
        <v>32</v>
      </c>
      <c r="F298" s="134" t="n">
        <f aca="false">F299+F300</f>
        <v>93.82552</v>
      </c>
      <c r="G298" s="134"/>
      <c r="H298" s="134" t="n">
        <f aca="false">H299+H300</f>
        <v>93.82552</v>
      </c>
      <c r="I298" s="134" t="n">
        <f aca="false">I299+I300</f>
        <v>83.32757</v>
      </c>
      <c r="J298" s="134"/>
      <c r="K298" s="134" t="n">
        <f aca="false">K299+K300</f>
        <v>83.32757</v>
      </c>
      <c r="L298" s="134" t="n">
        <v>0</v>
      </c>
      <c r="M298" s="134"/>
      <c r="N298" s="134" t="n">
        <v>0</v>
      </c>
    </row>
    <row r="299" customFormat="false" ht="15" hidden="false" customHeight="false" outlineLevel="0" collapsed="false">
      <c r="A299" s="133"/>
      <c r="B299" s="133"/>
      <c r="C299" s="25"/>
      <c r="D299" s="25"/>
      <c r="E299" s="27" t="s">
        <v>696</v>
      </c>
      <c r="F299" s="134" t="n">
        <v>91.949</v>
      </c>
      <c r="G299" s="134"/>
      <c r="H299" s="134" t="n">
        <v>91.949</v>
      </c>
      <c r="I299" s="134" t="n">
        <v>81.661</v>
      </c>
      <c r="J299" s="134"/>
      <c r="K299" s="134" t="n">
        <v>81.661</v>
      </c>
      <c r="L299" s="134" t="n">
        <v>0</v>
      </c>
      <c r="M299" s="134"/>
      <c r="N299" s="134" t="n">
        <v>0</v>
      </c>
    </row>
    <row r="300" customFormat="false" ht="15" hidden="false" customHeight="false" outlineLevel="0" collapsed="false">
      <c r="A300" s="133"/>
      <c r="B300" s="133"/>
      <c r="C300" s="25"/>
      <c r="D300" s="25"/>
      <c r="E300" s="27" t="s">
        <v>572</v>
      </c>
      <c r="F300" s="134" t="n">
        <v>1.87652</v>
      </c>
      <c r="G300" s="134"/>
      <c r="H300" s="134" t="n">
        <v>1.87652</v>
      </c>
      <c r="I300" s="134" t="n">
        <v>1.66657</v>
      </c>
      <c r="J300" s="134"/>
      <c r="K300" s="134" t="n">
        <v>1.66657</v>
      </c>
      <c r="L300" s="134" t="n">
        <v>0</v>
      </c>
      <c r="M300" s="134"/>
      <c r="N300" s="134" t="n">
        <v>0</v>
      </c>
    </row>
    <row r="301" customFormat="false" ht="25.5" hidden="false" customHeight="false" outlineLevel="0" collapsed="false">
      <c r="A301" s="127"/>
      <c r="B301" s="128"/>
      <c r="C301" s="127" t="s">
        <v>555</v>
      </c>
      <c r="D301" s="128"/>
      <c r="E301" s="129" t="s">
        <v>697</v>
      </c>
      <c r="F301" s="130" t="n">
        <f aca="false">F302</f>
        <v>0</v>
      </c>
      <c r="G301" s="130"/>
      <c r="H301" s="130" t="n">
        <f aca="false">H302</f>
        <v>0</v>
      </c>
      <c r="I301" s="130" t="n">
        <f aca="false">I302</f>
        <v>194.59908</v>
      </c>
      <c r="J301" s="130"/>
      <c r="K301" s="130" t="n">
        <f aca="false">K302</f>
        <v>194.59908</v>
      </c>
      <c r="L301" s="130" t="n">
        <f aca="false">L302</f>
        <v>993.109</v>
      </c>
      <c r="M301" s="130"/>
      <c r="N301" s="130" t="n">
        <f aca="false">N302</f>
        <v>993.109</v>
      </c>
    </row>
    <row r="302" customFormat="false" ht="39" hidden="false" customHeight="false" outlineLevel="0" collapsed="false">
      <c r="A302" s="19"/>
      <c r="B302" s="19"/>
      <c r="C302" s="19" t="s">
        <v>698</v>
      </c>
      <c r="D302" s="185"/>
      <c r="E302" s="20" t="s">
        <v>699</v>
      </c>
      <c r="F302" s="131" t="n">
        <f aca="false">F303</f>
        <v>0</v>
      </c>
      <c r="G302" s="131"/>
      <c r="H302" s="131" t="n">
        <f aca="false">H303</f>
        <v>0</v>
      </c>
      <c r="I302" s="131" t="n">
        <f aca="false">I303</f>
        <v>194.59908</v>
      </c>
      <c r="J302" s="131"/>
      <c r="K302" s="131" t="n">
        <f aca="false">K303</f>
        <v>194.59908</v>
      </c>
      <c r="L302" s="131" t="n">
        <f aca="false">L303</f>
        <v>993.109</v>
      </c>
      <c r="M302" s="131"/>
      <c r="N302" s="131" t="n">
        <f aca="false">N303</f>
        <v>993.109</v>
      </c>
    </row>
    <row r="303" customFormat="false" ht="39" hidden="false" customHeight="false" outlineLevel="0" collapsed="false">
      <c r="A303" s="22"/>
      <c r="B303" s="22"/>
      <c r="C303" s="22" t="s">
        <v>700</v>
      </c>
      <c r="D303" s="32"/>
      <c r="E303" s="23" t="s">
        <v>558</v>
      </c>
      <c r="F303" s="176" t="n">
        <f aca="false">F304</f>
        <v>0</v>
      </c>
      <c r="G303" s="176"/>
      <c r="H303" s="176" t="n">
        <f aca="false">H304</f>
        <v>0</v>
      </c>
      <c r="I303" s="176" t="n">
        <f aca="false">I304</f>
        <v>194.59908</v>
      </c>
      <c r="J303" s="176"/>
      <c r="K303" s="176" t="n">
        <f aca="false">K304</f>
        <v>194.59908</v>
      </c>
      <c r="L303" s="176" t="n">
        <f aca="false">L304</f>
        <v>993.109</v>
      </c>
      <c r="M303" s="176"/>
      <c r="N303" s="176" t="n">
        <f aca="false">N304</f>
        <v>993.109</v>
      </c>
    </row>
    <row r="304" customFormat="false" ht="26.25" hidden="false" customHeight="false" outlineLevel="0" collapsed="false">
      <c r="A304" s="133"/>
      <c r="B304" s="133"/>
      <c r="C304" s="91" t="s">
        <v>559</v>
      </c>
      <c r="D304" s="25"/>
      <c r="E304" s="94" t="s">
        <v>560</v>
      </c>
      <c r="F304" s="134" t="n">
        <v>0</v>
      </c>
      <c r="G304" s="134"/>
      <c r="H304" s="134" t="n">
        <v>0</v>
      </c>
      <c r="I304" s="134" t="n">
        <f aca="false">I305</f>
        <v>194.59908</v>
      </c>
      <c r="J304" s="134"/>
      <c r="K304" s="134" t="n">
        <f aca="false">K305</f>
        <v>194.59908</v>
      </c>
      <c r="L304" s="134" t="n">
        <f aca="false">L305</f>
        <v>993.109</v>
      </c>
      <c r="M304" s="134"/>
      <c r="N304" s="134" t="n">
        <f aca="false">N305</f>
        <v>993.109</v>
      </c>
    </row>
    <row r="305" customFormat="false" ht="26.25" hidden="false" customHeight="false" outlineLevel="0" collapsed="false">
      <c r="A305" s="133"/>
      <c r="B305" s="133"/>
      <c r="C305" s="25"/>
      <c r="D305" s="25" t="s">
        <v>133</v>
      </c>
      <c r="E305" s="27" t="s">
        <v>134</v>
      </c>
      <c r="F305" s="134" t="n">
        <v>0</v>
      </c>
      <c r="G305" s="134"/>
      <c r="H305" s="134" t="n">
        <v>0</v>
      </c>
      <c r="I305" s="134" t="n">
        <f aca="false">I306</f>
        <v>194.59908</v>
      </c>
      <c r="J305" s="134"/>
      <c r="K305" s="134" t="n">
        <f aca="false">K306</f>
        <v>194.59908</v>
      </c>
      <c r="L305" s="134" t="n">
        <f aca="false">L306</f>
        <v>993.109</v>
      </c>
      <c r="M305" s="134"/>
      <c r="N305" s="134" t="n">
        <f aca="false">N306</f>
        <v>993.109</v>
      </c>
    </row>
    <row r="306" customFormat="false" ht="15" hidden="false" customHeight="false" outlineLevel="0" collapsed="false">
      <c r="A306" s="133"/>
      <c r="B306" s="133"/>
      <c r="C306" s="25"/>
      <c r="D306" s="25"/>
      <c r="E306" s="67" t="s">
        <v>100</v>
      </c>
      <c r="F306" s="134" t="n">
        <v>0</v>
      </c>
      <c r="G306" s="134"/>
      <c r="H306" s="134" t="n">
        <v>0</v>
      </c>
      <c r="I306" s="161" t="n">
        <v>194.59908</v>
      </c>
      <c r="J306" s="161"/>
      <c r="K306" s="161" t="n">
        <v>194.59908</v>
      </c>
      <c r="L306" s="161" t="n">
        <v>993.109</v>
      </c>
      <c r="M306" s="161"/>
      <c r="N306" s="161" t="n">
        <v>993.109</v>
      </c>
    </row>
    <row r="307" customFormat="false" ht="15" hidden="false" customHeight="false" outlineLevel="0" collapsed="false">
      <c r="A307" s="121"/>
      <c r="B307" s="74" t="s">
        <v>701</v>
      </c>
      <c r="C307" s="121"/>
      <c r="D307" s="121"/>
      <c r="E307" s="122" t="s">
        <v>702</v>
      </c>
      <c r="F307" s="137" t="n">
        <f aca="false">F308+F335</f>
        <v>30109.92931</v>
      </c>
      <c r="G307" s="137"/>
      <c r="H307" s="137" t="n">
        <f aca="false">H308+H335</f>
        <v>30109.92931</v>
      </c>
      <c r="I307" s="137" t="n">
        <f aca="false">I308+I335</f>
        <v>2477.6</v>
      </c>
      <c r="J307" s="137"/>
      <c r="K307" s="137" t="n">
        <f aca="false">K308+K335</f>
        <v>2477.6</v>
      </c>
      <c r="L307" s="137" t="n">
        <f aca="false">L308+L335</f>
        <v>3993.1</v>
      </c>
      <c r="M307" s="137"/>
      <c r="N307" s="137" t="n">
        <f aca="false">N308+N335</f>
        <v>3993.1</v>
      </c>
    </row>
    <row r="308" customFormat="false" ht="15" hidden="false" customHeight="false" outlineLevel="0" collapsed="false">
      <c r="A308" s="121"/>
      <c r="B308" s="40"/>
      <c r="C308" s="121" t="s">
        <v>17</v>
      </c>
      <c r="D308" s="121"/>
      <c r="E308" s="152" t="s">
        <v>18</v>
      </c>
      <c r="F308" s="137" t="n">
        <f aca="false">F309</f>
        <v>24771.22931</v>
      </c>
      <c r="G308" s="137"/>
      <c r="H308" s="137" t="n">
        <f aca="false">H309</f>
        <v>24771.22931</v>
      </c>
      <c r="I308" s="137" t="n">
        <f aca="false">I309</f>
        <v>2477.6</v>
      </c>
      <c r="J308" s="137"/>
      <c r="K308" s="137" t="n">
        <f aca="false">K309</f>
        <v>2477.6</v>
      </c>
      <c r="L308" s="137" t="n">
        <f aca="false">L309</f>
        <v>3993.1</v>
      </c>
      <c r="M308" s="137"/>
      <c r="N308" s="137" t="n">
        <f aca="false">N309</f>
        <v>3993.1</v>
      </c>
    </row>
    <row r="309" customFormat="false" ht="25.5" hidden="false" customHeight="false" outlineLevel="0" collapsed="false">
      <c r="A309" s="127"/>
      <c r="B309" s="128"/>
      <c r="C309" s="127" t="s">
        <v>395</v>
      </c>
      <c r="D309" s="128"/>
      <c r="E309" s="129" t="s">
        <v>396</v>
      </c>
      <c r="F309" s="130" t="n">
        <f aca="false">F310+F314</f>
        <v>24771.22931</v>
      </c>
      <c r="G309" s="130"/>
      <c r="H309" s="130" t="n">
        <f aca="false">H310+H314</f>
        <v>24771.22931</v>
      </c>
      <c r="I309" s="130" t="n">
        <f aca="false">I310+I314</f>
        <v>2477.6</v>
      </c>
      <c r="J309" s="130"/>
      <c r="K309" s="130" t="n">
        <f aca="false">K310+K314</f>
        <v>2477.6</v>
      </c>
      <c r="L309" s="130" t="n">
        <f aca="false">L310+L314</f>
        <v>3993.1</v>
      </c>
      <c r="M309" s="130"/>
      <c r="N309" s="130" t="n">
        <f aca="false">N310+N314</f>
        <v>3993.1</v>
      </c>
    </row>
    <row r="310" customFormat="false" ht="26.25" hidden="false" customHeight="false" outlineLevel="0" collapsed="false">
      <c r="A310" s="19"/>
      <c r="B310" s="19"/>
      <c r="C310" s="19" t="s">
        <v>403</v>
      </c>
      <c r="D310" s="19"/>
      <c r="E310" s="82" t="s">
        <v>404</v>
      </c>
      <c r="F310" s="131" t="n">
        <f aca="false">F311</f>
        <v>648.5</v>
      </c>
      <c r="G310" s="131"/>
      <c r="H310" s="131" t="n">
        <f aca="false">H311</f>
        <v>648.5</v>
      </c>
      <c r="I310" s="131" t="n">
        <f aca="false">I311</f>
        <v>154</v>
      </c>
      <c r="J310" s="131"/>
      <c r="K310" s="131" t="n">
        <f aca="false">K311</f>
        <v>154</v>
      </c>
      <c r="L310" s="131" t="n">
        <f aca="false">L311</f>
        <v>0</v>
      </c>
      <c r="M310" s="131"/>
      <c r="N310" s="131" t="n">
        <f aca="false">N311</f>
        <v>0</v>
      </c>
    </row>
    <row r="311" customFormat="false" ht="15" hidden="false" customHeight="false" outlineLevel="0" collapsed="false">
      <c r="A311" s="22"/>
      <c r="B311" s="22"/>
      <c r="C311" s="22" t="s">
        <v>422</v>
      </c>
      <c r="D311" s="32"/>
      <c r="E311" s="58" t="s">
        <v>423</v>
      </c>
      <c r="F311" s="132" t="n">
        <f aca="false">F312</f>
        <v>648.5</v>
      </c>
      <c r="G311" s="132"/>
      <c r="H311" s="132" t="n">
        <f aca="false">H312</f>
        <v>648.5</v>
      </c>
      <c r="I311" s="132" t="n">
        <f aca="false">I312</f>
        <v>154</v>
      </c>
      <c r="J311" s="132"/>
      <c r="K311" s="132" t="n">
        <f aca="false">K312</f>
        <v>154</v>
      </c>
      <c r="L311" s="132" t="n">
        <f aca="false">L312</f>
        <v>0</v>
      </c>
      <c r="M311" s="132"/>
      <c r="N311" s="132" t="n">
        <f aca="false">N312</f>
        <v>0</v>
      </c>
    </row>
    <row r="312" customFormat="false" ht="15" hidden="false" customHeight="false" outlineLevel="0" collapsed="false">
      <c r="A312" s="133"/>
      <c r="B312" s="133"/>
      <c r="C312" s="25" t="s">
        <v>430</v>
      </c>
      <c r="D312" s="33"/>
      <c r="E312" s="31" t="s">
        <v>431</v>
      </c>
      <c r="F312" s="140" t="n">
        <f aca="false">F313</f>
        <v>648.5</v>
      </c>
      <c r="G312" s="140"/>
      <c r="H312" s="140" t="n">
        <f aca="false">H313</f>
        <v>648.5</v>
      </c>
      <c r="I312" s="140" t="n">
        <f aca="false">I313</f>
        <v>154</v>
      </c>
      <c r="J312" s="140"/>
      <c r="K312" s="140" t="n">
        <f aca="false">K313</f>
        <v>154</v>
      </c>
      <c r="L312" s="140" t="n">
        <v>0</v>
      </c>
      <c r="M312" s="140"/>
      <c r="N312" s="140" t="n">
        <v>0</v>
      </c>
    </row>
    <row r="313" customFormat="false" ht="15" hidden="false" customHeight="false" outlineLevel="0" collapsed="false">
      <c r="A313" s="133"/>
      <c r="B313" s="133"/>
      <c r="C313" s="25"/>
      <c r="D313" s="25" t="s">
        <v>31</v>
      </c>
      <c r="E313" s="27" t="s">
        <v>32</v>
      </c>
      <c r="F313" s="140" t="n">
        <v>648.5</v>
      </c>
      <c r="G313" s="140"/>
      <c r="H313" s="140" t="n">
        <v>648.5</v>
      </c>
      <c r="I313" s="140" t="n">
        <v>154</v>
      </c>
      <c r="J313" s="140"/>
      <c r="K313" s="140" t="n">
        <v>154</v>
      </c>
      <c r="L313" s="140" t="n">
        <v>0</v>
      </c>
      <c r="M313" s="140"/>
      <c r="N313" s="140" t="n">
        <v>0</v>
      </c>
    </row>
    <row r="314" customFormat="false" ht="26.25" hidden="false" customHeight="false" outlineLevel="0" collapsed="false">
      <c r="A314" s="19"/>
      <c r="B314" s="19"/>
      <c r="C314" s="19" t="s">
        <v>452</v>
      </c>
      <c r="D314" s="19"/>
      <c r="E314" s="82" t="s">
        <v>453</v>
      </c>
      <c r="F314" s="131" t="n">
        <f aca="false">F315+F330</f>
        <v>24122.72931</v>
      </c>
      <c r="G314" s="131"/>
      <c r="H314" s="131" t="n">
        <f aca="false">H315+H330</f>
        <v>24122.72931</v>
      </c>
      <c r="I314" s="131" t="n">
        <f aca="false">I315+I330</f>
        <v>2323.6</v>
      </c>
      <c r="J314" s="131"/>
      <c r="K314" s="131" t="n">
        <f aca="false">K315+K330</f>
        <v>2323.6</v>
      </c>
      <c r="L314" s="131" t="n">
        <f aca="false">L315+L330</f>
        <v>3993.1</v>
      </c>
      <c r="M314" s="131"/>
      <c r="N314" s="131" t="n">
        <f aca="false">N315+N330</f>
        <v>3993.1</v>
      </c>
    </row>
    <row r="315" customFormat="false" ht="40.5" hidden="false" customHeight="true" outlineLevel="0" collapsed="false">
      <c r="A315" s="22"/>
      <c r="B315" s="22"/>
      <c r="C315" s="22" t="s">
        <v>454</v>
      </c>
      <c r="D315" s="22"/>
      <c r="E315" s="58" t="s">
        <v>455</v>
      </c>
      <c r="F315" s="132" t="n">
        <f aca="false">F318+F320+F316+F322+F324+F326+F328</f>
        <v>15601</v>
      </c>
      <c r="G315" s="132"/>
      <c r="H315" s="132" t="n">
        <f aca="false">H318+H320+H316+H322+H324+H326+H328</f>
        <v>15601</v>
      </c>
      <c r="I315" s="132" t="n">
        <f aca="false">I318+I320+I316+I322+I324+I326+I328</f>
        <v>2323.6</v>
      </c>
      <c r="J315" s="132"/>
      <c r="K315" s="132" t="n">
        <f aca="false">K318+K320+K316+K322+K324+K326+K328</f>
        <v>2323.6</v>
      </c>
      <c r="L315" s="132" t="n">
        <f aca="false">L318+L320+L316+L322+L324+L326+L328</f>
        <v>3993.1</v>
      </c>
      <c r="M315" s="132"/>
      <c r="N315" s="132" t="n">
        <f aca="false">N318+N320+N316+N322+N324+N326+N328</f>
        <v>3993.1</v>
      </c>
    </row>
    <row r="316" customFormat="false" ht="15" hidden="false" customHeight="false" outlineLevel="0" collapsed="false">
      <c r="A316" s="26"/>
      <c r="B316" s="26"/>
      <c r="C316" s="40" t="s">
        <v>460</v>
      </c>
      <c r="D316" s="83"/>
      <c r="E316" s="139" t="s">
        <v>461</v>
      </c>
      <c r="F316" s="134" t="n">
        <f aca="false">F317</f>
        <v>120</v>
      </c>
      <c r="G316" s="134"/>
      <c r="H316" s="134" t="n">
        <f aca="false">H317</f>
        <v>120</v>
      </c>
      <c r="I316" s="134" t="n">
        <v>0</v>
      </c>
      <c r="J316" s="134"/>
      <c r="K316" s="134" t="n">
        <v>0</v>
      </c>
      <c r="L316" s="134" t="n">
        <v>0</v>
      </c>
      <c r="M316" s="134"/>
      <c r="N316" s="134" t="n">
        <v>0</v>
      </c>
    </row>
    <row r="317" customFormat="false" ht="15" hidden="false" customHeight="false" outlineLevel="0" collapsed="false">
      <c r="A317" s="26"/>
      <c r="B317" s="26"/>
      <c r="C317" s="40"/>
      <c r="D317" s="25" t="s">
        <v>31</v>
      </c>
      <c r="E317" s="27" t="s">
        <v>32</v>
      </c>
      <c r="F317" s="134" t="n">
        <v>120</v>
      </c>
      <c r="G317" s="134"/>
      <c r="H317" s="134" t="n">
        <v>120</v>
      </c>
      <c r="I317" s="134" t="n">
        <v>0</v>
      </c>
      <c r="J317" s="134"/>
      <c r="K317" s="134" t="n">
        <v>0</v>
      </c>
      <c r="L317" s="134" t="n">
        <v>0</v>
      </c>
      <c r="M317" s="134"/>
      <c r="N317" s="134" t="n">
        <v>0</v>
      </c>
    </row>
    <row r="318" customFormat="false" ht="15" hidden="false" customHeight="false" outlineLevel="0" collapsed="false">
      <c r="A318" s="25"/>
      <c r="B318" s="25"/>
      <c r="C318" s="25" t="s">
        <v>456</v>
      </c>
      <c r="D318" s="25"/>
      <c r="E318" s="31" t="s">
        <v>457</v>
      </c>
      <c r="F318" s="140" t="n">
        <f aca="false">F319</f>
        <v>2304.9</v>
      </c>
      <c r="G318" s="140"/>
      <c r="H318" s="140" t="n">
        <f aca="false">H319</f>
        <v>2304.9</v>
      </c>
      <c r="I318" s="140" t="n">
        <f aca="false">I319</f>
        <v>2323.6</v>
      </c>
      <c r="J318" s="140"/>
      <c r="K318" s="140" t="n">
        <f aca="false">K319</f>
        <v>2323.6</v>
      </c>
      <c r="L318" s="140" t="n">
        <f aca="false">L319</f>
        <v>3993.1</v>
      </c>
      <c r="M318" s="140"/>
      <c r="N318" s="140" t="n">
        <f aca="false">N319</f>
        <v>3993.1</v>
      </c>
    </row>
    <row r="319" customFormat="false" ht="15" hidden="false" customHeight="false" outlineLevel="0" collapsed="false">
      <c r="A319" s="26"/>
      <c r="B319" s="26"/>
      <c r="C319" s="26"/>
      <c r="D319" s="25" t="s">
        <v>31</v>
      </c>
      <c r="E319" s="27" t="s">
        <v>32</v>
      </c>
      <c r="F319" s="140" t="n">
        <v>2304.9</v>
      </c>
      <c r="G319" s="140"/>
      <c r="H319" s="140" t="n">
        <v>2304.9</v>
      </c>
      <c r="I319" s="140" t="n">
        <v>2323.6</v>
      </c>
      <c r="J319" s="140"/>
      <c r="K319" s="140" t="n">
        <v>2323.6</v>
      </c>
      <c r="L319" s="140" t="n">
        <v>3993.1</v>
      </c>
      <c r="M319" s="140"/>
      <c r="N319" s="140" t="n">
        <v>3993.1</v>
      </c>
    </row>
    <row r="320" customFormat="false" ht="26.25" hidden="false" customHeight="false" outlineLevel="0" collapsed="false">
      <c r="A320" s="25"/>
      <c r="B320" s="25"/>
      <c r="C320" s="25" t="s">
        <v>458</v>
      </c>
      <c r="D320" s="25"/>
      <c r="E320" s="27" t="s">
        <v>703</v>
      </c>
      <c r="F320" s="134" t="n">
        <f aca="false">F321</f>
        <v>507.3</v>
      </c>
      <c r="G320" s="134"/>
      <c r="H320" s="134" t="n">
        <f aca="false">H321</f>
        <v>507.3</v>
      </c>
      <c r="I320" s="134" t="n">
        <f aca="false">I321</f>
        <v>0</v>
      </c>
      <c r="J320" s="134"/>
      <c r="K320" s="134" t="n">
        <f aca="false">K321</f>
        <v>0</v>
      </c>
      <c r="L320" s="134" t="n">
        <f aca="false">L321</f>
        <v>0</v>
      </c>
      <c r="M320" s="134"/>
      <c r="N320" s="134" t="n">
        <f aca="false">N321</f>
        <v>0</v>
      </c>
    </row>
    <row r="321" customFormat="false" ht="15" hidden="false" customHeight="false" outlineLevel="0" collapsed="false">
      <c r="A321" s="25"/>
      <c r="B321" s="25"/>
      <c r="C321" s="25"/>
      <c r="D321" s="25" t="s">
        <v>31</v>
      </c>
      <c r="E321" s="27" t="s">
        <v>32</v>
      </c>
      <c r="F321" s="134" t="n">
        <v>507.3</v>
      </c>
      <c r="G321" s="134"/>
      <c r="H321" s="134" t="n">
        <v>507.3</v>
      </c>
      <c r="I321" s="134" t="n">
        <v>0</v>
      </c>
      <c r="J321" s="134"/>
      <c r="K321" s="134" t="n">
        <v>0</v>
      </c>
      <c r="L321" s="134" t="n">
        <v>0</v>
      </c>
      <c r="M321" s="134"/>
      <c r="N321" s="134" t="n">
        <v>0</v>
      </c>
    </row>
    <row r="322" customFormat="false" ht="39" hidden="false" customHeight="false" outlineLevel="0" collapsed="false">
      <c r="A322" s="25"/>
      <c r="B322" s="25"/>
      <c r="C322" s="33" t="s">
        <v>462</v>
      </c>
      <c r="D322" s="33"/>
      <c r="E322" s="27" t="s">
        <v>463</v>
      </c>
      <c r="F322" s="140" t="n">
        <f aca="false">F323</f>
        <v>160.5</v>
      </c>
      <c r="G322" s="140"/>
      <c r="H322" s="140" t="n">
        <f aca="false">H323</f>
        <v>160.5</v>
      </c>
      <c r="I322" s="140" t="n">
        <v>0</v>
      </c>
      <c r="J322" s="140"/>
      <c r="K322" s="140" t="n">
        <v>0</v>
      </c>
      <c r="L322" s="134" t="n">
        <v>0</v>
      </c>
      <c r="M322" s="134"/>
      <c r="N322" s="134" t="n">
        <v>0</v>
      </c>
    </row>
    <row r="323" customFormat="false" ht="15" hidden="false" customHeight="false" outlineLevel="0" collapsed="false">
      <c r="A323" s="25"/>
      <c r="B323" s="25"/>
      <c r="C323" s="33"/>
      <c r="D323" s="33" t="s">
        <v>31</v>
      </c>
      <c r="E323" s="31" t="s">
        <v>32</v>
      </c>
      <c r="F323" s="140" t="n">
        <v>160.5</v>
      </c>
      <c r="G323" s="140"/>
      <c r="H323" s="140" t="n">
        <v>160.5</v>
      </c>
      <c r="I323" s="140" t="n">
        <v>0</v>
      </c>
      <c r="J323" s="140"/>
      <c r="K323" s="140" t="n">
        <v>0</v>
      </c>
      <c r="L323" s="134" t="n">
        <v>0</v>
      </c>
      <c r="M323" s="134"/>
      <c r="N323" s="134" t="n">
        <v>0</v>
      </c>
    </row>
    <row r="324" customFormat="false" ht="15" hidden="false" customHeight="false" outlineLevel="0" collapsed="false">
      <c r="A324" s="25"/>
      <c r="B324" s="25"/>
      <c r="C324" s="25" t="s">
        <v>464</v>
      </c>
      <c r="D324" s="40"/>
      <c r="E324" s="139" t="s">
        <v>465</v>
      </c>
      <c r="F324" s="134" t="n">
        <f aca="false">F325</f>
        <v>685.6</v>
      </c>
      <c r="G324" s="134"/>
      <c r="H324" s="134" t="n">
        <f aca="false">H325</f>
        <v>685.6</v>
      </c>
      <c r="I324" s="134" t="n">
        <f aca="false">I325</f>
        <v>0</v>
      </c>
      <c r="J324" s="134"/>
      <c r="K324" s="134" t="n">
        <f aca="false">K325</f>
        <v>0</v>
      </c>
      <c r="L324" s="134" t="n">
        <f aca="false">L325</f>
        <v>0</v>
      </c>
      <c r="M324" s="134"/>
      <c r="N324" s="134" t="n">
        <f aca="false">N325</f>
        <v>0</v>
      </c>
    </row>
    <row r="325" customFormat="false" ht="15" hidden="false" customHeight="false" outlineLevel="0" collapsed="false">
      <c r="A325" s="25"/>
      <c r="B325" s="25"/>
      <c r="C325" s="25"/>
      <c r="D325" s="25" t="s">
        <v>31</v>
      </c>
      <c r="E325" s="27" t="s">
        <v>32</v>
      </c>
      <c r="F325" s="134" t="n">
        <v>685.6</v>
      </c>
      <c r="G325" s="134"/>
      <c r="H325" s="134" t="n">
        <v>685.6</v>
      </c>
      <c r="I325" s="134" t="n">
        <v>0</v>
      </c>
      <c r="J325" s="134"/>
      <c r="K325" s="134" t="n">
        <v>0</v>
      </c>
      <c r="L325" s="134" t="n">
        <v>0</v>
      </c>
      <c r="M325" s="134"/>
      <c r="N325" s="134" t="n">
        <v>0</v>
      </c>
    </row>
    <row r="326" customFormat="false" ht="15" hidden="false" customHeight="false" outlineLevel="0" collapsed="false">
      <c r="A326" s="25"/>
      <c r="B326" s="25"/>
      <c r="C326" s="25" t="s">
        <v>466</v>
      </c>
      <c r="D326" s="56"/>
      <c r="E326" s="78" t="s">
        <v>467</v>
      </c>
      <c r="F326" s="134" t="n">
        <f aca="false">F327</f>
        <v>9723.5</v>
      </c>
      <c r="G326" s="134"/>
      <c r="H326" s="134" t="n">
        <f aca="false">H327</f>
        <v>9723.5</v>
      </c>
      <c r="I326" s="134" t="n">
        <f aca="false">I327</f>
        <v>0</v>
      </c>
      <c r="J326" s="134"/>
      <c r="K326" s="134" t="n">
        <f aca="false">K327</f>
        <v>0</v>
      </c>
      <c r="L326" s="134" t="n">
        <v>0</v>
      </c>
      <c r="M326" s="134"/>
      <c r="N326" s="134" t="n">
        <v>0</v>
      </c>
    </row>
    <row r="327" customFormat="false" ht="15" hidden="false" customHeight="false" outlineLevel="0" collapsed="false">
      <c r="A327" s="25"/>
      <c r="B327" s="25"/>
      <c r="C327" s="25"/>
      <c r="D327" s="25" t="s">
        <v>31</v>
      </c>
      <c r="E327" s="27" t="s">
        <v>32</v>
      </c>
      <c r="F327" s="134" t="n">
        <f aca="false">8219+1504.5</f>
        <v>9723.5</v>
      </c>
      <c r="G327" s="134"/>
      <c r="H327" s="134" t="n">
        <f aca="false">8219+1504.5</f>
        <v>9723.5</v>
      </c>
      <c r="I327" s="134" t="n">
        <v>0</v>
      </c>
      <c r="J327" s="134"/>
      <c r="K327" s="134" t="n">
        <v>0</v>
      </c>
      <c r="L327" s="134" t="n">
        <v>0</v>
      </c>
      <c r="M327" s="134"/>
      <c r="N327" s="134" t="n">
        <v>0</v>
      </c>
    </row>
    <row r="328" customFormat="false" ht="15" hidden="false" customHeight="false" outlineLevel="0" collapsed="false">
      <c r="A328" s="25"/>
      <c r="B328" s="25"/>
      <c r="C328" s="25" t="s">
        <v>468</v>
      </c>
      <c r="D328" s="25"/>
      <c r="E328" s="27" t="s">
        <v>469</v>
      </c>
      <c r="F328" s="134" t="n">
        <f aca="false">F329</f>
        <v>2099.2</v>
      </c>
      <c r="G328" s="134"/>
      <c r="H328" s="134" t="n">
        <f aca="false">H329</f>
        <v>2099.2</v>
      </c>
      <c r="I328" s="134" t="n">
        <v>0</v>
      </c>
      <c r="J328" s="134"/>
      <c r="K328" s="134" t="n">
        <v>0</v>
      </c>
      <c r="L328" s="134" t="n">
        <v>0</v>
      </c>
      <c r="M328" s="134"/>
      <c r="N328" s="134" t="n">
        <v>0</v>
      </c>
    </row>
    <row r="329" customFormat="false" ht="15" hidden="false" customHeight="false" outlineLevel="0" collapsed="false">
      <c r="A329" s="25"/>
      <c r="B329" s="25"/>
      <c r="C329" s="25"/>
      <c r="D329" s="25" t="s">
        <v>31</v>
      </c>
      <c r="E329" s="27" t="s">
        <v>32</v>
      </c>
      <c r="F329" s="134" t="n">
        <v>2099.2</v>
      </c>
      <c r="G329" s="134"/>
      <c r="H329" s="134" t="n">
        <v>2099.2</v>
      </c>
      <c r="I329" s="134" t="n">
        <v>0</v>
      </c>
      <c r="J329" s="134"/>
      <c r="K329" s="134" t="n">
        <v>0</v>
      </c>
      <c r="L329" s="134" t="n">
        <v>0</v>
      </c>
      <c r="M329" s="134"/>
      <c r="N329" s="134" t="n">
        <v>0</v>
      </c>
    </row>
    <row r="330" customFormat="false" ht="15" hidden="false" customHeight="false" outlineLevel="0" collapsed="false">
      <c r="A330" s="22"/>
      <c r="B330" s="22"/>
      <c r="C330" s="22" t="s">
        <v>470</v>
      </c>
      <c r="D330" s="22"/>
      <c r="E330" s="58" t="s">
        <v>195</v>
      </c>
      <c r="F330" s="132" t="n">
        <f aca="false">F331</f>
        <v>8521.72931</v>
      </c>
      <c r="G330" s="132"/>
      <c r="H330" s="132" t="n">
        <f aca="false">H331</f>
        <v>8521.72931</v>
      </c>
      <c r="I330" s="132" t="n">
        <f aca="false">I331</f>
        <v>0</v>
      </c>
      <c r="J330" s="132"/>
      <c r="K330" s="132" t="n">
        <f aca="false">K331</f>
        <v>0</v>
      </c>
      <c r="L330" s="132" t="n">
        <f aca="false">L331</f>
        <v>0</v>
      </c>
      <c r="M330" s="132"/>
      <c r="N330" s="132" t="n">
        <f aca="false">N331</f>
        <v>0</v>
      </c>
    </row>
    <row r="331" customFormat="false" ht="38.25" hidden="false" customHeight="false" outlineLevel="0" collapsed="false">
      <c r="A331" s="25"/>
      <c r="B331" s="25"/>
      <c r="C331" s="25" t="s">
        <v>471</v>
      </c>
      <c r="D331" s="25"/>
      <c r="E331" s="139" t="s">
        <v>472</v>
      </c>
      <c r="F331" s="140" t="n">
        <f aca="false">F332</f>
        <v>8521.72931</v>
      </c>
      <c r="G331" s="140"/>
      <c r="H331" s="140" t="n">
        <f aca="false">H332</f>
        <v>8521.72931</v>
      </c>
      <c r="I331" s="140" t="n">
        <f aca="false">I332</f>
        <v>0</v>
      </c>
      <c r="J331" s="140"/>
      <c r="K331" s="140" t="n">
        <f aca="false">K332</f>
        <v>0</v>
      </c>
      <c r="L331" s="140" t="n">
        <f aca="false">L332</f>
        <v>0</v>
      </c>
      <c r="M331" s="140"/>
      <c r="N331" s="140" t="n">
        <f aca="false">N332</f>
        <v>0</v>
      </c>
    </row>
    <row r="332" customFormat="false" ht="15" hidden="false" customHeight="false" outlineLevel="0" collapsed="false">
      <c r="A332" s="25"/>
      <c r="B332" s="25"/>
      <c r="C332" s="40"/>
      <c r="D332" s="25" t="s">
        <v>31</v>
      </c>
      <c r="E332" s="27" t="s">
        <v>32</v>
      </c>
      <c r="F332" s="140" t="n">
        <f aca="false">F333+F334</f>
        <v>8521.72931</v>
      </c>
      <c r="G332" s="140"/>
      <c r="H332" s="140" t="n">
        <f aca="false">H333+H334</f>
        <v>8521.72931</v>
      </c>
      <c r="I332" s="134" t="n">
        <v>0</v>
      </c>
      <c r="J332" s="134"/>
      <c r="K332" s="134" t="n">
        <v>0</v>
      </c>
      <c r="L332" s="134" t="n">
        <v>0</v>
      </c>
      <c r="M332" s="134"/>
      <c r="N332" s="134" t="n">
        <v>0</v>
      </c>
    </row>
    <row r="333" customFormat="false" ht="15" hidden="false" customHeight="false" outlineLevel="0" collapsed="false">
      <c r="A333" s="25"/>
      <c r="B333" s="25"/>
      <c r="C333" s="40"/>
      <c r="D333" s="25"/>
      <c r="E333" s="27" t="s">
        <v>99</v>
      </c>
      <c r="F333" s="140" t="n">
        <v>6391.29698</v>
      </c>
      <c r="G333" s="140"/>
      <c r="H333" s="140" t="n">
        <v>6391.29698</v>
      </c>
      <c r="I333" s="134" t="n">
        <v>0</v>
      </c>
      <c r="J333" s="134"/>
      <c r="K333" s="134" t="n">
        <v>0</v>
      </c>
      <c r="L333" s="134" t="n">
        <v>0</v>
      </c>
      <c r="M333" s="134"/>
      <c r="N333" s="134" t="n">
        <v>0</v>
      </c>
    </row>
    <row r="334" customFormat="false" ht="15" hidden="false" customHeight="false" outlineLevel="0" collapsed="false">
      <c r="A334" s="25"/>
      <c r="B334" s="25"/>
      <c r="C334" s="40"/>
      <c r="D334" s="25"/>
      <c r="E334" s="78" t="s">
        <v>100</v>
      </c>
      <c r="F334" s="140" t="n">
        <v>2130.43233</v>
      </c>
      <c r="G334" s="140"/>
      <c r="H334" s="140" t="n">
        <v>2130.43233</v>
      </c>
      <c r="I334" s="134" t="n">
        <v>0</v>
      </c>
      <c r="J334" s="134"/>
      <c r="K334" s="134" t="n">
        <v>0</v>
      </c>
      <c r="L334" s="134" t="n">
        <v>0</v>
      </c>
      <c r="M334" s="134"/>
      <c r="N334" s="134" t="n">
        <v>0</v>
      </c>
    </row>
    <row r="335" customFormat="false" ht="15" hidden="false" customHeight="false" outlineLevel="0" collapsed="false">
      <c r="A335" s="92"/>
      <c r="B335" s="92"/>
      <c r="C335" s="14" t="s">
        <v>577</v>
      </c>
      <c r="D335" s="14"/>
      <c r="E335" s="64" t="s">
        <v>578</v>
      </c>
      <c r="F335" s="186" t="n">
        <f aca="false">F336</f>
        <v>5338.7</v>
      </c>
      <c r="G335" s="186"/>
      <c r="H335" s="186" t="n">
        <f aca="false">H336</f>
        <v>5338.7</v>
      </c>
      <c r="I335" s="186" t="n">
        <f aca="false">I336</f>
        <v>0</v>
      </c>
      <c r="J335" s="186"/>
      <c r="K335" s="186" t="n">
        <f aca="false">K336</f>
        <v>0</v>
      </c>
      <c r="L335" s="186" t="n">
        <f aca="false">L336</f>
        <v>0</v>
      </c>
      <c r="M335" s="186"/>
      <c r="N335" s="186" t="n">
        <f aca="false">N336</f>
        <v>0</v>
      </c>
    </row>
    <row r="336" customFormat="false" ht="26.25" hidden="false" customHeight="false" outlineLevel="0" collapsed="false">
      <c r="A336" s="97"/>
      <c r="B336" s="97"/>
      <c r="C336" s="96" t="s">
        <v>587</v>
      </c>
      <c r="D336" s="96"/>
      <c r="E336" s="98" t="s">
        <v>588</v>
      </c>
      <c r="F336" s="165" t="n">
        <f aca="false">F337+F339</f>
        <v>5338.7</v>
      </c>
      <c r="G336" s="165"/>
      <c r="H336" s="165" t="n">
        <f aca="false">H337+H339</f>
        <v>5338.7</v>
      </c>
      <c r="I336" s="165" t="n">
        <f aca="false">I337+I339</f>
        <v>0</v>
      </c>
      <c r="J336" s="165"/>
      <c r="K336" s="165" t="n">
        <f aca="false">K337+K339</f>
        <v>0</v>
      </c>
      <c r="L336" s="165" t="n">
        <f aca="false">L337+L339</f>
        <v>0</v>
      </c>
      <c r="M336" s="165"/>
      <c r="N336" s="165" t="n">
        <f aca="false">N337+N339</f>
        <v>0</v>
      </c>
    </row>
    <row r="337" customFormat="false" ht="15" hidden="false" customHeight="false" outlineLevel="0" collapsed="false">
      <c r="A337" s="25"/>
      <c r="B337" s="25"/>
      <c r="C337" s="33" t="s">
        <v>622</v>
      </c>
      <c r="D337" s="40"/>
      <c r="E337" s="67" t="s">
        <v>623</v>
      </c>
      <c r="F337" s="134" t="n">
        <f aca="false">F338</f>
        <v>4798.7</v>
      </c>
      <c r="G337" s="134"/>
      <c r="H337" s="134" t="n">
        <f aca="false">H338</f>
        <v>4798.7</v>
      </c>
      <c r="I337" s="134" t="n">
        <v>0</v>
      </c>
      <c r="J337" s="134"/>
      <c r="K337" s="134" t="n">
        <v>0</v>
      </c>
      <c r="L337" s="134" t="n">
        <v>0</v>
      </c>
      <c r="M337" s="134"/>
      <c r="N337" s="134" t="n">
        <v>0</v>
      </c>
    </row>
    <row r="338" customFormat="false" ht="25.5" hidden="false" customHeight="false" outlineLevel="0" collapsed="false">
      <c r="A338" s="25"/>
      <c r="B338" s="25"/>
      <c r="C338" s="74"/>
      <c r="D338" s="25" t="s">
        <v>87</v>
      </c>
      <c r="E338" s="139" t="s">
        <v>88</v>
      </c>
      <c r="F338" s="134" t="n">
        <v>4798.7</v>
      </c>
      <c r="G338" s="134"/>
      <c r="H338" s="134" t="n">
        <v>4798.7</v>
      </c>
      <c r="I338" s="134" t="n">
        <v>0</v>
      </c>
      <c r="J338" s="134"/>
      <c r="K338" s="134" t="n">
        <v>0</v>
      </c>
      <c r="L338" s="134" t="n">
        <v>0</v>
      </c>
      <c r="M338" s="134"/>
      <c r="N338" s="134" t="n">
        <v>0</v>
      </c>
    </row>
    <row r="339" customFormat="false" ht="15" hidden="false" customHeight="false" outlineLevel="0" collapsed="false">
      <c r="A339" s="25"/>
      <c r="B339" s="25"/>
      <c r="C339" s="33" t="s">
        <v>624</v>
      </c>
      <c r="D339" s="83"/>
      <c r="E339" s="67" t="s">
        <v>625</v>
      </c>
      <c r="F339" s="134" t="n">
        <f aca="false">F340</f>
        <v>540</v>
      </c>
      <c r="G339" s="134"/>
      <c r="H339" s="134" t="n">
        <f aca="false">H340</f>
        <v>540</v>
      </c>
      <c r="I339" s="134" t="n">
        <v>0</v>
      </c>
      <c r="J339" s="134"/>
      <c r="K339" s="134" t="n">
        <v>0</v>
      </c>
      <c r="L339" s="134" t="n">
        <v>0</v>
      </c>
      <c r="M339" s="134"/>
      <c r="N339" s="134" t="n">
        <v>0</v>
      </c>
    </row>
    <row r="340" customFormat="false" ht="25.5" hidden="false" customHeight="false" outlineLevel="0" collapsed="false">
      <c r="A340" s="25"/>
      <c r="B340" s="25"/>
      <c r="C340" s="74"/>
      <c r="D340" s="25" t="s">
        <v>87</v>
      </c>
      <c r="E340" s="139" t="s">
        <v>88</v>
      </c>
      <c r="F340" s="134" t="n">
        <v>540</v>
      </c>
      <c r="G340" s="134"/>
      <c r="H340" s="134" t="n">
        <f aca="false">270+270</f>
        <v>540</v>
      </c>
      <c r="I340" s="134" t="n">
        <v>0</v>
      </c>
      <c r="J340" s="134"/>
      <c r="K340" s="134" t="n">
        <v>0</v>
      </c>
      <c r="L340" s="134" t="n">
        <v>0</v>
      </c>
      <c r="M340" s="134"/>
      <c r="N340" s="134" t="n">
        <v>0</v>
      </c>
    </row>
    <row r="341" customFormat="false" ht="15" hidden="false" customHeight="false" outlineLevel="0" collapsed="false">
      <c r="A341" s="133"/>
      <c r="B341" s="74" t="s">
        <v>704</v>
      </c>
      <c r="C341" s="121"/>
      <c r="D341" s="121"/>
      <c r="E341" s="122" t="s">
        <v>705</v>
      </c>
      <c r="F341" s="153" t="n">
        <f aca="false">F342</f>
        <v>45370.87132</v>
      </c>
      <c r="G341" s="153"/>
      <c r="H341" s="153" t="n">
        <f aca="false">H342</f>
        <v>45370.87132</v>
      </c>
      <c r="I341" s="153" t="n">
        <f aca="false">I342</f>
        <v>33190.08712</v>
      </c>
      <c r="J341" s="153"/>
      <c r="K341" s="153" t="n">
        <f aca="false">K342</f>
        <v>33190.08712</v>
      </c>
      <c r="L341" s="153" t="n">
        <f aca="false">L342</f>
        <v>31646.06017</v>
      </c>
      <c r="M341" s="153"/>
      <c r="N341" s="153" t="n">
        <f aca="false">N342</f>
        <v>31646.06017</v>
      </c>
    </row>
    <row r="342" customFormat="false" ht="15" hidden="false" customHeight="false" outlineLevel="0" collapsed="false">
      <c r="A342" s="133"/>
      <c r="B342" s="74"/>
      <c r="C342" s="121" t="s">
        <v>17</v>
      </c>
      <c r="D342" s="74"/>
      <c r="E342" s="152" t="s">
        <v>18</v>
      </c>
      <c r="F342" s="153" t="n">
        <f aca="false">F343+F392</f>
        <v>45370.87132</v>
      </c>
      <c r="G342" s="153"/>
      <c r="H342" s="153" t="n">
        <f aca="false">H343+H392</f>
        <v>45370.87132</v>
      </c>
      <c r="I342" s="153" t="n">
        <f aca="false">I343+I392</f>
        <v>33190.08712</v>
      </c>
      <c r="J342" s="153"/>
      <c r="K342" s="153" t="n">
        <f aca="false">K343+K392</f>
        <v>33190.08712</v>
      </c>
      <c r="L342" s="153" t="n">
        <f aca="false">L343+L392</f>
        <v>31646.06017</v>
      </c>
      <c r="M342" s="153"/>
      <c r="N342" s="153" t="n">
        <f aca="false">N343+N392</f>
        <v>31646.06017</v>
      </c>
    </row>
    <row r="343" customFormat="false" ht="25.5" hidden="false" customHeight="false" outlineLevel="0" collapsed="false">
      <c r="A343" s="127"/>
      <c r="B343" s="128"/>
      <c r="C343" s="127" t="s">
        <v>395</v>
      </c>
      <c r="D343" s="128"/>
      <c r="E343" s="129" t="s">
        <v>396</v>
      </c>
      <c r="F343" s="130" t="n">
        <f aca="false">F344+F350</f>
        <v>36640.19249</v>
      </c>
      <c r="G343" s="130"/>
      <c r="H343" s="130" t="n">
        <f aca="false">H344+H350</f>
        <v>36640.19249</v>
      </c>
      <c r="I343" s="130" t="n">
        <f aca="false">I344+I350</f>
        <v>24710.37863</v>
      </c>
      <c r="J343" s="130"/>
      <c r="K343" s="130" t="n">
        <f aca="false">K344+K350</f>
        <v>24710.37863</v>
      </c>
      <c r="L343" s="130" t="n">
        <f aca="false">L344+L350</f>
        <v>23412.1</v>
      </c>
      <c r="M343" s="130"/>
      <c r="N343" s="130" t="n">
        <f aca="false">N344+N350</f>
        <v>23412.1</v>
      </c>
    </row>
    <row r="344" customFormat="false" ht="15" hidden="false" customHeight="false" outlineLevel="0" collapsed="false">
      <c r="A344" s="19"/>
      <c r="B344" s="19"/>
      <c r="C344" s="19" t="s">
        <v>397</v>
      </c>
      <c r="D344" s="19"/>
      <c r="E344" s="82" t="s">
        <v>398</v>
      </c>
      <c r="F344" s="131" t="n">
        <f aca="false">F345</f>
        <v>4009.4</v>
      </c>
      <c r="G344" s="131"/>
      <c r="H344" s="131" t="n">
        <f aca="false">H345</f>
        <v>4009.4</v>
      </c>
      <c r="I344" s="131" t="n">
        <f aca="false">I345</f>
        <v>0</v>
      </c>
      <c r="J344" s="131"/>
      <c r="K344" s="131" t="n">
        <f aca="false">K345</f>
        <v>0</v>
      </c>
      <c r="L344" s="131" t="n">
        <f aca="false">L345</f>
        <v>0</v>
      </c>
      <c r="M344" s="131"/>
      <c r="N344" s="131" t="n">
        <f aca="false">N345</f>
        <v>0</v>
      </c>
    </row>
    <row r="345" customFormat="false" ht="26.25" hidden="false" customHeight="false" outlineLevel="0" collapsed="false">
      <c r="A345" s="33"/>
      <c r="B345" s="33"/>
      <c r="C345" s="33" t="s">
        <v>401</v>
      </c>
      <c r="D345" s="25"/>
      <c r="E345" s="27" t="s">
        <v>402</v>
      </c>
      <c r="F345" s="134" t="n">
        <f aca="false">F347+F348+F349</f>
        <v>4009.4</v>
      </c>
      <c r="G345" s="134"/>
      <c r="H345" s="134" t="n">
        <f aca="false">H347+H348+H349</f>
        <v>4009.4</v>
      </c>
      <c r="I345" s="134" t="n">
        <f aca="false">I347+I348+I349</f>
        <v>0</v>
      </c>
      <c r="J345" s="134"/>
      <c r="K345" s="134" t="n">
        <f aca="false">K347+K348+K349</f>
        <v>0</v>
      </c>
      <c r="L345" s="134" t="n">
        <f aca="false">L347+L348+L349</f>
        <v>0</v>
      </c>
      <c r="M345" s="134"/>
      <c r="N345" s="134" t="n">
        <f aca="false">N347+N348+N349</f>
        <v>0</v>
      </c>
    </row>
    <row r="346" customFormat="false" ht="15" hidden="false" customHeight="false" outlineLevel="0" collapsed="false">
      <c r="A346" s="33"/>
      <c r="B346" s="33"/>
      <c r="C346" s="33"/>
      <c r="D346" s="33" t="s">
        <v>31</v>
      </c>
      <c r="E346" s="31" t="s">
        <v>32</v>
      </c>
      <c r="F346" s="134" t="n">
        <f aca="false">F347+F348+F349</f>
        <v>4009.4</v>
      </c>
      <c r="G346" s="134"/>
      <c r="H346" s="134" t="n">
        <f aca="false">H347+H348+H349</f>
        <v>4009.4</v>
      </c>
      <c r="I346" s="134" t="n">
        <f aca="false">I347+I348+I349</f>
        <v>0</v>
      </c>
      <c r="J346" s="134"/>
      <c r="K346" s="134" t="n">
        <f aca="false">K347+K348+K349</f>
        <v>0</v>
      </c>
      <c r="L346" s="134" t="n">
        <f aca="false">L347+L348+L349</f>
        <v>0</v>
      </c>
      <c r="M346" s="134"/>
      <c r="N346" s="134" t="n">
        <f aca="false">N347+N348+N349</f>
        <v>0</v>
      </c>
    </row>
    <row r="347" customFormat="false" ht="15" hidden="false" customHeight="false" outlineLevel="0" collapsed="false">
      <c r="A347" s="33"/>
      <c r="B347" s="33"/>
      <c r="C347" s="33"/>
      <c r="D347" s="25"/>
      <c r="E347" s="67" t="s">
        <v>233</v>
      </c>
      <c r="F347" s="161" t="n">
        <v>2666.3</v>
      </c>
      <c r="G347" s="161"/>
      <c r="H347" s="161" t="n">
        <v>2666.3</v>
      </c>
      <c r="I347" s="161" t="n">
        <v>0</v>
      </c>
      <c r="J347" s="161"/>
      <c r="K347" s="161" t="n">
        <v>0</v>
      </c>
      <c r="L347" s="161" t="n">
        <v>0</v>
      </c>
      <c r="M347" s="161"/>
      <c r="N347" s="161" t="n">
        <v>0</v>
      </c>
    </row>
    <row r="348" customFormat="false" ht="15" hidden="false" customHeight="false" outlineLevel="0" collapsed="false">
      <c r="A348" s="33"/>
      <c r="B348" s="33"/>
      <c r="C348" s="33"/>
      <c r="D348" s="25"/>
      <c r="E348" s="67" t="s">
        <v>234</v>
      </c>
      <c r="F348" s="161" t="n">
        <v>140.3</v>
      </c>
      <c r="G348" s="161"/>
      <c r="H348" s="161" t="n">
        <v>140.3</v>
      </c>
      <c r="I348" s="161" t="n">
        <v>0</v>
      </c>
      <c r="J348" s="161"/>
      <c r="K348" s="161" t="n">
        <v>0</v>
      </c>
      <c r="L348" s="161" t="n">
        <v>0</v>
      </c>
      <c r="M348" s="161"/>
      <c r="N348" s="161" t="n">
        <v>0</v>
      </c>
    </row>
    <row r="349" customFormat="false" ht="15" hidden="false" customHeight="false" outlineLevel="0" collapsed="false">
      <c r="A349" s="33"/>
      <c r="B349" s="33"/>
      <c r="C349" s="33"/>
      <c r="D349" s="25"/>
      <c r="E349" s="67" t="s">
        <v>235</v>
      </c>
      <c r="F349" s="134" t="n">
        <v>1202.8</v>
      </c>
      <c r="G349" s="134"/>
      <c r="H349" s="134" t="n">
        <v>1202.8</v>
      </c>
      <c r="I349" s="161" t="n">
        <v>0</v>
      </c>
      <c r="J349" s="161"/>
      <c r="K349" s="161" t="n">
        <v>0</v>
      </c>
      <c r="L349" s="134" t="n">
        <v>0</v>
      </c>
      <c r="M349" s="134"/>
      <c r="N349" s="134" t="n">
        <v>0</v>
      </c>
    </row>
    <row r="350" customFormat="false" ht="26.25" hidden="false" customHeight="false" outlineLevel="0" collapsed="false">
      <c r="A350" s="19"/>
      <c r="B350" s="19"/>
      <c r="C350" s="19" t="s">
        <v>403</v>
      </c>
      <c r="D350" s="19"/>
      <c r="E350" s="82" t="s">
        <v>404</v>
      </c>
      <c r="F350" s="131" t="n">
        <f aca="false">F351+F371+F379+F389</f>
        <v>32630.79249</v>
      </c>
      <c r="G350" s="131"/>
      <c r="H350" s="131" t="n">
        <f aca="false">H351+H371+H379+H389</f>
        <v>32630.79249</v>
      </c>
      <c r="I350" s="131" t="n">
        <f aca="false">I351+I371+I379+I389</f>
        <v>24710.37863</v>
      </c>
      <c r="J350" s="131"/>
      <c r="K350" s="131" t="n">
        <f aca="false">K351+K371+K379+K389</f>
        <v>24710.37863</v>
      </c>
      <c r="L350" s="131" t="n">
        <f aca="false">L351+L371+L379+L389</f>
        <v>23412.1</v>
      </c>
      <c r="M350" s="131"/>
      <c r="N350" s="131" t="n">
        <f aca="false">N351+N371+N379+N389</f>
        <v>23412.1</v>
      </c>
    </row>
    <row r="351" customFormat="false" ht="26.25" hidden="false" customHeight="false" outlineLevel="0" collapsed="false">
      <c r="A351" s="22"/>
      <c r="B351" s="22"/>
      <c r="C351" s="22" t="s">
        <v>405</v>
      </c>
      <c r="D351" s="22"/>
      <c r="E351" s="58" t="s">
        <v>406</v>
      </c>
      <c r="F351" s="132" t="n">
        <f aca="false">F356+F358+F360+F352+F362+F364+F367</f>
        <v>7130.20138</v>
      </c>
      <c r="G351" s="132"/>
      <c r="H351" s="132" t="n">
        <f aca="false">H356+H358+H360+H352+H362+H364+H367</f>
        <v>7130.20138</v>
      </c>
      <c r="I351" s="132" t="n">
        <f aca="false">I356+I358+I352+I362+I364+I367</f>
        <v>352.5</v>
      </c>
      <c r="J351" s="132"/>
      <c r="K351" s="132" t="n">
        <f aca="false">K356+K358+K352+K362+K364+K367</f>
        <v>352.5</v>
      </c>
      <c r="L351" s="132" t="n">
        <f aca="false">L356+L358+L352+L362+L364+L367</f>
        <v>558.4</v>
      </c>
      <c r="M351" s="132"/>
      <c r="N351" s="132" t="n">
        <f aca="false">N356+N358+N352+N362+N364+N367</f>
        <v>558.4</v>
      </c>
    </row>
    <row r="352" s="187" customFormat="true" ht="15" hidden="false" customHeight="false" outlineLevel="0" collapsed="false">
      <c r="A352" s="26"/>
      <c r="B352" s="26"/>
      <c r="C352" s="33" t="s">
        <v>407</v>
      </c>
      <c r="D352" s="25"/>
      <c r="E352" s="78" t="s">
        <v>408</v>
      </c>
      <c r="F352" s="134" t="n">
        <f aca="false">F353</f>
        <v>860.32722</v>
      </c>
      <c r="G352" s="134"/>
      <c r="H352" s="134" t="n">
        <f aca="false">H353</f>
        <v>860.32722</v>
      </c>
      <c r="I352" s="134" t="n">
        <v>0</v>
      </c>
      <c r="J352" s="134"/>
      <c r="K352" s="134" t="n">
        <v>0</v>
      </c>
      <c r="L352" s="134" t="n">
        <v>0</v>
      </c>
      <c r="M352" s="134"/>
      <c r="N352" s="134" t="n">
        <v>0</v>
      </c>
    </row>
    <row r="353" s="187" customFormat="true" ht="15" hidden="false" customHeight="false" outlineLevel="0" collapsed="false">
      <c r="A353" s="26"/>
      <c r="B353" s="26"/>
      <c r="C353" s="25"/>
      <c r="D353" s="25" t="s">
        <v>31</v>
      </c>
      <c r="E353" s="27" t="s">
        <v>32</v>
      </c>
      <c r="F353" s="134" t="n">
        <f aca="false">F354+F355</f>
        <v>860.32722</v>
      </c>
      <c r="G353" s="134"/>
      <c r="H353" s="134" t="n">
        <f aca="false">H354+H355</f>
        <v>860.32722</v>
      </c>
      <c r="I353" s="134" t="n">
        <v>0</v>
      </c>
      <c r="J353" s="134"/>
      <c r="K353" s="134" t="n">
        <v>0</v>
      </c>
      <c r="L353" s="134" t="n">
        <v>0</v>
      </c>
      <c r="M353" s="134"/>
      <c r="N353" s="134" t="n">
        <v>0</v>
      </c>
    </row>
    <row r="354" s="187" customFormat="true" ht="15" hidden="false" customHeight="false" outlineLevel="0" collapsed="false">
      <c r="A354" s="26"/>
      <c r="B354" s="26"/>
      <c r="C354" s="25"/>
      <c r="D354" s="25"/>
      <c r="E354" s="67" t="s">
        <v>235</v>
      </c>
      <c r="F354" s="134" t="n">
        <v>567.31086</v>
      </c>
      <c r="G354" s="134"/>
      <c r="H354" s="134" t="n">
        <v>567.31086</v>
      </c>
      <c r="I354" s="134" t="n">
        <v>0</v>
      </c>
      <c r="J354" s="134"/>
      <c r="K354" s="134" t="n">
        <v>0</v>
      </c>
      <c r="L354" s="134" t="n">
        <v>0</v>
      </c>
      <c r="M354" s="134"/>
      <c r="N354" s="134" t="n">
        <v>0</v>
      </c>
    </row>
    <row r="355" s="187" customFormat="true" ht="15" hidden="false" customHeight="false" outlineLevel="0" collapsed="false">
      <c r="A355" s="26"/>
      <c r="B355" s="26"/>
      <c r="C355" s="25"/>
      <c r="D355" s="25"/>
      <c r="E355" s="67" t="s">
        <v>409</v>
      </c>
      <c r="F355" s="134" t="n">
        <v>293.01636</v>
      </c>
      <c r="G355" s="134"/>
      <c r="H355" s="134" t="n">
        <v>293.01636</v>
      </c>
      <c r="I355" s="134" t="n">
        <v>0</v>
      </c>
      <c r="J355" s="134"/>
      <c r="K355" s="134" t="n">
        <v>0</v>
      </c>
      <c r="L355" s="134" t="n">
        <v>0</v>
      </c>
      <c r="M355" s="134"/>
      <c r="N355" s="134" t="n">
        <v>0</v>
      </c>
    </row>
    <row r="356" customFormat="false" ht="25.5" hidden="false" customHeight="false" outlineLevel="0" collapsed="false">
      <c r="A356" s="40"/>
      <c r="B356" s="40"/>
      <c r="C356" s="40" t="s">
        <v>410</v>
      </c>
      <c r="D356" s="40"/>
      <c r="E356" s="139" t="s">
        <v>411</v>
      </c>
      <c r="F356" s="140" t="n">
        <f aca="false">F357</f>
        <v>1552.03334</v>
      </c>
      <c r="G356" s="140"/>
      <c r="H356" s="140" t="n">
        <f aca="false">H357</f>
        <v>1552.03334</v>
      </c>
      <c r="I356" s="140" t="n">
        <f aca="false">I357</f>
        <v>0</v>
      </c>
      <c r="J356" s="140"/>
      <c r="K356" s="140" t="n">
        <f aca="false">K357</f>
        <v>0</v>
      </c>
      <c r="L356" s="140" t="n">
        <f aca="false">L357</f>
        <v>0</v>
      </c>
      <c r="M356" s="140"/>
      <c r="N356" s="140" t="n">
        <f aca="false">N357</f>
        <v>0</v>
      </c>
    </row>
    <row r="357" customFormat="false" ht="15" hidden="false" customHeight="false" outlineLevel="0" collapsed="false">
      <c r="A357" s="40"/>
      <c r="B357" s="40"/>
      <c r="C357" s="40"/>
      <c r="D357" s="25" t="s">
        <v>31</v>
      </c>
      <c r="E357" s="27" t="s">
        <v>32</v>
      </c>
      <c r="F357" s="140" t="n">
        <v>1552.03334</v>
      </c>
      <c r="G357" s="140"/>
      <c r="H357" s="140" t="n">
        <f aca="false">SUM(F357:G357)</f>
        <v>1552.03334</v>
      </c>
      <c r="I357" s="140" t="n">
        <v>0</v>
      </c>
      <c r="J357" s="140"/>
      <c r="K357" s="140" t="n">
        <v>0</v>
      </c>
      <c r="L357" s="140" t="n">
        <v>0</v>
      </c>
      <c r="M357" s="140"/>
      <c r="N357" s="140" t="n">
        <v>0</v>
      </c>
    </row>
    <row r="358" customFormat="false" ht="25.5" hidden="false" customHeight="false" outlineLevel="0" collapsed="false">
      <c r="A358" s="40"/>
      <c r="B358" s="40"/>
      <c r="C358" s="40" t="s">
        <v>412</v>
      </c>
      <c r="D358" s="40"/>
      <c r="E358" s="139" t="s">
        <v>413</v>
      </c>
      <c r="F358" s="140" t="n">
        <f aca="false">F359</f>
        <v>2598.9</v>
      </c>
      <c r="G358" s="140"/>
      <c r="H358" s="140" t="n">
        <f aca="false">H359</f>
        <v>2598.9</v>
      </c>
      <c r="I358" s="140" t="n">
        <f aca="false">I359</f>
        <v>0</v>
      </c>
      <c r="J358" s="140"/>
      <c r="K358" s="140" t="n">
        <f aca="false">K359</f>
        <v>0</v>
      </c>
      <c r="L358" s="140" t="n">
        <f aca="false">L359</f>
        <v>0</v>
      </c>
      <c r="M358" s="140"/>
      <c r="N358" s="140" t="n">
        <f aca="false">N359</f>
        <v>0</v>
      </c>
    </row>
    <row r="359" customFormat="false" ht="15" hidden="false" customHeight="false" outlineLevel="0" collapsed="false">
      <c r="A359" s="40"/>
      <c r="B359" s="40"/>
      <c r="C359" s="40"/>
      <c r="D359" s="25" t="s">
        <v>31</v>
      </c>
      <c r="E359" s="27" t="s">
        <v>32</v>
      </c>
      <c r="F359" s="140" t="n">
        <v>2598.9</v>
      </c>
      <c r="G359" s="140"/>
      <c r="H359" s="140" t="n">
        <v>2598.9</v>
      </c>
      <c r="I359" s="140" t="n">
        <v>0</v>
      </c>
      <c r="J359" s="140"/>
      <c r="K359" s="140" t="n">
        <v>0</v>
      </c>
      <c r="L359" s="140" t="n">
        <v>0</v>
      </c>
      <c r="M359" s="140"/>
      <c r="N359" s="140" t="n">
        <v>0</v>
      </c>
    </row>
    <row r="360" customFormat="false" ht="15" hidden="false" customHeight="false" outlineLevel="0" collapsed="false">
      <c r="A360" s="40"/>
      <c r="B360" s="40"/>
      <c r="C360" s="40" t="s">
        <v>420</v>
      </c>
      <c r="D360" s="25"/>
      <c r="E360" s="67" t="s">
        <v>421</v>
      </c>
      <c r="F360" s="140" t="n">
        <v>330.9</v>
      </c>
      <c r="G360" s="140"/>
      <c r="H360" s="140" t="n">
        <v>330.9</v>
      </c>
      <c r="I360" s="140"/>
      <c r="J360" s="140"/>
      <c r="K360" s="140"/>
      <c r="L360" s="140"/>
      <c r="M360" s="140"/>
      <c r="N360" s="140"/>
    </row>
    <row r="361" customFormat="false" ht="26.25" hidden="false" customHeight="false" outlineLevel="0" collapsed="false">
      <c r="A361" s="40"/>
      <c r="B361" s="40"/>
      <c r="C361" s="40"/>
      <c r="D361" s="25" t="s">
        <v>87</v>
      </c>
      <c r="E361" s="27" t="s">
        <v>88</v>
      </c>
      <c r="F361" s="140" t="n">
        <v>330.9</v>
      </c>
      <c r="G361" s="140"/>
      <c r="H361" s="140" t="n">
        <v>330.9</v>
      </c>
      <c r="I361" s="140"/>
      <c r="J361" s="140"/>
      <c r="K361" s="140"/>
      <c r="L361" s="140"/>
      <c r="M361" s="140"/>
      <c r="N361" s="140"/>
    </row>
    <row r="362" customFormat="false" ht="27.75" hidden="false" customHeight="true" outlineLevel="0" collapsed="false">
      <c r="A362" s="40"/>
      <c r="B362" s="40"/>
      <c r="C362" s="40" t="s">
        <v>416</v>
      </c>
      <c r="D362" s="25"/>
      <c r="E362" s="67" t="s">
        <v>417</v>
      </c>
      <c r="F362" s="140" t="n">
        <f aca="false">F363</f>
        <v>391.8</v>
      </c>
      <c r="G362" s="140"/>
      <c r="H362" s="140" t="n">
        <f aca="false">H363</f>
        <v>391.8</v>
      </c>
      <c r="I362" s="134" t="n">
        <v>0</v>
      </c>
      <c r="J362" s="134"/>
      <c r="K362" s="134" t="n">
        <v>0</v>
      </c>
      <c r="L362" s="134" t="n">
        <v>0</v>
      </c>
      <c r="M362" s="134"/>
      <c r="N362" s="134" t="n">
        <v>0</v>
      </c>
    </row>
    <row r="363" customFormat="false" ht="15" hidden="false" customHeight="false" outlineLevel="0" collapsed="false">
      <c r="A363" s="40"/>
      <c r="B363" s="40"/>
      <c r="C363" s="40"/>
      <c r="D363" s="25" t="s">
        <v>31</v>
      </c>
      <c r="E363" s="27" t="s">
        <v>32</v>
      </c>
      <c r="F363" s="140" t="n">
        <v>391.8</v>
      </c>
      <c r="G363" s="140"/>
      <c r="H363" s="140" t="n">
        <v>391.8</v>
      </c>
      <c r="I363" s="134" t="n">
        <v>0</v>
      </c>
      <c r="J363" s="134"/>
      <c r="K363" s="134" t="n">
        <v>0</v>
      </c>
      <c r="L363" s="134" t="n">
        <v>0</v>
      </c>
      <c r="M363" s="134"/>
      <c r="N363" s="134" t="n">
        <v>0</v>
      </c>
    </row>
    <row r="364" customFormat="false" ht="15" hidden="false" customHeight="false" outlineLevel="0" collapsed="false">
      <c r="A364" s="40"/>
      <c r="B364" s="40"/>
      <c r="C364" s="25" t="s">
        <v>418</v>
      </c>
      <c r="D364" s="25"/>
      <c r="E364" s="27" t="s">
        <v>419</v>
      </c>
      <c r="F364" s="140" t="n">
        <f aca="false">F365</f>
        <v>627.34082</v>
      </c>
      <c r="G364" s="140"/>
      <c r="H364" s="140" t="n">
        <f aca="false">H365</f>
        <v>627.34082</v>
      </c>
      <c r="I364" s="134" t="n">
        <v>0</v>
      </c>
      <c r="J364" s="134"/>
      <c r="K364" s="134" t="n">
        <v>0</v>
      </c>
      <c r="L364" s="134" t="n">
        <v>0</v>
      </c>
      <c r="M364" s="134"/>
      <c r="N364" s="134" t="n">
        <v>0</v>
      </c>
    </row>
    <row r="365" customFormat="false" ht="15" hidden="false" customHeight="false" outlineLevel="0" collapsed="false">
      <c r="A365" s="40"/>
      <c r="B365" s="40"/>
      <c r="C365" s="40"/>
      <c r="D365" s="25" t="s">
        <v>31</v>
      </c>
      <c r="E365" s="27" t="s">
        <v>32</v>
      </c>
      <c r="F365" s="140" t="n">
        <f aca="false">F366</f>
        <v>627.34082</v>
      </c>
      <c r="G365" s="140"/>
      <c r="H365" s="140" t="n">
        <f aca="false">H366</f>
        <v>627.34082</v>
      </c>
      <c r="I365" s="134" t="n">
        <v>0</v>
      </c>
      <c r="J365" s="134"/>
      <c r="K365" s="134" t="n">
        <v>0</v>
      </c>
      <c r="L365" s="134" t="n">
        <v>0</v>
      </c>
      <c r="M365" s="134"/>
      <c r="N365" s="134" t="n">
        <v>0</v>
      </c>
    </row>
    <row r="366" customFormat="false" ht="15" hidden="false" customHeight="false" outlineLevel="0" collapsed="false">
      <c r="A366" s="40"/>
      <c r="B366" s="40"/>
      <c r="C366" s="40"/>
      <c r="D366" s="25"/>
      <c r="E366" s="67" t="s">
        <v>235</v>
      </c>
      <c r="F366" s="140" t="n">
        <v>627.34082</v>
      </c>
      <c r="G366" s="140"/>
      <c r="H366" s="140" t="n">
        <v>627.34082</v>
      </c>
      <c r="I366" s="134" t="n">
        <v>0</v>
      </c>
      <c r="J366" s="134"/>
      <c r="K366" s="134" t="n">
        <v>0</v>
      </c>
      <c r="L366" s="134" t="n">
        <v>0</v>
      </c>
      <c r="M366" s="134"/>
      <c r="N366" s="134" t="n">
        <v>0</v>
      </c>
    </row>
    <row r="367" customFormat="false" ht="26.25" hidden="false" customHeight="false" outlineLevel="0" collapsed="false">
      <c r="A367" s="40"/>
      <c r="B367" s="40"/>
      <c r="C367" s="40" t="s">
        <v>414</v>
      </c>
      <c r="D367" s="25"/>
      <c r="E367" s="27" t="s">
        <v>415</v>
      </c>
      <c r="F367" s="167" t="n">
        <f aca="false">F368+F369+F370</f>
        <v>768.9</v>
      </c>
      <c r="G367" s="167"/>
      <c r="H367" s="167" t="n">
        <f aca="false">H368+H369+H370</f>
        <v>768.9</v>
      </c>
      <c r="I367" s="167" t="n">
        <f aca="false">I368+I369+I370</f>
        <v>352.5</v>
      </c>
      <c r="J367" s="167"/>
      <c r="K367" s="167" t="n">
        <f aca="false">K368+K369+K370</f>
        <v>352.5</v>
      </c>
      <c r="L367" s="167" t="n">
        <f aca="false">L368+L369+L370</f>
        <v>558.4</v>
      </c>
      <c r="M367" s="167"/>
      <c r="N367" s="167" t="n">
        <f aca="false">N368+N369+N370</f>
        <v>558.4</v>
      </c>
    </row>
    <row r="368" customFormat="false" ht="15" hidden="false" customHeight="false" outlineLevel="0" collapsed="false">
      <c r="A368" s="40"/>
      <c r="B368" s="40"/>
      <c r="C368" s="40"/>
      <c r="D368" s="25" t="s">
        <v>31</v>
      </c>
      <c r="E368" s="27" t="s">
        <v>32</v>
      </c>
      <c r="F368" s="167" t="n">
        <v>504.9</v>
      </c>
      <c r="G368" s="167"/>
      <c r="H368" s="167" t="n">
        <v>504.9</v>
      </c>
      <c r="I368" s="167" t="n">
        <v>0</v>
      </c>
      <c r="J368" s="167"/>
      <c r="K368" s="167" t="n">
        <v>0</v>
      </c>
      <c r="L368" s="188" t="n">
        <v>0</v>
      </c>
      <c r="M368" s="188"/>
      <c r="N368" s="188" t="n">
        <v>0</v>
      </c>
    </row>
    <row r="369" customFormat="false" ht="25.5" hidden="false" customHeight="false" outlineLevel="0" collapsed="false">
      <c r="A369" s="40"/>
      <c r="B369" s="40"/>
      <c r="C369" s="40"/>
      <c r="D369" s="25" t="s">
        <v>87</v>
      </c>
      <c r="E369" s="139" t="s">
        <v>88</v>
      </c>
      <c r="F369" s="167" t="n">
        <v>264</v>
      </c>
      <c r="G369" s="167"/>
      <c r="H369" s="167" t="n">
        <v>264</v>
      </c>
      <c r="I369" s="167" t="n">
        <v>352.5</v>
      </c>
      <c r="J369" s="167"/>
      <c r="K369" s="167" t="n">
        <v>352.5</v>
      </c>
      <c r="L369" s="188" t="n">
        <v>558.4</v>
      </c>
      <c r="M369" s="188"/>
      <c r="N369" s="188" t="n">
        <v>558.4</v>
      </c>
    </row>
    <row r="370" customFormat="false" ht="15" hidden="false" customHeight="false" outlineLevel="0" collapsed="false">
      <c r="A370" s="40"/>
      <c r="B370" s="40"/>
      <c r="C370" s="40"/>
      <c r="D370" s="25" t="s">
        <v>167</v>
      </c>
      <c r="E370" s="27" t="s">
        <v>168</v>
      </c>
      <c r="F370" s="167" t="n">
        <v>0</v>
      </c>
      <c r="G370" s="167"/>
      <c r="H370" s="167" t="n">
        <f aca="false">163.1-163.1</f>
        <v>0</v>
      </c>
      <c r="I370" s="167" t="n">
        <v>0</v>
      </c>
      <c r="J370" s="167"/>
      <c r="K370" s="167" t="n">
        <v>0</v>
      </c>
      <c r="L370" s="188" t="n">
        <v>0</v>
      </c>
      <c r="M370" s="188"/>
      <c r="N370" s="188" t="n">
        <v>0</v>
      </c>
    </row>
    <row r="371" customFormat="false" ht="15" hidden="false" customHeight="false" outlineLevel="0" collapsed="false">
      <c r="A371" s="22"/>
      <c r="B371" s="22"/>
      <c r="C371" s="22" t="s">
        <v>446</v>
      </c>
      <c r="D371" s="32"/>
      <c r="E371" s="58" t="s">
        <v>195</v>
      </c>
      <c r="F371" s="176" t="n">
        <f aca="false">F372+F376</f>
        <v>1839.48361</v>
      </c>
      <c r="G371" s="176"/>
      <c r="H371" s="176" t="n">
        <f aca="false">H372+H376</f>
        <v>1839.48361</v>
      </c>
      <c r="I371" s="176" t="n">
        <f aca="false">I372+I376</f>
        <v>715.17863</v>
      </c>
      <c r="J371" s="176"/>
      <c r="K371" s="176" t="n">
        <f aca="false">K372+K376</f>
        <v>715.17863</v>
      </c>
      <c r="L371" s="176" t="n">
        <f aca="false">L372+L376</f>
        <v>0</v>
      </c>
      <c r="M371" s="176"/>
      <c r="N371" s="176" t="n">
        <f aca="false">N372+N376</f>
        <v>0</v>
      </c>
    </row>
    <row r="372" customFormat="false" ht="26.25" hidden="false" customHeight="false" outlineLevel="0" collapsed="false">
      <c r="A372" s="40"/>
      <c r="B372" s="40"/>
      <c r="C372" s="25" t="s">
        <v>447</v>
      </c>
      <c r="D372" s="25"/>
      <c r="E372" s="27" t="s">
        <v>448</v>
      </c>
      <c r="F372" s="161" t="n">
        <f aca="false">F373</f>
        <v>1198.71695</v>
      </c>
      <c r="G372" s="161"/>
      <c r="H372" s="161" t="n">
        <f aca="false">H373</f>
        <v>1198.71695</v>
      </c>
      <c r="I372" s="161" t="n">
        <f aca="false">I373</f>
        <v>715.17863</v>
      </c>
      <c r="J372" s="161"/>
      <c r="K372" s="161" t="n">
        <f aca="false">K373</f>
        <v>715.17863</v>
      </c>
      <c r="L372" s="161" t="n">
        <f aca="false">L373</f>
        <v>0</v>
      </c>
      <c r="M372" s="161"/>
      <c r="N372" s="161" t="n">
        <f aca="false">N373</f>
        <v>0</v>
      </c>
    </row>
    <row r="373" customFormat="false" ht="15" hidden="false" customHeight="false" outlineLevel="0" collapsed="false">
      <c r="A373" s="40"/>
      <c r="B373" s="40"/>
      <c r="C373" s="25"/>
      <c r="D373" s="25" t="s">
        <v>31</v>
      </c>
      <c r="E373" s="27" t="s">
        <v>32</v>
      </c>
      <c r="F373" s="161" t="n">
        <f aca="false">F375+F374</f>
        <v>1198.71695</v>
      </c>
      <c r="G373" s="161"/>
      <c r="H373" s="161" t="n">
        <f aca="false">H375+H374</f>
        <v>1198.71695</v>
      </c>
      <c r="I373" s="168" t="n">
        <f aca="false">I375+I374</f>
        <v>715.17863</v>
      </c>
      <c r="J373" s="168"/>
      <c r="K373" s="168" t="n">
        <f aca="false">K375+K374</f>
        <v>715.17863</v>
      </c>
      <c r="L373" s="188" t="n">
        <v>0</v>
      </c>
      <c r="M373" s="188"/>
      <c r="N373" s="188" t="n">
        <v>0</v>
      </c>
    </row>
    <row r="374" customFormat="false" ht="15" hidden="false" customHeight="false" outlineLevel="0" collapsed="false">
      <c r="A374" s="40"/>
      <c r="B374" s="40"/>
      <c r="C374" s="25"/>
      <c r="D374" s="25"/>
      <c r="E374" s="27" t="s">
        <v>449</v>
      </c>
      <c r="F374" s="161" t="n">
        <v>840.91519</v>
      </c>
      <c r="G374" s="161"/>
      <c r="H374" s="161" t="n">
        <v>840.91519</v>
      </c>
      <c r="I374" s="168" t="n">
        <v>643.66076</v>
      </c>
      <c r="J374" s="168"/>
      <c r="K374" s="168" t="n">
        <v>643.66076</v>
      </c>
      <c r="L374" s="188" t="n">
        <v>0</v>
      </c>
      <c r="M374" s="188"/>
      <c r="N374" s="188" t="n">
        <v>0</v>
      </c>
    </row>
    <row r="375" customFormat="false" ht="15" hidden="false" customHeight="false" outlineLevel="0" collapsed="false">
      <c r="A375" s="40"/>
      <c r="B375" s="40"/>
      <c r="C375" s="83"/>
      <c r="D375" s="25"/>
      <c r="E375" s="27" t="s">
        <v>189</v>
      </c>
      <c r="F375" s="161" t="n">
        <v>357.80176</v>
      </c>
      <c r="G375" s="161"/>
      <c r="H375" s="161" t="n">
        <v>357.80176</v>
      </c>
      <c r="I375" s="168" t="n">
        <v>71.51787</v>
      </c>
      <c r="J375" s="168"/>
      <c r="K375" s="168" t="n">
        <v>71.51787</v>
      </c>
      <c r="L375" s="188" t="n">
        <v>0</v>
      </c>
      <c r="M375" s="188"/>
      <c r="N375" s="188" t="n">
        <v>0</v>
      </c>
    </row>
    <row r="376" customFormat="false" ht="15" hidden="false" customHeight="false" outlineLevel="0" collapsed="false">
      <c r="A376" s="40"/>
      <c r="B376" s="40"/>
      <c r="C376" s="25" t="s">
        <v>450</v>
      </c>
      <c r="D376" s="25"/>
      <c r="E376" s="27" t="s">
        <v>451</v>
      </c>
      <c r="F376" s="161" t="n">
        <f aca="false">F377</f>
        <v>640.76666</v>
      </c>
      <c r="G376" s="161"/>
      <c r="H376" s="161" t="n">
        <f aca="false">H377</f>
        <v>640.76666</v>
      </c>
      <c r="I376" s="161" t="n">
        <f aca="false">I377</f>
        <v>0</v>
      </c>
      <c r="J376" s="161"/>
      <c r="K376" s="161" t="n">
        <f aca="false">K377</f>
        <v>0</v>
      </c>
      <c r="L376" s="161" t="n">
        <f aca="false">L377</f>
        <v>0</v>
      </c>
      <c r="M376" s="161"/>
      <c r="N376" s="161" t="n">
        <f aca="false">N377</f>
        <v>0</v>
      </c>
    </row>
    <row r="377" customFormat="false" ht="15" hidden="false" customHeight="false" outlineLevel="0" collapsed="false">
      <c r="A377" s="40"/>
      <c r="B377" s="40"/>
      <c r="C377" s="83"/>
      <c r="D377" s="25" t="s">
        <v>31</v>
      </c>
      <c r="E377" s="27" t="s">
        <v>32</v>
      </c>
      <c r="F377" s="161" t="n">
        <f aca="false">F378</f>
        <v>640.76666</v>
      </c>
      <c r="G377" s="161"/>
      <c r="H377" s="161" t="n">
        <f aca="false">H378</f>
        <v>640.76666</v>
      </c>
      <c r="I377" s="167" t="n">
        <v>0</v>
      </c>
      <c r="J377" s="167"/>
      <c r="K377" s="167" t="n">
        <v>0</v>
      </c>
      <c r="L377" s="188" t="n">
        <v>0</v>
      </c>
      <c r="M377" s="188"/>
      <c r="N377" s="188" t="n">
        <v>0</v>
      </c>
    </row>
    <row r="378" customFormat="false" ht="15" hidden="false" customHeight="false" outlineLevel="0" collapsed="false">
      <c r="A378" s="40"/>
      <c r="B378" s="40"/>
      <c r="C378" s="83"/>
      <c r="D378" s="25"/>
      <c r="E378" s="27" t="s">
        <v>189</v>
      </c>
      <c r="F378" s="161" t="n">
        <v>640.76666</v>
      </c>
      <c r="G378" s="161"/>
      <c r="H378" s="161" t="n">
        <v>640.76666</v>
      </c>
      <c r="I378" s="167" t="n">
        <v>0</v>
      </c>
      <c r="J378" s="167"/>
      <c r="K378" s="167" t="n">
        <v>0</v>
      </c>
      <c r="L378" s="188" t="n">
        <v>0</v>
      </c>
      <c r="M378" s="188"/>
      <c r="N378" s="188" t="n">
        <v>0</v>
      </c>
    </row>
    <row r="379" customFormat="false" ht="15" hidden="false" customHeight="false" outlineLevel="0" collapsed="false">
      <c r="A379" s="22"/>
      <c r="B379" s="22"/>
      <c r="C379" s="22" t="s">
        <v>422</v>
      </c>
      <c r="D379" s="32"/>
      <c r="E379" s="58" t="s">
        <v>423</v>
      </c>
      <c r="F379" s="132" t="n">
        <f aca="false">F380+F382+F384+F386</f>
        <v>1397.7075</v>
      </c>
      <c r="G379" s="132"/>
      <c r="H379" s="132" t="n">
        <f aca="false">H380+H382+H384+H386</f>
        <v>1397.7075</v>
      </c>
      <c r="I379" s="132" t="n">
        <f aca="false">I380+I382+I384+I386</f>
        <v>1379.3</v>
      </c>
      <c r="J379" s="132"/>
      <c r="K379" s="132" t="n">
        <f aca="false">K380+K382+K384+K386</f>
        <v>1379.3</v>
      </c>
      <c r="L379" s="132" t="n">
        <f aca="false">L380+L382+L384+L386</f>
        <v>590.3</v>
      </c>
      <c r="M379" s="132"/>
      <c r="N379" s="132" t="n">
        <f aca="false">N380+N382+N384+N386</f>
        <v>590.3</v>
      </c>
    </row>
    <row r="380" customFormat="false" ht="15" hidden="false" customHeight="false" outlineLevel="0" collapsed="false">
      <c r="A380" s="133"/>
      <c r="B380" s="133"/>
      <c r="C380" s="25" t="s">
        <v>428</v>
      </c>
      <c r="D380" s="84"/>
      <c r="E380" s="31" t="s">
        <v>429</v>
      </c>
      <c r="F380" s="140" t="n">
        <f aca="false">F381</f>
        <v>0</v>
      </c>
      <c r="G380" s="140"/>
      <c r="H380" s="140" t="n">
        <f aca="false">H381</f>
        <v>0</v>
      </c>
      <c r="I380" s="140" t="n">
        <f aca="false">I381</f>
        <v>627.3</v>
      </c>
      <c r="J380" s="140"/>
      <c r="K380" s="140" t="n">
        <f aca="false">K381</f>
        <v>627.3</v>
      </c>
      <c r="L380" s="140" t="n">
        <f aca="false">L381</f>
        <v>195.9</v>
      </c>
      <c r="M380" s="140"/>
      <c r="N380" s="140" t="n">
        <f aca="false">N381</f>
        <v>195.9</v>
      </c>
    </row>
    <row r="381" customFormat="false" ht="15" hidden="false" customHeight="false" outlineLevel="0" collapsed="false">
      <c r="A381" s="133"/>
      <c r="B381" s="133"/>
      <c r="C381" s="26"/>
      <c r="D381" s="25" t="s">
        <v>31</v>
      </c>
      <c r="E381" s="27" t="s">
        <v>32</v>
      </c>
      <c r="F381" s="140" t="n">
        <v>0</v>
      </c>
      <c r="G381" s="140"/>
      <c r="H381" s="140" t="n">
        <v>0</v>
      </c>
      <c r="I381" s="140" t="n">
        <v>627.3</v>
      </c>
      <c r="J381" s="140"/>
      <c r="K381" s="140" t="n">
        <v>627.3</v>
      </c>
      <c r="L381" s="140" t="n">
        <v>195.9</v>
      </c>
      <c r="M381" s="140"/>
      <c r="N381" s="140" t="n">
        <v>195.9</v>
      </c>
    </row>
    <row r="382" customFormat="false" ht="15" hidden="false" customHeight="false" outlineLevel="0" collapsed="false">
      <c r="A382" s="133"/>
      <c r="B382" s="133"/>
      <c r="C382" s="25" t="s">
        <v>434</v>
      </c>
      <c r="D382" s="33"/>
      <c r="E382" s="31" t="s">
        <v>435</v>
      </c>
      <c r="F382" s="140" t="n">
        <f aca="false">F383</f>
        <v>591.9</v>
      </c>
      <c r="G382" s="140"/>
      <c r="H382" s="140" t="n">
        <f aca="false">H383</f>
        <v>591.9</v>
      </c>
      <c r="I382" s="140" t="n">
        <f aca="false">I383</f>
        <v>357.6</v>
      </c>
      <c r="J382" s="140"/>
      <c r="K382" s="140" t="n">
        <f aca="false">K383</f>
        <v>357.6</v>
      </c>
      <c r="L382" s="140" t="n">
        <v>0</v>
      </c>
      <c r="M382" s="140"/>
      <c r="N382" s="140" t="n">
        <v>0</v>
      </c>
    </row>
    <row r="383" customFormat="false" ht="15" hidden="false" customHeight="false" outlineLevel="0" collapsed="false">
      <c r="A383" s="133"/>
      <c r="B383" s="133"/>
      <c r="C383" s="83"/>
      <c r="D383" s="25" t="s">
        <v>31</v>
      </c>
      <c r="E383" s="27" t="s">
        <v>32</v>
      </c>
      <c r="F383" s="140" t="n">
        <v>591.9</v>
      </c>
      <c r="G383" s="140"/>
      <c r="H383" s="140" t="n">
        <f aca="false">SUM(F383:G383)</f>
        <v>591.9</v>
      </c>
      <c r="I383" s="140" t="n">
        <v>357.6</v>
      </c>
      <c r="J383" s="140"/>
      <c r="K383" s="140" t="n">
        <v>357.6</v>
      </c>
      <c r="L383" s="140" t="n">
        <v>0</v>
      </c>
      <c r="M383" s="140"/>
      <c r="N383" s="140" t="n">
        <v>0</v>
      </c>
    </row>
    <row r="384" customFormat="false" ht="15" hidden="false" customHeight="false" outlineLevel="0" collapsed="false">
      <c r="A384" s="133"/>
      <c r="B384" s="133"/>
      <c r="C384" s="25" t="s">
        <v>424</v>
      </c>
      <c r="D384" s="25"/>
      <c r="E384" s="27" t="s">
        <v>425</v>
      </c>
      <c r="F384" s="140" t="n">
        <f aca="false">F385</f>
        <v>394.4</v>
      </c>
      <c r="G384" s="140"/>
      <c r="H384" s="140" t="n">
        <f aca="false">H385</f>
        <v>394.4</v>
      </c>
      <c r="I384" s="140" t="n">
        <f aca="false">I385</f>
        <v>394.4</v>
      </c>
      <c r="J384" s="140"/>
      <c r="K384" s="140" t="n">
        <f aca="false">K385</f>
        <v>394.4</v>
      </c>
      <c r="L384" s="140" t="n">
        <f aca="false">L385</f>
        <v>394.4</v>
      </c>
      <c r="M384" s="140"/>
      <c r="N384" s="140" t="n">
        <f aca="false">N385</f>
        <v>394.4</v>
      </c>
    </row>
    <row r="385" customFormat="false" ht="25.5" hidden="false" customHeight="false" outlineLevel="0" collapsed="false">
      <c r="A385" s="133"/>
      <c r="B385" s="133"/>
      <c r="C385" s="189"/>
      <c r="D385" s="25" t="s">
        <v>87</v>
      </c>
      <c r="E385" s="139" t="s">
        <v>88</v>
      </c>
      <c r="F385" s="140" t="n">
        <v>394.4</v>
      </c>
      <c r="G385" s="140"/>
      <c r="H385" s="140" t="n">
        <v>394.4</v>
      </c>
      <c r="I385" s="140" t="n">
        <v>394.4</v>
      </c>
      <c r="J385" s="140"/>
      <c r="K385" s="140" t="n">
        <v>394.4</v>
      </c>
      <c r="L385" s="140" t="n">
        <v>394.4</v>
      </c>
      <c r="M385" s="140"/>
      <c r="N385" s="140" t="n">
        <v>394.4</v>
      </c>
    </row>
    <row r="386" customFormat="false" ht="51.75" hidden="false" customHeight="false" outlineLevel="0" collapsed="false">
      <c r="A386" s="40"/>
      <c r="B386" s="40"/>
      <c r="C386" s="25" t="s">
        <v>436</v>
      </c>
      <c r="D386" s="25"/>
      <c r="E386" s="27" t="s">
        <v>706</v>
      </c>
      <c r="F386" s="168" t="n">
        <f aca="false">F387</f>
        <v>411.4075</v>
      </c>
      <c r="G386" s="168"/>
      <c r="H386" s="168" t="n">
        <f aca="false">H387</f>
        <v>411.4075</v>
      </c>
      <c r="I386" s="134" t="n">
        <v>0</v>
      </c>
      <c r="J386" s="134"/>
      <c r="K386" s="134" t="n">
        <v>0</v>
      </c>
      <c r="L386" s="134" t="n">
        <v>0</v>
      </c>
      <c r="M386" s="134"/>
      <c r="N386" s="134" t="n">
        <v>0</v>
      </c>
    </row>
    <row r="387" customFormat="false" ht="15" hidden="false" customHeight="false" outlineLevel="0" collapsed="false">
      <c r="A387" s="40"/>
      <c r="B387" s="40"/>
      <c r="C387" s="189"/>
      <c r="D387" s="25" t="s">
        <v>31</v>
      </c>
      <c r="E387" s="27" t="s">
        <v>32</v>
      </c>
      <c r="F387" s="168" t="n">
        <f aca="false">F388</f>
        <v>411.4075</v>
      </c>
      <c r="G387" s="168"/>
      <c r="H387" s="168" t="n">
        <f aca="false">H388</f>
        <v>411.4075</v>
      </c>
      <c r="I387" s="134" t="n">
        <v>0</v>
      </c>
      <c r="J387" s="134"/>
      <c r="K387" s="134" t="n">
        <v>0</v>
      </c>
      <c r="L387" s="134" t="n">
        <v>0</v>
      </c>
      <c r="M387" s="134"/>
      <c r="N387" s="134" t="n">
        <v>0</v>
      </c>
    </row>
    <row r="388" customFormat="false" ht="15" hidden="false" customHeight="false" outlineLevel="0" collapsed="false">
      <c r="A388" s="40"/>
      <c r="B388" s="40"/>
      <c r="C388" s="189"/>
      <c r="D388" s="25"/>
      <c r="E388" s="27" t="s">
        <v>189</v>
      </c>
      <c r="F388" s="168" t="n">
        <v>411.4075</v>
      </c>
      <c r="G388" s="168"/>
      <c r="H388" s="168" t="n">
        <v>411.4075</v>
      </c>
      <c r="I388" s="134" t="n">
        <v>0</v>
      </c>
      <c r="J388" s="134"/>
      <c r="K388" s="134" t="n">
        <v>0</v>
      </c>
      <c r="L388" s="134" t="n">
        <v>0</v>
      </c>
      <c r="M388" s="134"/>
      <c r="N388" s="134" t="n">
        <v>0</v>
      </c>
    </row>
    <row r="389" customFormat="false" ht="15" hidden="false" customHeight="false" outlineLevel="0" collapsed="false">
      <c r="A389" s="22"/>
      <c r="B389" s="22"/>
      <c r="C389" s="22" t="s">
        <v>442</v>
      </c>
      <c r="D389" s="22"/>
      <c r="E389" s="58" t="s">
        <v>443</v>
      </c>
      <c r="F389" s="132" t="n">
        <f aca="false">F390</f>
        <v>22263.4</v>
      </c>
      <c r="G389" s="132"/>
      <c r="H389" s="132" t="n">
        <f aca="false">H390</f>
        <v>22263.4</v>
      </c>
      <c r="I389" s="132" t="n">
        <f aca="false">I390</f>
        <v>22263.4</v>
      </c>
      <c r="J389" s="132"/>
      <c r="K389" s="132" t="n">
        <f aca="false">K390</f>
        <v>22263.4</v>
      </c>
      <c r="L389" s="132" t="n">
        <f aca="false">L390</f>
        <v>22263.4</v>
      </c>
      <c r="M389" s="132"/>
      <c r="N389" s="132" t="n">
        <f aca="false">N390</f>
        <v>22263.4</v>
      </c>
    </row>
    <row r="390" customFormat="false" ht="15" hidden="false" customHeight="false" outlineLevel="0" collapsed="false">
      <c r="A390" s="133"/>
      <c r="B390" s="133"/>
      <c r="C390" s="25" t="s">
        <v>444</v>
      </c>
      <c r="D390" s="25"/>
      <c r="E390" s="166" t="s">
        <v>445</v>
      </c>
      <c r="F390" s="134" t="n">
        <f aca="false">F391</f>
        <v>22263.4</v>
      </c>
      <c r="G390" s="134"/>
      <c r="H390" s="134" t="n">
        <f aca="false">H391</f>
        <v>22263.4</v>
      </c>
      <c r="I390" s="134" t="n">
        <f aca="false">I391</f>
        <v>22263.4</v>
      </c>
      <c r="J390" s="134"/>
      <c r="K390" s="134" t="n">
        <f aca="false">K391</f>
        <v>22263.4</v>
      </c>
      <c r="L390" s="134" t="n">
        <f aca="false">L391</f>
        <v>22263.4</v>
      </c>
      <c r="M390" s="134"/>
      <c r="N390" s="134" t="n">
        <f aca="false">N391</f>
        <v>22263.4</v>
      </c>
    </row>
    <row r="391" customFormat="false" ht="25.5" hidden="false" customHeight="false" outlineLevel="0" collapsed="false">
      <c r="A391" s="133"/>
      <c r="B391" s="133"/>
      <c r="C391" s="25"/>
      <c r="D391" s="25" t="s">
        <v>87</v>
      </c>
      <c r="E391" s="139" t="s">
        <v>88</v>
      </c>
      <c r="F391" s="134" t="n">
        <v>22263.4</v>
      </c>
      <c r="G391" s="134"/>
      <c r="H391" s="134" t="n">
        <v>22263.4</v>
      </c>
      <c r="I391" s="134" t="n">
        <v>22263.4</v>
      </c>
      <c r="J391" s="134"/>
      <c r="K391" s="134" t="n">
        <v>22263.4</v>
      </c>
      <c r="L391" s="140" t="n">
        <v>22263.4</v>
      </c>
      <c r="M391" s="140"/>
      <c r="N391" s="140" t="n">
        <v>22263.4</v>
      </c>
    </row>
    <row r="392" customFormat="false" ht="25.5" hidden="false" customHeight="false" outlineLevel="0" collapsed="false">
      <c r="A392" s="127"/>
      <c r="B392" s="128"/>
      <c r="C392" s="127" t="s">
        <v>521</v>
      </c>
      <c r="D392" s="128"/>
      <c r="E392" s="129" t="s">
        <v>522</v>
      </c>
      <c r="F392" s="130" t="n">
        <f aca="false">F393+F399</f>
        <v>8730.67883</v>
      </c>
      <c r="G392" s="130"/>
      <c r="H392" s="130" t="n">
        <f aca="false">H393+H399</f>
        <v>8730.67883</v>
      </c>
      <c r="I392" s="130" t="n">
        <f aca="false">I393+I399</f>
        <v>8479.70849</v>
      </c>
      <c r="J392" s="130"/>
      <c r="K392" s="130" t="n">
        <f aca="false">K393+K399</f>
        <v>8479.70849</v>
      </c>
      <c r="L392" s="130" t="n">
        <f aca="false">L393+L399</f>
        <v>8233.96017</v>
      </c>
      <c r="M392" s="130"/>
      <c r="N392" s="130" t="n">
        <f aca="false">N393+N399</f>
        <v>8233.96017</v>
      </c>
    </row>
    <row r="393" customFormat="false" ht="26.25" hidden="false" customHeight="false" outlineLevel="0" collapsed="false">
      <c r="A393" s="45"/>
      <c r="B393" s="46"/>
      <c r="C393" s="22" t="s">
        <v>523</v>
      </c>
      <c r="D393" s="32"/>
      <c r="E393" s="23" t="s">
        <v>524</v>
      </c>
      <c r="F393" s="176" t="n">
        <f aca="false">F394</f>
        <v>6415.74613</v>
      </c>
      <c r="G393" s="176"/>
      <c r="H393" s="176" t="n">
        <f aca="false">H394</f>
        <v>6415.74613</v>
      </c>
      <c r="I393" s="176" t="n">
        <f aca="false">I394</f>
        <v>6164.77579</v>
      </c>
      <c r="J393" s="176"/>
      <c r="K393" s="176" t="n">
        <f aca="false">K394</f>
        <v>6164.77579</v>
      </c>
      <c r="L393" s="176" t="n">
        <f aca="false">L394</f>
        <v>5919.02747</v>
      </c>
      <c r="M393" s="176"/>
      <c r="N393" s="176" t="n">
        <f aca="false">N394</f>
        <v>5919.02747</v>
      </c>
    </row>
    <row r="394" customFormat="false" ht="26.25" hidden="false" customHeight="false" outlineLevel="0" collapsed="false">
      <c r="A394" s="121"/>
      <c r="B394" s="74"/>
      <c r="C394" s="56" t="s">
        <v>525</v>
      </c>
      <c r="D394" s="40"/>
      <c r="E394" s="27" t="s">
        <v>526</v>
      </c>
      <c r="F394" s="161" t="n">
        <f aca="false">F395</f>
        <v>6415.74613</v>
      </c>
      <c r="G394" s="161"/>
      <c r="H394" s="161" t="n">
        <f aca="false">H395</f>
        <v>6415.74613</v>
      </c>
      <c r="I394" s="161" t="n">
        <f aca="false">I395</f>
        <v>6164.77579</v>
      </c>
      <c r="J394" s="161"/>
      <c r="K394" s="161" t="n">
        <f aca="false">K395</f>
        <v>6164.77579</v>
      </c>
      <c r="L394" s="161" t="n">
        <f aca="false">L395</f>
        <v>5919.02747</v>
      </c>
      <c r="M394" s="161"/>
      <c r="N394" s="161" t="n">
        <f aca="false">N395</f>
        <v>5919.02747</v>
      </c>
    </row>
    <row r="395" customFormat="false" ht="15" hidden="false" customHeight="false" outlineLevel="0" collapsed="false">
      <c r="A395" s="121"/>
      <c r="B395" s="74"/>
      <c r="C395" s="56"/>
      <c r="D395" s="25" t="s">
        <v>31</v>
      </c>
      <c r="E395" s="27" t="s">
        <v>32</v>
      </c>
      <c r="F395" s="161" t="n">
        <f aca="false">F396+F397+F398</f>
        <v>6415.74613</v>
      </c>
      <c r="G395" s="161"/>
      <c r="H395" s="161" t="n">
        <f aca="false">H396+H397+H398</f>
        <v>6415.74613</v>
      </c>
      <c r="I395" s="161" t="n">
        <f aca="false">I396+I397+I398</f>
        <v>6164.77579</v>
      </c>
      <c r="J395" s="161"/>
      <c r="K395" s="161" t="n">
        <f aca="false">K396+K397+K398</f>
        <v>6164.77579</v>
      </c>
      <c r="L395" s="161" t="n">
        <f aca="false">L396+L397+L398</f>
        <v>5919.02747</v>
      </c>
      <c r="M395" s="161"/>
      <c r="N395" s="161" t="n">
        <f aca="false">N396+N397+N398</f>
        <v>5919.02747</v>
      </c>
    </row>
    <row r="396" customFormat="false" ht="15" hidden="false" customHeight="false" outlineLevel="0" collapsed="false">
      <c r="A396" s="121"/>
      <c r="B396" s="74"/>
      <c r="C396" s="56"/>
      <c r="D396" s="25"/>
      <c r="E396" s="27" t="s">
        <v>218</v>
      </c>
      <c r="F396" s="161" t="n">
        <v>5543.20466</v>
      </c>
      <c r="G396" s="161"/>
      <c r="H396" s="161" t="n">
        <v>5543.20466</v>
      </c>
      <c r="I396" s="161" t="n">
        <v>5326.36628</v>
      </c>
      <c r="J396" s="161"/>
      <c r="K396" s="161" t="n">
        <v>5326.36628</v>
      </c>
      <c r="L396" s="161" t="n">
        <v>5114.03973</v>
      </c>
      <c r="M396" s="161"/>
      <c r="N396" s="161" t="n">
        <v>5114.03973</v>
      </c>
    </row>
    <row r="397" customFormat="false" ht="15" hidden="false" customHeight="false" outlineLevel="0" collapsed="false">
      <c r="A397" s="121"/>
      <c r="B397" s="74"/>
      <c r="C397" s="56"/>
      <c r="D397" s="25"/>
      <c r="E397" s="27" t="s">
        <v>219</v>
      </c>
      <c r="F397" s="161" t="n">
        <v>230.96686</v>
      </c>
      <c r="G397" s="161"/>
      <c r="H397" s="161" t="n">
        <v>230.96686</v>
      </c>
      <c r="I397" s="161" t="n">
        <v>221.93193</v>
      </c>
      <c r="J397" s="161"/>
      <c r="K397" s="161" t="n">
        <v>221.93193</v>
      </c>
      <c r="L397" s="161" t="n">
        <v>213.08499</v>
      </c>
      <c r="M397" s="161"/>
      <c r="N397" s="161" t="n">
        <v>213.08499</v>
      </c>
    </row>
    <row r="398" customFormat="false" ht="15" hidden="false" customHeight="false" outlineLevel="0" collapsed="false">
      <c r="A398" s="121"/>
      <c r="B398" s="74"/>
      <c r="C398" s="56"/>
      <c r="D398" s="25"/>
      <c r="E398" s="27" t="s">
        <v>220</v>
      </c>
      <c r="F398" s="161" t="n">
        <v>641.57461</v>
      </c>
      <c r="G398" s="161"/>
      <c r="H398" s="161" t="n">
        <v>641.57461</v>
      </c>
      <c r="I398" s="161" t="n">
        <v>616.47758</v>
      </c>
      <c r="J398" s="161"/>
      <c r="K398" s="161" t="n">
        <v>616.47758</v>
      </c>
      <c r="L398" s="161" t="n">
        <v>591.90275</v>
      </c>
      <c r="M398" s="161"/>
      <c r="N398" s="161" t="n">
        <v>591.90275</v>
      </c>
    </row>
    <row r="399" customFormat="false" ht="26.25" hidden="false" customHeight="false" outlineLevel="0" collapsed="false">
      <c r="A399" s="22"/>
      <c r="B399" s="22"/>
      <c r="C399" s="22" t="s">
        <v>527</v>
      </c>
      <c r="D399" s="32"/>
      <c r="E399" s="23" t="s">
        <v>528</v>
      </c>
      <c r="F399" s="132" t="n">
        <f aca="false">F400</f>
        <v>2314.9327</v>
      </c>
      <c r="G399" s="132"/>
      <c r="H399" s="132" t="n">
        <f aca="false">H400</f>
        <v>2314.9327</v>
      </c>
      <c r="I399" s="132" t="n">
        <f aca="false">I400</f>
        <v>2314.9327</v>
      </c>
      <c r="J399" s="132"/>
      <c r="K399" s="132" t="n">
        <f aca="false">K400</f>
        <v>2314.9327</v>
      </c>
      <c r="L399" s="132" t="n">
        <f aca="false">L400</f>
        <v>2314.9327</v>
      </c>
      <c r="M399" s="132"/>
      <c r="N399" s="132" t="n">
        <f aca="false">N400</f>
        <v>2314.9327</v>
      </c>
    </row>
    <row r="400" customFormat="false" ht="25.5" hidden="false" customHeight="false" outlineLevel="0" collapsed="false">
      <c r="A400" s="133"/>
      <c r="B400" s="133"/>
      <c r="C400" s="56" t="s">
        <v>529</v>
      </c>
      <c r="D400" s="40"/>
      <c r="E400" s="139" t="s">
        <v>707</v>
      </c>
      <c r="F400" s="134" t="n">
        <f aca="false">F402+F403</f>
        <v>2314.9327</v>
      </c>
      <c r="G400" s="134"/>
      <c r="H400" s="134" t="n">
        <f aca="false">H402+H403</f>
        <v>2314.9327</v>
      </c>
      <c r="I400" s="134" t="n">
        <f aca="false">I402+I403</f>
        <v>2314.9327</v>
      </c>
      <c r="J400" s="134"/>
      <c r="K400" s="134" t="n">
        <f aca="false">K402+K403</f>
        <v>2314.9327</v>
      </c>
      <c r="L400" s="134" t="n">
        <f aca="false">L402+L403</f>
        <v>2314.9327</v>
      </c>
      <c r="M400" s="134"/>
      <c r="N400" s="134" t="n">
        <f aca="false">N402+N403</f>
        <v>2314.9327</v>
      </c>
    </row>
    <row r="401" customFormat="false" ht="15" hidden="false" customHeight="false" outlineLevel="0" collapsed="false">
      <c r="A401" s="133"/>
      <c r="B401" s="133"/>
      <c r="C401" s="56"/>
      <c r="D401" s="25" t="s">
        <v>31</v>
      </c>
      <c r="E401" s="27" t="s">
        <v>32</v>
      </c>
      <c r="F401" s="134" t="n">
        <f aca="false">F402+F403</f>
        <v>2314.9327</v>
      </c>
      <c r="G401" s="134"/>
      <c r="H401" s="134" t="n">
        <f aca="false">H402+H403</f>
        <v>2314.9327</v>
      </c>
      <c r="I401" s="134" t="n">
        <f aca="false">I402+I403</f>
        <v>2314.9327</v>
      </c>
      <c r="J401" s="134"/>
      <c r="K401" s="134" t="n">
        <f aca="false">K402+K403</f>
        <v>2314.9327</v>
      </c>
      <c r="L401" s="134" t="n">
        <f aca="false">L402+L403</f>
        <v>2314.9327</v>
      </c>
      <c r="M401" s="134"/>
      <c r="N401" s="134" t="n">
        <f aca="false">N402+N403</f>
        <v>2314.9327</v>
      </c>
    </row>
    <row r="402" customFormat="false" ht="15" hidden="false" customHeight="false" outlineLevel="0" collapsed="false">
      <c r="A402" s="133"/>
      <c r="B402" s="133"/>
      <c r="C402" s="56"/>
      <c r="D402" s="25"/>
      <c r="E402" s="27" t="s">
        <v>219</v>
      </c>
      <c r="F402" s="161" t="n">
        <v>2083.43943</v>
      </c>
      <c r="G402" s="161"/>
      <c r="H402" s="161" t="n">
        <v>2083.43943</v>
      </c>
      <c r="I402" s="161" t="n">
        <v>2083.43943</v>
      </c>
      <c r="J402" s="161"/>
      <c r="K402" s="161" t="n">
        <v>2083.43943</v>
      </c>
      <c r="L402" s="161" t="n">
        <v>2083.43943</v>
      </c>
      <c r="M402" s="161"/>
      <c r="N402" s="161" t="n">
        <v>2083.43943</v>
      </c>
    </row>
    <row r="403" customFormat="false" ht="15" hidden="false" customHeight="false" outlineLevel="0" collapsed="false">
      <c r="A403" s="133"/>
      <c r="B403" s="133"/>
      <c r="C403" s="56"/>
      <c r="D403" s="25"/>
      <c r="E403" s="27" t="s">
        <v>220</v>
      </c>
      <c r="F403" s="161" t="n">
        <v>231.49327</v>
      </c>
      <c r="G403" s="161"/>
      <c r="H403" s="161" t="n">
        <v>231.49327</v>
      </c>
      <c r="I403" s="161" t="n">
        <v>231.49327</v>
      </c>
      <c r="J403" s="161"/>
      <c r="K403" s="161" t="n">
        <v>231.49327</v>
      </c>
      <c r="L403" s="161" t="n">
        <v>231.49327</v>
      </c>
      <c r="M403" s="161"/>
      <c r="N403" s="161" t="n">
        <v>231.49327</v>
      </c>
    </row>
    <row r="404" customFormat="false" ht="15" hidden="false" customHeight="false" outlineLevel="0" collapsed="false">
      <c r="A404" s="133"/>
      <c r="B404" s="74" t="s">
        <v>708</v>
      </c>
      <c r="C404" s="121"/>
      <c r="D404" s="121"/>
      <c r="E404" s="122" t="s">
        <v>709</v>
      </c>
      <c r="F404" s="137" t="n">
        <f aca="false">F405</f>
        <v>616.1</v>
      </c>
      <c r="G404" s="137"/>
      <c r="H404" s="137" t="n">
        <f aca="false">H405</f>
        <v>616.1</v>
      </c>
      <c r="I404" s="137" t="n">
        <v>0</v>
      </c>
      <c r="J404" s="137"/>
      <c r="K404" s="137" t="n">
        <v>0</v>
      </c>
      <c r="L404" s="137" t="n">
        <v>0</v>
      </c>
      <c r="M404" s="137"/>
      <c r="N404" s="137" t="n">
        <v>0</v>
      </c>
    </row>
    <row r="405" customFormat="false" ht="15" hidden="false" customHeight="false" outlineLevel="0" collapsed="false">
      <c r="A405" s="133"/>
      <c r="B405" s="74" t="s">
        <v>710</v>
      </c>
      <c r="C405" s="121"/>
      <c r="D405" s="121"/>
      <c r="E405" s="122" t="s">
        <v>711</v>
      </c>
      <c r="F405" s="137" t="n">
        <f aca="false">F406</f>
        <v>616.1</v>
      </c>
      <c r="G405" s="137"/>
      <c r="H405" s="137" t="n">
        <f aca="false">H406</f>
        <v>616.1</v>
      </c>
      <c r="I405" s="137" t="n">
        <v>0</v>
      </c>
      <c r="J405" s="137"/>
      <c r="K405" s="137" t="n">
        <v>0</v>
      </c>
      <c r="L405" s="137" t="n">
        <v>0</v>
      </c>
      <c r="M405" s="137"/>
      <c r="N405" s="137" t="n">
        <v>0</v>
      </c>
    </row>
    <row r="406" customFormat="false" ht="15" hidden="false" customHeight="false" outlineLevel="0" collapsed="false">
      <c r="A406" s="133"/>
      <c r="B406" s="74"/>
      <c r="C406" s="121" t="s">
        <v>17</v>
      </c>
      <c r="D406" s="121"/>
      <c r="E406" s="152" t="s">
        <v>18</v>
      </c>
      <c r="F406" s="137" t="n">
        <f aca="false">F407</f>
        <v>616.1</v>
      </c>
      <c r="G406" s="137"/>
      <c r="H406" s="137" t="n">
        <f aca="false">H407</f>
        <v>616.1</v>
      </c>
      <c r="I406" s="137" t="n">
        <v>0</v>
      </c>
      <c r="J406" s="137"/>
      <c r="K406" s="137" t="n">
        <v>0</v>
      </c>
      <c r="L406" s="137" t="n">
        <v>0</v>
      </c>
      <c r="M406" s="137"/>
      <c r="N406" s="137" t="n">
        <v>0</v>
      </c>
    </row>
    <row r="407" customFormat="false" ht="25.5" hidden="false" customHeight="false" outlineLevel="0" collapsed="false">
      <c r="A407" s="190"/>
      <c r="B407" s="128"/>
      <c r="C407" s="127" t="s">
        <v>395</v>
      </c>
      <c r="D407" s="128"/>
      <c r="E407" s="129" t="s">
        <v>396</v>
      </c>
      <c r="F407" s="186" t="n">
        <f aca="false">F408</f>
        <v>616.1</v>
      </c>
      <c r="G407" s="186"/>
      <c r="H407" s="186" t="n">
        <f aca="false">H408</f>
        <v>616.1</v>
      </c>
      <c r="I407" s="186" t="n">
        <v>0</v>
      </c>
      <c r="J407" s="186"/>
      <c r="K407" s="186" t="n">
        <v>0</v>
      </c>
      <c r="L407" s="186" t="n">
        <v>0</v>
      </c>
      <c r="M407" s="186"/>
      <c r="N407" s="186" t="n">
        <v>0</v>
      </c>
    </row>
    <row r="408" customFormat="false" ht="25.5" hidden="false" customHeight="false" outlineLevel="0" collapsed="false">
      <c r="A408" s="191"/>
      <c r="B408" s="156"/>
      <c r="C408" s="155" t="s">
        <v>403</v>
      </c>
      <c r="D408" s="156"/>
      <c r="E408" s="192" t="s">
        <v>404</v>
      </c>
      <c r="F408" s="193" t="n">
        <f aca="false">F409</f>
        <v>616.1</v>
      </c>
      <c r="G408" s="193"/>
      <c r="H408" s="193" t="n">
        <f aca="false">H409</f>
        <v>616.1</v>
      </c>
      <c r="I408" s="193" t="n">
        <v>0</v>
      </c>
      <c r="J408" s="193"/>
      <c r="K408" s="193" t="n">
        <v>0</v>
      </c>
      <c r="L408" s="193" t="n">
        <v>0</v>
      </c>
      <c r="M408" s="193"/>
      <c r="N408" s="193" t="n">
        <v>0</v>
      </c>
    </row>
    <row r="409" customFormat="false" ht="15" hidden="false" customHeight="false" outlineLevel="0" collapsed="false">
      <c r="A409" s="133"/>
      <c r="B409" s="74"/>
      <c r="C409" s="121" t="s">
        <v>422</v>
      </c>
      <c r="D409" s="74"/>
      <c r="E409" s="194" t="s">
        <v>423</v>
      </c>
      <c r="F409" s="137" t="n">
        <f aca="false">F410+F412</f>
        <v>616.1</v>
      </c>
      <c r="G409" s="137"/>
      <c r="H409" s="137" t="n">
        <f aca="false">H410+H412</f>
        <v>616.1</v>
      </c>
      <c r="I409" s="137" t="n">
        <v>0</v>
      </c>
      <c r="J409" s="137"/>
      <c r="K409" s="137" t="n">
        <v>0</v>
      </c>
      <c r="L409" s="137" t="n">
        <v>0</v>
      </c>
      <c r="M409" s="137"/>
      <c r="N409" s="137" t="n">
        <v>0</v>
      </c>
    </row>
    <row r="410" customFormat="false" ht="25.5" hidden="false" customHeight="false" outlineLevel="0" collapsed="false">
      <c r="A410" s="133"/>
      <c r="B410" s="40"/>
      <c r="C410" s="195" t="s">
        <v>432</v>
      </c>
      <c r="D410" s="74"/>
      <c r="E410" s="139" t="s">
        <v>433</v>
      </c>
      <c r="F410" s="134" t="n">
        <f aca="false">F411</f>
        <v>36.1</v>
      </c>
      <c r="G410" s="134"/>
      <c r="H410" s="134" t="n">
        <f aca="false">H411</f>
        <v>36.1</v>
      </c>
      <c r="I410" s="134" t="n">
        <v>0</v>
      </c>
      <c r="J410" s="134"/>
      <c r="K410" s="134" t="n">
        <v>0</v>
      </c>
      <c r="L410" s="134" t="n">
        <v>0</v>
      </c>
      <c r="M410" s="134"/>
      <c r="N410" s="134" t="n">
        <v>0</v>
      </c>
    </row>
    <row r="411" customFormat="false" ht="15" hidden="false" customHeight="false" outlineLevel="0" collapsed="false">
      <c r="A411" s="133"/>
      <c r="B411" s="74"/>
      <c r="C411" s="73"/>
      <c r="D411" s="25" t="s">
        <v>31</v>
      </c>
      <c r="E411" s="27" t="s">
        <v>32</v>
      </c>
      <c r="F411" s="134" t="n">
        <v>36.1</v>
      </c>
      <c r="G411" s="134"/>
      <c r="H411" s="134" t="n">
        <v>36.1</v>
      </c>
      <c r="I411" s="134" t="n">
        <v>0</v>
      </c>
      <c r="J411" s="134"/>
      <c r="K411" s="134" t="n">
        <v>0</v>
      </c>
      <c r="L411" s="134" t="n">
        <v>0</v>
      </c>
      <c r="M411" s="134"/>
      <c r="N411" s="134" t="n">
        <v>0</v>
      </c>
    </row>
    <row r="412" s="187" customFormat="true" ht="15" hidden="false" customHeight="true" outlineLevel="0" collapsed="false">
      <c r="A412" s="196"/>
      <c r="B412" s="196"/>
      <c r="C412" s="25" t="s">
        <v>426</v>
      </c>
      <c r="D412" s="25"/>
      <c r="E412" s="27" t="s">
        <v>427</v>
      </c>
      <c r="F412" s="134" t="n">
        <f aca="false">F413</f>
        <v>580</v>
      </c>
      <c r="G412" s="134"/>
      <c r="H412" s="134" t="n">
        <f aca="false">H413</f>
        <v>580</v>
      </c>
      <c r="I412" s="134" t="n">
        <v>0</v>
      </c>
      <c r="J412" s="134"/>
      <c r="K412" s="134" t="n">
        <v>0</v>
      </c>
      <c r="L412" s="134" t="n">
        <v>0</v>
      </c>
      <c r="M412" s="134"/>
      <c r="N412" s="134" t="n">
        <v>0</v>
      </c>
    </row>
    <row r="413" s="187" customFormat="true" ht="15" hidden="false" customHeight="false" outlineLevel="0" collapsed="false">
      <c r="A413" s="196"/>
      <c r="B413" s="196"/>
      <c r="C413" s="197"/>
      <c r="D413" s="25" t="s">
        <v>31</v>
      </c>
      <c r="E413" s="27" t="s">
        <v>32</v>
      </c>
      <c r="F413" s="134" t="n">
        <v>580</v>
      </c>
      <c r="G413" s="134"/>
      <c r="H413" s="134" t="n">
        <v>580</v>
      </c>
      <c r="I413" s="134" t="n">
        <v>0</v>
      </c>
      <c r="J413" s="134"/>
      <c r="K413" s="134" t="n">
        <v>0</v>
      </c>
      <c r="L413" s="134" t="n">
        <v>0</v>
      </c>
      <c r="M413" s="134"/>
      <c r="N413" s="134" t="n">
        <v>0</v>
      </c>
    </row>
    <row r="414" customFormat="false" ht="15" hidden="false" customHeight="false" outlineLevel="0" collapsed="false">
      <c r="A414" s="133"/>
      <c r="B414" s="74" t="s">
        <v>712</v>
      </c>
      <c r="C414" s="121"/>
      <c r="D414" s="121"/>
      <c r="E414" s="122" t="s">
        <v>713</v>
      </c>
      <c r="F414" s="137" t="n">
        <f aca="false">F415</f>
        <v>9036.13</v>
      </c>
      <c r="G414" s="137"/>
      <c r="H414" s="137" t="n">
        <f aca="false">H415</f>
        <v>9036.13</v>
      </c>
      <c r="I414" s="137" t="n">
        <f aca="false">I415</f>
        <v>0</v>
      </c>
      <c r="J414" s="137"/>
      <c r="K414" s="137" t="n">
        <f aca="false">K415</f>
        <v>0</v>
      </c>
      <c r="L414" s="137" t="n">
        <f aca="false">L415</f>
        <v>0</v>
      </c>
      <c r="M414" s="137"/>
      <c r="N414" s="137" t="n">
        <f aca="false">N415</f>
        <v>0</v>
      </c>
    </row>
    <row r="415" customFormat="false" ht="15" hidden="false" customHeight="false" outlineLevel="0" collapsed="false">
      <c r="A415" s="133"/>
      <c r="B415" s="74" t="s">
        <v>714</v>
      </c>
      <c r="C415" s="121"/>
      <c r="D415" s="121"/>
      <c r="E415" s="122" t="s">
        <v>715</v>
      </c>
      <c r="F415" s="137" t="n">
        <f aca="false">F416+F422</f>
        <v>9036.13</v>
      </c>
      <c r="G415" s="137"/>
      <c r="H415" s="137" t="n">
        <f aca="false">H416+H422</f>
        <v>9036.13</v>
      </c>
      <c r="I415" s="137" t="n">
        <f aca="false">I416</f>
        <v>0</v>
      </c>
      <c r="J415" s="137"/>
      <c r="K415" s="137" t="n">
        <f aca="false">K416</f>
        <v>0</v>
      </c>
      <c r="L415" s="137" t="n">
        <f aca="false">L416</f>
        <v>0</v>
      </c>
      <c r="M415" s="137"/>
      <c r="N415" s="137" t="n">
        <f aca="false">N416</f>
        <v>0</v>
      </c>
    </row>
    <row r="416" customFormat="false" ht="15" hidden="false" customHeight="false" outlineLevel="0" collapsed="false">
      <c r="A416" s="133"/>
      <c r="B416" s="74"/>
      <c r="C416" s="121" t="s">
        <v>17</v>
      </c>
      <c r="D416" s="121"/>
      <c r="E416" s="152" t="s">
        <v>18</v>
      </c>
      <c r="F416" s="137" t="n">
        <f aca="false">F417</f>
        <v>8191.33</v>
      </c>
      <c r="G416" s="137"/>
      <c r="H416" s="137" t="n">
        <f aca="false">H417</f>
        <v>8191.33</v>
      </c>
      <c r="I416" s="137" t="n">
        <f aca="false">I417</f>
        <v>0</v>
      </c>
      <c r="J416" s="137"/>
      <c r="K416" s="137" t="n">
        <f aca="false">K417</f>
        <v>0</v>
      </c>
      <c r="L416" s="137" t="n">
        <f aca="false">L417</f>
        <v>0</v>
      </c>
      <c r="M416" s="137"/>
      <c r="N416" s="137" t="n">
        <f aca="false">N417</f>
        <v>0</v>
      </c>
    </row>
    <row r="417" customFormat="false" ht="25.5" hidden="false" customHeight="false" outlineLevel="0" collapsed="false">
      <c r="A417" s="127"/>
      <c r="B417" s="128"/>
      <c r="C417" s="127" t="s">
        <v>79</v>
      </c>
      <c r="D417" s="128"/>
      <c r="E417" s="129" t="s">
        <v>80</v>
      </c>
      <c r="F417" s="130" t="n">
        <f aca="false">F418</f>
        <v>8191.33</v>
      </c>
      <c r="G417" s="130"/>
      <c r="H417" s="130" t="n">
        <f aca="false">H418</f>
        <v>8191.33</v>
      </c>
      <c r="I417" s="130" t="n">
        <f aca="false">I418</f>
        <v>0</v>
      </c>
      <c r="J417" s="130"/>
      <c r="K417" s="130" t="n">
        <f aca="false">K418</f>
        <v>0</v>
      </c>
      <c r="L417" s="130" t="n">
        <f aca="false">L418</f>
        <v>0</v>
      </c>
      <c r="M417" s="130"/>
      <c r="N417" s="130" t="n">
        <f aca="false">N418</f>
        <v>0</v>
      </c>
    </row>
    <row r="418" customFormat="false" ht="15" hidden="false" customHeight="false" outlineLevel="0" collapsed="false">
      <c r="A418" s="19"/>
      <c r="B418" s="19"/>
      <c r="C418" s="19" t="s">
        <v>101</v>
      </c>
      <c r="D418" s="19"/>
      <c r="E418" s="82" t="s">
        <v>102</v>
      </c>
      <c r="F418" s="131" t="n">
        <f aca="false">F419</f>
        <v>8191.33</v>
      </c>
      <c r="G418" s="131"/>
      <c r="H418" s="131" t="n">
        <f aca="false">H419</f>
        <v>8191.33</v>
      </c>
      <c r="I418" s="131" t="n">
        <f aca="false">I419</f>
        <v>0</v>
      </c>
      <c r="J418" s="131"/>
      <c r="K418" s="131" t="n">
        <f aca="false">K419</f>
        <v>0</v>
      </c>
      <c r="L418" s="131" t="n">
        <f aca="false">L419</f>
        <v>0</v>
      </c>
      <c r="M418" s="131"/>
      <c r="N418" s="131" t="n">
        <f aca="false">N419</f>
        <v>0</v>
      </c>
    </row>
    <row r="419" s="187" customFormat="true" ht="41.25" hidden="false" customHeight="true" outlineLevel="0" collapsed="false">
      <c r="A419" s="22"/>
      <c r="B419" s="22"/>
      <c r="C419" s="22" t="s">
        <v>129</v>
      </c>
      <c r="D419" s="22"/>
      <c r="E419" s="23" t="s">
        <v>130</v>
      </c>
      <c r="F419" s="132" t="n">
        <f aca="false">F420</f>
        <v>8191.33</v>
      </c>
      <c r="G419" s="132"/>
      <c r="H419" s="132" t="n">
        <f aca="false">H420</f>
        <v>8191.33</v>
      </c>
      <c r="I419" s="132" t="n">
        <f aca="false">I420</f>
        <v>0</v>
      </c>
      <c r="J419" s="132"/>
      <c r="K419" s="132" t="n">
        <f aca="false">K420</f>
        <v>0</v>
      </c>
      <c r="L419" s="132" t="n">
        <f aca="false">L420</f>
        <v>0</v>
      </c>
      <c r="M419" s="132"/>
      <c r="N419" s="132" t="n">
        <f aca="false">N420</f>
        <v>0</v>
      </c>
    </row>
    <row r="420" customFormat="false" ht="25.5" hidden="false" customHeight="false" outlineLevel="0" collapsed="false">
      <c r="A420" s="133"/>
      <c r="B420" s="133"/>
      <c r="C420" s="25" t="s">
        <v>131</v>
      </c>
      <c r="D420" s="25"/>
      <c r="E420" s="198" t="s">
        <v>132</v>
      </c>
      <c r="F420" s="140" t="n">
        <f aca="false">F421</f>
        <v>8191.33</v>
      </c>
      <c r="G420" s="140"/>
      <c r="H420" s="140" t="n">
        <f aca="false">H421</f>
        <v>8191.33</v>
      </c>
      <c r="I420" s="140" t="n">
        <f aca="false">I421</f>
        <v>0</v>
      </c>
      <c r="J420" s="140"/>
      <c r="K420" s="140" t="n">
        <f aca="false">K421</f>
        <v>0</v>
      </c>
      <c r="L420" s="140" t="n">
        <v>0</v>
      </c>
      <c r="M420" s="140"/>
      <c r="N420" s="140" t="n">
        <v>0</v>
      </c>
    </row>
    <row r="421" customFormat="false" ht="26.25" hidden="false" customHeight="false" outlineLevel="0" collapsed="false">
      <c r="A421" s="133"/>
      <c r="B421" s="133"/>
      <c r="C421" s="25"/>
      <c r="D421" s="25" t="s">
        <v>133</v>
      </c>
      <c r="E421" s="27" t="s">
        <v>134</v>
      </c>
      <c r="F421" s="140" t="n">
        <v>8191.33</v>
      </c>
      <c r="G421" s="140"/>
      <c r="H421" s="140" t="n">
        <v>8191.33</v>
      </c>
      <c r="I421" s="140" t="n">
        <v>0</v>
      </c>
      <c r="J421" s="140"/>
      <c r="K421" s="140" t="n">
        <v>0</v>
      </c>
      <c r="L421" s="140" t="n">
        <v>0</v>
      </c>
      <c r="M421" s="140"/>
      <c r="N421" s="140" t="n">
        <v>0</v>
      </c>
    </row>
    <row r="422" customFormat="false" ht="15" hidden="false" customHeight="false" outlineLevel="0" collapsed="false">
      <c r="A422" s="190"/>
      <c r="B422" s="190"/>
      <c r="C422" s="14" t="s">
        <v>577</v>
      </c>
      <c r="D422" s="14"/>
      <c r="E422" s="64" t="s">
        <v>578</v>
      </c>
      <c r="F422" s="199" t="n">
        <f aca="false">F423</f>
        <v>844.8</v>
      </c>
      <c r="G422" s="199"/>
      <c r="H422" s="199" t="n">
        <f aca="false">H423</f>
        <v>844.8</v>
      </c>
      <c r="I422" s="199" t="n">
        <f aca="false">I423</f>
        <v>0</v>
      </c>
      <c r="J422" s="199"/>
      <c r="K422" s="199" t="n">
        <f aca="false">K423</f>
        <v>0</v>
      </c>
      <c r="L422" s="199" t="n">
        <f aca="false">L423</f>
        <v>0</v>
      </c>
      <c r="M422" s="199"/>
      <c r="N422" s="199" t="n">
        <f aca="false">N423</f>
        <v>0</v>
      </c>
    </row>
    <row r="423" customFormat="false" ht="26.25" hidden="false" customHeight="false" outlineLevel="0" collapsed="false">
      <c r="A423" s="200"/>
      <c r="B423" s="200"/>
      <c r="C423" s="96" t="s">
        <v>587</v>
      </c>
      <c r="D423" s="96"/>
      <c r="E423" s="98" t="s">
        <v>588</v>
      </c>
      <c r="F423" s="201" t="n">
        <f aca="false">F424+F426</f>
        <v>844.8</v>
      </c>
      <c r="G423" s="201"/>
      <c r="H423" s="201" t="n">
        <f aca="false">H424+H426</f>
        <v>844.8</v>
      </c>
      <c r="I423" s="201" t="n">
        <f aca="false">I424+I426</f>
        <v>0</v>
      </c>
      <c r="J423" s="201"/>
      <c r="K423" s="201" t="n">
        <f aca="false">K424+K426</f>
        <v>0</v>
      </c>
      <c r="L423" s="201" t="n">
        <f aca="false">L424+L426</f>
        <v>0</v>
      </c>
      <c r="M423" s="201"/>
      <c r="N423" s="201" t="n">
        <f aca="false">N424+N426</f>
        <v>0</v>
      </c>
    </row>
    <row r="424" customFormat="false" ht="25.5" hidden="false" customHeight="false" outlineLevel="0" collapsed="false">
      <c r="A424" s="133"/>
      <c r="B424" s="133"/>
      <c r="C424" s="33" t="s">
        <v>620</v>
      </c>
      <c r="D424" s="25"/>
      <c r="E424" s="139" t="s">
        <v>621</v>
      </c>
      <c r="F424" s="161" t="n">
        <f aca="false">F425</f>
        <v>91.2</v>
      </c>
      <c r="G424" s="161"/>
      <c r="H424" s="161" t="n">
        <f aca="false">H425</f>
        <v>91.2</v>
      </c>
      <c r="I424" s="161" t="n">
        <f aca="false">I425</f>
        <v>0</v>
      </c>
      <c r="J424" s="161"/>
      <c r="K424" s="161" t="n">
        <f aca="false">K425</f>
        <v>0</v>
      </c>
      <c r="L424" s="161" t="n">
        <f aca="false">L425</f>
        <v>0</v>
      </c>
      <c r="M424" s="161"/>
      <c r="N424" s="161" t="n">
        <f aca="false">N425</f>
        <v>0</v>
      </c>
    </row>
    <row r="425" customFormat="false" ht="15" hidden="false" customHeight="false" outlineLevel="0" collapsed="false">
      <c r="A425" s="133"/>
      <c r="B425" s="133"/>
      <c r="C425" s="74"/>
      <c r="D425" s="25" t="s">
        <v>31</v>
      </c>
      <c r="E425" s="27" t="s">
        <v>32</v>
      </c>
      <c r="F425" s="161" t="n">
        <v>91.2</v>
      </c>
      <c r="G425" s="161"/>
      <c r="H425" s="161" t="n">
        <v>91.2</v>
      </c>
      <c r="I425" s="140" t="n">
        <v>0</v>
      </c>
      <c r="J425" s="140"/>
      <c r="K425" s="140" t="n">
        <v>0</v>
      </c>
      <c r="L425" s="140" t="n">
        <v>0</v>
      </c>
      <c r="M425" s="140"/>
      <c r="N425" s="140" t="n">
        <v>0</v>
      </c>
    </row>
    <row r="426" customFormat="false" ht="26.25" hidden="false" customHeight="false" outlineLevel="0" collapsed="false">
      <c r="A426" s="133"/>
      <c r="B426" s="133"/>
      <c r="C426" s="33" t="s">
        <v>626</v>
      </c>
      <c r="D426" s="33"/>
      <c r="E426" s="67" t="s">
        <v>627</v>
      </c>
      <c r="F426" s="161" t="n">
        <f aca="false">F427+F428</f>
        <v>753.6</v>
      </c>
      <c r="G426" s="161"/>
      <c r="H426" s="161" t="n">
        <f aca="false">H427+H428</f>
        <v>753.6</v>
      </c>
      <c r="I426" s="161" t="n">
        <f aca="false">I427</f>
        <v>0</v>
      </c>
      <c r="J426" s="161"/>
      <c r="K426" s="161" t="n">
        <f aca="false">K427</f>
        <v>0</v>
      </c>
      <c r="L426" s="161" t="n">
        <f aca="false">L427</f>
        <v>0</v>
      </c>
      <c r="M426" s="161"/>
      <c r="N426" s="161" t="n">
        <f aca="false">N427</f>
        <v>0</v>
      </c>
    </row>
    <row r="427" customFormat="false" ht="15" hidden="false" customHeight="false" outlineLevel="0" collapsed="false">
      <c r="A427" s="133"/>
      <c r="B427" s="133"/>
      <c r="C427" s="74"/>
      <c r="D427" s="25" t="s">
        <v>31</v>
      </c>
      <c r="E427" s="27" t="s">
        <v>32</v>
      </c>
      <c r="F427" s="161" t="n">
        <v>0</v>
      </c>
      <c r="G427" s="161"/>
      <c r="H427" s="161" t="n">
        <v>0</v>
      </c>
      <c r="I427" s="140" t="n">
        <v>0</v>
      </c>
      <c r="J427" s="140"/>
      <c r="K427" s="140" t="n">
        <v>0</v>
      </c>
      <c r="L427" s="140" t="n">
        <v>0</v>
      </c>
      <c r="M427" s="140"/>
      <c r="N427" s="140" t="n">
        <v>0</v>
      </c>
    </row>
    <row r="428" customFormat="false" ht="26.25" hidden="false" customHeight="false" outlineLevel="0" collapsed="false">
      <c r="A428" s="133"/>
      <c r="B428" s="133"/>
      <c r="C428" s="74"/>
      <c r="D428" s="25" t="s">
        <v>133</v>
      </c>
      <c r="E428" s="27" t="s">
        <v>134</v>
      </c>
      <c r="F428" s="161" t="n">
        <v>753.6</v>
      </c>
      <c r="G428" s="161"/>
      <c r="H428" s="161" t="n">
        <v>753.6</v>
      </c>
      <c r="I428" s="140"/>
      <c r="J428" s="140"/>
      <c r="K428" s="140"/>
      <c r="L428" s="140"/>
      <c r="M428" s="140"/>
      <c r="N428" s="140"/>
    </row>
    <row r="429" customFormat="false" ht="15" hidden="false" customHeight="false" outlineLevel="0" collapsed="false">
      <c r="A429" s="133"/>
      <c r="B429" s="100" t="s">
        <v>716</v>
      </c>
      <c r="C429" s="100"/>
      <c r="D429" s="83"/>
      <c r="E429" s="202" t="s">
        <v>717</v>
      </c>
      <c r="F429" s="123" t="n">
        <f aca="false">F430+F443</f>
        <v>68505.13093</v>
      </c>
      <c r="G429" s="123"/>
      <c r="H429" s="123" t="n">
        <f aca="false">H430+H443</f>
        <v>68505.13093</v>
      </c>
      <c r="I429" s="123" t="n">
        <f aca="false">I430</f>
        <v>0</v>
      </c>
      <c r="J429" s="123"/>
      <c r="K429" s="123" t="n">
        <f aca="false">K430</f>
        <v>0</v>
      </c>
      <c r="L429" s="123" t="n">
        <f aca="false">L430</f>
        <v>0</v>
      </c>
      <c r="M429" s="123"/>
      <c r="N429" s="123" t="n">
        <f aca="false">N430</f>
        <v>0</v>
      </c>
    </row>
    <row r="430" customFormat="false" ht="15" hidden="false" customHeight="false" outlineLevel="0" collapsed="false">
      <c r="A430" s="133"/>
      <c r="B430" s="100" t="s">
        <v>718</v>
      </c>
      <c r="C430" s="100"/>
      <c r="D430" s="83"/>
      <c r="E430" s="202" t="s">
        <v>719</v>
      </c>
      <c r="F430" s="123" t="n">
        <f aca="false">F431</f>
        <v>68477.13093</v>
      </c>
      <c r="G430" s="123"/>
      <c r="H430" s="123" t="n">
        <f aca="false">H431</f>
        <v>68477.13093</v>
      </c>
      <c r="I430" s="123" t="n">
        <f aca="false">I431</f>
        <v>0</v>
      </c>
      <c r="J430" s="123"/>
      <c r="K430" s="123" t="n">
        <f aca="false">K431</f>
        <v>0</v>
      </c>
      <c r="L430" s="123" t="n">
        <f aca="false">L431</f>
        <v>0</v>
      </c>
      <c r="M430" s="123"/>
      <c r="N430" s="123" t="n">
        <f aca="false">N431</f>
        <v>0</v>
      </c>
    </row>
    <row r="431" customFormat="false" ht="15" hidden="false" customHeight="false" outlineLevel="0" collapsed="false">
      <c r="A431" s="121"/>
      <c r="B431" s="74"/>
      <c r="C431" s="121" t="s">
        <v>17</v>
      </c>
      <c r="D431" s="74"/>
      <c r="E431" s="152" t="s">
        <v>18</v>
      </c>
      <c r="F431" s="137" t="n">
        <f aca="false">F432</f>
        <v>68477.13093</v>
      </c>
      <c r="G431" s="137"/>
      <c r="H431" s="137" t="n">
        <f aca="false">H432</f>
        <v>68477.13093</v>
      </c>
      <c r="I431" s="137" t="n">
        <f aca="false">I432</f>
        <v>0</v>
      </c>
      <c r="J431" s="137"/>
      <c r="K431" s="137" t="n">
        <f aca="false">K432</f>
        <v>0</v>
      </c>
      <c r="L431" s="137" t="n">
        <f aca="false">L432</f>
        <v>0</v>
      </c>
      <c r="M431" s="137"/>
      <c r="N431" s="137" t="n">
        <f aca="false">N432</f>
        <v>0</v>
      </c>
    </row>
    <row r="432" customFormat="false" ht="25.5" hidden="false" customHeight="false" outlineLevel="0" collapsed="false">
      <c r="A432" s="127"/>
      <c r="B432" s="128"/>
      <c r="C432" s="127" t="s">
        <v>720</v>
      </c>
      <c r="D432" s="128"/>
      <c r="E432" s="129" t="s">
        <v>721</v>
      </c>
      <c r="F432" s="130" t="n">
        <f aca="false">F433</f>
        <v>68477.13093</v>
      </c>
      <c r="G432" s="130"/>
      <c r="H432" s="130" t="n">
        <f aca="false">H433</f>
        <v>68477.13093</v>
      </c>
      <c r="I432" s="130" t="n">
        <f aca="false">I433</f>
        <v>0</v>
      </c>
      <c r="J432" s="130"/>
      <c r="K432" s="130" t="n">
        <f aca="false">K433</f>
        <v>0</v>
      </c>
      <c r="L432" s="130" t="n">
        <f aca="false">L433</f>
        <v>0</v>
      </c>
      <c r="M432" s="130"/>
      <c r="N432" s="130" t="n">
        <f aca="false">N433</f>
        <v>0</v>
      </c>
    </row>
    <row r="433" customFormat="false" ht="26.25" hidden="false" customHeight="false" outlineLevel="0" collapsed="false">
      <c r="A433" s="19"/>
      <c r="B433" s="19"/>
      <c r="C433" s="19" t="s">
        <v>722</v>
      </c>
      <c r="D433" s="19"/>
      <c r="E433" s="82" t="s">
        <v>260</v>
      </c>
      <c r="F433" s="131" t="n">
        <f aca="false">F434+F437</f>
        <v>68477.13093</v>
      </c>
      <c r="G433" s="131"/>
      <c r="H433" s="131" t="n">
        <f aca="false">H434+H437</f>
        <v>68477.13093</v>
      </c>
      <c r="I433" s="131" t="n">
        <f aca="false">I434</f>
        <v>0</v>
      </c>
      <c r="J433" s="131"/>
      <c r="K433" s="131" t="n">
        <f aca="false">K434</f>
        <v>0</v>
      </c>
      <c r="L433" s="131" t="n">
        <f aca="false">L434</f>
        <v>0</v>
      </c>
      <c r="M433" s="131"/>
      <c r="N433" s="131" t="n">
        <f aca="false">N434</f>
        <v>0</v>
      </c>
    </row>
    <row r="434" customFormat="false" ht="39" hidden="false" customHeight="false" outlineLevel="0" collapsed="false">
      <c r="A434" s="22"/>
      <c r="B434" s="22"/>
      <c r="C434" s="22" t="s">
        <v>723</v>
      </c>
      <c r="D434" s="22"/>
      <c r="E434" s="23" t="s">
        <v>294</v>
      </c>
      <c r="F434" s="132" t="n">
        <f aca="false">F436</f>
        <v>46.2</v>
      </c>
      <c r="G434" s="132"/>
      <c r="H434" s="132" t="n">
        <f aca="false">H436</f>
        <v>46.2</v>
      </c>
      <c r="I434" s="132" t="n">
        <f aca="false">I436</f>
        <v>0</v>
      </c>
      <c r="J434" s="132"/>
      <c r="K434" s="132" t="n">
        <f aca="false">K436</f>
        <v>0</v>
      </c>
      <c r="L434" s="132" t="n">
        <f aca="false">L436</f>
        <v>0</v>
      </c>
      <c r="M434" s="132"/>
      <c r="N434" s="132" t="n">
        <f aca="false">N436</f>
        <v>0</v>
      </c>
    </row>
    <row r="435" s="187" customFormat="true" ht="26.25" hidden="false" customHeight="false" outlineLevel="0" collapsed="false">
      <c r="A435" s="25"/>
      <c r="B435" s="25"/>
      <c r="C435" s="25" t="s">
        <v>299</v>
      </c>
      <c r="D435" s="25"/>
      <c r="E435" s="27" t="s">
        <v>724</v>
      </c>
      <c r="F435" s="134" t="n">
        <f aca="false">F436</f>
        <v>46.2</v>
      </c>
      <c r="G435" s="134"/>
      <c r="H435" s="134" t="n">
        <f aca="false">H436</f>
        <v>46.2</v>
      </c>
      <c r="I435" s="140" t="n">
        <f aca="false">I436</f>
        <v>0</v>
      </c>
      <c r="J435" s="140"/>
      <c r="K435" s="140" t="n">
        <f aca="false">K436</f>
        <v>0</v>
      </c>
      <c r="L435" s="140" t="n">
        <v>0</v>
      </c>
      <c r="M435" s="140"/>
      <c r="N435" s="140" t="n">
        <v>0</v>
      </c>
    </row>
    <row r="436" s="187" customFormat="true" ht="15" hidden="false" customHeight="false" outlineLevel="0" collapsed="false">
      <c r="A436" s="25"/>
      <c r="B436" s="25"/>
      <c r="C436" s="25"/>
      <c r="D436" s="25" t="s">
        <v>31</v>
      </c>
      <c r="E436" s="27" t="s">
        <v>32</v>
      </c>
      <c r="F436" s="134" t="n">
        <v>46.2</v>
      </c>
      <c r="G436" s="134"/>
      <c r="H436" s="134" t="n">
        <v>46.2</v>
      </c>
      <c r="I436" s="140" t="n">
        <v>0</v>
      </c>
      <c r="J436" s="140"/>
      <c r="K436" s="140" t="n">
        <v>0</v>
      </c>
      <c r="L436" s="140" t="n">
        <v>0</v>
      </c>
      <c r="M436" s="140"/>
      <c r="N436" s="140" t="n">
        <v>0</v>
      </c>
    </row>
    <row r="437" customFormat="false" ht="15" hidden="false" customHeight="false" outlineLevel="0" collapsed="false">
      <c r="A437" s="22"/>
      <c r="B437" s="22"/>
      <c r="C437" s="22" t="s">
        <v>301</v>
      </c>
      <c r="D437" s="22"/>
      <c r="E437" s="23" t="s">
        <v>302</v>
      </c>
      <c r="F437" s="132" t="n">
        <f aca="false">F438</f>
        <v>68430.93093</v>
      </c>
      <c r="G437" s="132"/>
      <c r="H437" s="132" t="n">
        <f aca="false">H438</f>
        <v>68430.93093</v>
      </c>
      <c r="I437" s="132" t="n">
        <f aca="false">I438</f>
        <v>0</v>
      </c>
      <c r="J437" s="132"/>
      <c r="K437" s="132" t="n">
        <f aca="false">K438</f>
        <v>0</v>
      </c>
      <c r="L437" s="132" t="n">
        <f aca="false">L438</f>
        <v>0</v>
      </c>
      <c r="M437" s="132"/>
      <c r="N437" s="132" t="n">
        <f aca="false">N438</f>
        <v>0</v>
      </c>
    </row>
    <row r="438" s="187" customFormat="true" ht="15" hidden="false" customHeight="false" outlineLevel="0" collapsed="false">
      <c r="A438" s="26"/>
      <c r="B438" s="26"/>
      <c r="C438" s="73" t="s">
        <v>303</v>
      </c>
      <c r="D438" s="74"/>
      <c r="E438" s="27" t="s">
        <v>304</v>
      </c>
      <c r="F438" s="134" t="n">
        <f aca="false">F439</f>
        <v>68430.93093</v>
      </c>
      <c r="G438" s="134"/>
      <c r="H438" s="134" t="n">
        <f aca="false">H439</f>
        <v>68430.93093</v>
      </c>
      <c r="I438" s="134" t="n">
        <f aca="false">I439</f>
        <v>0</v>
      </c>
      <c r="J438" s="134"/>
      <c r="K438" s="134" t="n">
        <f aca="false">K439</f>
        <v>0</v>
      </c>
      <c r="L438" s="134" t="n">
        <f aca="false">L439</f>
        <v>0</v>
      </c>
      <c r="M438" s="134"/>
      <c r="N438" s="134" t="n">
        <f aca="false">N439</f>
        <v>0</v>
      </c>
    </row>
    <row r="439" customFormat="false" ht="15" hidden="false" customHeight="false" outlineLevel="0" collapsed="false">
      <c r="A439" s="84"/>
      <c r="B439" s="84"/>
      <c r="C439" s="26"/>
      <c r="D439" s="84"/>
      <c r="E439" s="69" t="s">
        <v>305</v>
      </c>
      <c r="F439" s="140" t="n">
        <f aca="false">F440</f>
        <v>68430.93093</v>
      </c>
      <c r="G439" s="140"/>
      <c r="H439" s="140" t="n">
        <f aca="false">H440</f>
        <v>68430.93093</v>
      </c>
      <c r="I439" s="140" t="n">
        <f aca="false">I440</f>
        <v>0</v>
      </c>
      <c r="J439" s="140"/>
      <c r="K439" s="140" t="n">
        <f aca="false">K440</f>
        <v>0</v>
      </c>
      <c r="L439" s="140" t="n">
        <v>0</v>
      </c>
      <c r="M439" s="140"/>
      <c r="N439" s="140" t="n">
        <v>0</v>
      </c>
    </row>
    <row r="440" customFormat="false" ht="26.25" hidden="false" customHeight="false" outlineLevel="0" collapsed="false">
      <c r="A440" s="84"/>
      <c r="B440" s="84"/>
      <c r="C440" s="84"/>
      <c r="D440" s="33" t="s">
        <v>133</v>
      </c>
      <c r="E440" s="27" t="s">
        <v>134</v>
      </c>
      <c r="F440" s="140" t="n">
        <f aca="false">F441+F442</f>
        <v>68430.93093</v>
      </c>
      <c r="G440" s="140"/>
      <c r="H440" s="140" t="n">
        <f aca="false">H441+H442</f>
        <v>68430.93093</v>
      </c>
      <c r="I440" s="140" t="n">
        <f aca="false">I441+I442</f>
        <v>0</v>
      </c>
      <c r="J440" s="140"/>
      <c r="K440" s="140" t="n">
        <f aca="false">K441+K442</f>
        <v>0</v>
      </c>
      <c r="L440" s="140" t="n">
        <v>0</v>
      </c>
      <c r="M440" s="140"/>
      <c r="N440" s="140" t="n">
        <v>0</v>
      </c>
    </row>
    <row r="441" customFormat="false" ht="15" hidden="false" customHeight="false" outlineLevel="0" collapsed="false">
      <c r="A441" s="84"/>
      <c r="B441" s="84"/>
      <c r="C441" s="84"/>
      <c r="D441" s="33"/>
      <c r="E441" s="27" t="s">
        <v>99</v>
      </c>
      <c r="F441" s="140" t="n">
        <v>68362.5</v>
      </c>
      <c r="G441" s="140"/>
      <c r="H441" s="140" t="n">
        <v>68362.5</v>
      </c>
      <c r="I441" s="140" t="n">
        <v>0</v>
      </c>
      <c r="J441" s="140"/>
      <c r="K441" s="140" t="n">
        <v>0</v>
      </c>
      <c r="L441" s="140" t="n">
        <v>0</v>
      </c>
      <c r="M441" s="140"/>
      <c r="N441" s="140" t="n">
        <v>0</v>
      </c>
    </row>
    <row r="442" customFormat="false" ht="15" hidden="false" customHeight="false" outlineLevel="0" collapsed="false">
      <c r="A442" s="84"/>
      <c r="B442" s="84"/>
      <c r="C442" s="84"/>
      <c r="D442" s="33"/>
      <c r="E442" s="27" t="s">
        <v>100</v>
      </c>
      <c r="F442" s="140" t="n">
        <v>68.43093</v>
      </c>
      <c r="G442" s="140"/>
      <c r="H442" s="140" t="n">
        <v>68.43093</v>
      </c>
      <c r="I442" s="203" t="n">
        <v>0</v>
      </c>
      <c r="J442" s="203"/>
      <c r="K442" s="203" t="n">
        <v>0</v>
      </c>
      <c r="L442" s="140" t="n">
        <v>0</v>
      </c>
      <c r="M442" s="140"/>
      <c r="N442" s="140" t="n">
        <v>0</v>
      </c>
    </row>
    <row r="443" customFormat="false" ht="15" hidden="false" customHeight="false" outlineLevel="0" collapsed="false">
      <c r="A443" s="204"/>
      <c r="B443" s="74" t="s">
        <v>725</v>
      </c>
      <c r="C443" s="121"/>
      <c r="D443" s="121"/>
      <c r="E443" s="122" t="s">
        <v>726</v>
      </c>
      <c r="F443" s="205" t="n">
        <f aca="false">F444</f>
        <v>28</v>
      </c>
      <c r="G443" s="205"/>
      <c r="H443" s="205" t="n">
        <f aca="false">H444</f>
        <v>28</v>
      </c>
      <c r="I443" s="205" t="n">
        <f aca="false">I444</f>
        <v>0</v>
      </c>
      <c r="J443" s="205"/>
      <c r="K443" s="205" t="n">
        <f aca="false">K444</f>
        <v>0</v>
      </c>
      <c r="L443" s="205" t="n">
        <f aca="false">L444</f>
        <v>0</v>
      </c>
      <c r="M443" s="205"/>
      <c r="N443" s="205" t="n">
        <f aca="false">N444</f>
        <v>0</v>
      </c>
    </row>
    <row r="444" customFormat="false" ht="15" hidden="false" customHeight="false" outlineLevel="0" collapsed="false">
      <c r="A444" s="204"/>
      <c r="B444" s="74"/>
      <c r="C444" s="121" t="s">
        <v>17</v>
      </c>
      <c r="D444" s="121"/>
      <c r="E444" s="152" t="s">
        <v>18</v>
      </c>
      <c r="F444" s="205" t="n">
        <f aca="false">F445</f>
        <v>28</v>
      </c>
      <c r="G444" s="205"/>
      <c r="H444" s="205" t="n">
        <f aca="false">H445</f>
        <v>28</v>
      </c>
      <c r="I444" s="205" t="n">
        <f aca="false">I445</f>
        <v>0</v>
      </c>
      <c r="J444" s="205"/>
      <c r="K444" s="205" t="n">
        <f aca="false">K445</f>
        <v>0</v>
      </c>
      <c r="L444" s="205" t="n">
        <f aca="false">L445</f>
        <v>0</v>
      </c>
      <c r="M444" s="205"/>
      <c r="N444" s="205" t="n">
        <f aca="false">N445</f>
        <v>0</v>
      </c>
    </row>
    <row r="445" customFormat="false" ht="25.5" hidden="false" customHeight="false" outlineLevel="0" collapsed="false">
      <c r="A445" s="206"/>
      <c r="B445" s="128"/>
      <c r="C445" s="127" t="s">
        <v>257</v>
      </c>
      <c r="D445" s="128"/>
      <c r="E445" s="129" t="s">
        <v>258</v>
      </c>
      <c r="F445" s="130" t="n">
        <f aca="false">F446</f>
        <v>28</v>
      </c>
      <c r="G445" s="130"/>
      <c r="H445" s="130" t="n">
        <f aca="false">H446</f>
        <v>28</v>
      </c>
      <c r="I445" s="130" t="n">
        <f aca="false">I446</f>
        <v>0</v>
      </c>
      <c r="J445" s="130"/>
      <c r="K445" s="130" t="n">
        <f aca="false">K446</f>
        <v>0</v>
      </c>
      <c r="L445" s="130" t="n">
        <f aca="false">L446</f>
        <v>0</v>
      </c>
      <c r="M445" s="130"/>
      <c r="N445" s="130" t="n">
        <f aca="false">N446</f>
        <v>0</v>
      </c>
    </row>
    <row r="446" customFormat="false" ht="26.25" hidden="false" customHeight="false" outlineLevel="0" collapsed="false">
      <c r="A446" s="207"/>
      <c r="B446" s="19"/>
      <c r="C446" s="19" t="s">
        <v>259</v>
      </c>
      <c r="D446" s="19"/>
      <c r="E446" s="20" t="s">
        <v>260</v>
      </c>
      <c r="F446" s="131" t="n">
        <f aca="false">F447</f>
        <v>28</v>
      </c>
      <c r="G446" s="131"/>
      <c r="H446" s="131" t="n">
        <f aca="false">H447</f>
        <v>28</v>
      </c>
      <c r="I446" s="131" t="n">
        <f aca="false">I447</f>
        <v>0</v>
      </c>
      <c r="J446" s="131"/>
      <c r="K446" s="131" t="n">
        <f aca="false">K447</f>
        <v>0</v>
      </c>
      <c r="L446" s="131" t="n">
        <f aca="false">L447</f>
        <v>0</v>
      </c>
      <c r="M446" s="131"/>
      <c r="N446" s="131" t="n">
        <f aca="false">N447</f>
        <v>0</v>
      </c>
    </row>
    <row r="447" customFormat="false" ht="26.25" hidden="false" customHeight="false" outlineLevel="0" collapsed="false">
      <c r="A447" s="208"/>
      <c r="B447" s="22"/>
      <c r="C447" s="22" t="s">
        <v>279</v>
      </c>
      <c r="D447" s="32"/>
      <c r="E447" s="23" t="s">
        <v>280</v>
      </c>
      <c r="F447" s="132" t="n">
        <f aca="false">F448</f>
        <v>28</v>
      </c>
      <c r="G447" s="132"/>
      <c r="H447" s="132" t="n">
        <f aca="false">H448</f>
        <v>28</v>
      </c>
      <c r="I447" s="132" t="n">
        <f aca="false">I448</f>
        <v>0</v>
      </c>
      <c r="J447" s="132"/>
      <c r="K447" s="132" t="n">
        <f aca="false">K448</f>
        <v>0</v>
      </c>
      <c r="L447" s="132" t="n">
        <f aca="false">L448</f>
        <v>0</v>
      </c>
      <c r="M447" s="132"/>
      <c r="N447" s="132" t="n">
        <f aca="false">N448</f>
        <v>0</v>
      </c>
    </row>
    <row r="448" s="209" customFormat="true" ht="15" hidden="false" customHeight="false" outlineLevel="0" collapsed="false">
      <c r="A448" s="34"/>
      <c r="B448" s="25"/>
      <c r="C448" s="25" t="s">
        <v>285</v>
      </c>
      <c r="D448" s="25"/>
      <c r="E448" s="27" t="s">
        <v>286</v>
      </c>
      <c r="F448" s="167" t="n">
        <f aca="false">F449</f>
        <v>28</v>
      </c>
      <c r="G448" s="167"/>
      <c r="H448" s="167" t="n">
        <f aca="false">H449</f>
        <v>28</v>
      </c>
      <c r="I448" s="134" t="n">
        <v>0</v>
      </c>
      <c r="J448" s="134"/>
      <c r="K448" s="134" t="n">
        <v>0</v>
      </c>
      <c r="L448" s="134" t="n">
        <v>0</v>
      </c>
      <c r="M448" s="134"/>
      <c r="N448" s="134" t="n">
        <v>0</v>
      </c>
    </row>
    <row r="449" s="209" customFormat="true" ht="15" hidden="false" customHeight="false" outlineLevel="0" collapsed="false">
      <c r="A449" s="34"/>
      <c r="B449" s="25"/>
      <c r="C449" s="25"/>
      <c r="D449" s="25" t="s">
        <v>31</v>
      </c>
      <c r="E449" s="27" t="s">
        <v>32</v>
      </c>
      <c r="F449" s="167" t="n">
        <v>28</v>
      </c>
      <c r="G449" s="167"/>
      <c r="H449" s="167" t="n">
        <v>28</v>
      </c>
      <c r="I449" s="134" t="n">
        <v>0</v>
      </c>
      <c r="J449" s="134"/>
      <c r="K449" s="134" t="n">
        <v>0</v>
      </c>
      <c r="L449" s="134" t="n">
        <v>0</v>
      </c>
      <c r="M449" s="134"/>
      <c r="N449" s="134" t="n">
        <v>0</v>
      </c>
    </row>
    <row r="450" customFormat="false" ht="15" hidden="false" customHeight="false" outlineLevel="0" collapsed="false">
      <c r="A450" s="121"/>
      <c r="B450" s="74" t="n">
        <v>1000</v>
      </c>
      <c r="C450" s="121"/>
      <c r="D450" s="121"/>
      <c r="E450" s="122" t="s">
        <v>727</v>
      </c>
      <c r="F450" s="137" t="n">
        <f aca="false">F451+F458+F469+F483</f>
        <v>16685.634</v>
      </c>
      <c r="G450" s="137"/>
      <c r="H450" s="137" t="n">
        <f aca="false">H451+H458+H469+H483</f>
        <v>16685.634</v>
      </c>
      <c r="I450" s="137" t="n">
        <f aca="false">I451+I458+I469+I483</f>
        <v>26619.6834</v>
      </c>
      <c r="J450" s="137"/>
      <c r="K450" s="137" t="n">
        <f aca="false">K451+K458+K469+K483</f>
        <v>26619.6834</v>
      </c>
      <c r="L450" s="137" t="n">
        <f aca="false">L451+L458+L469+L483</f>
        <v>20233.92556</v>
      </c>
      <c r="M450" s="137"/>
      <c r="N450" s="137" t="n">
        <f aca="false">N451+N458+N469+N483</f>
        <v>20233.92556</v>
      </c>
    </row>
    <row r="451" customFormat="false" ht="15" hidden="false" customHeight="false" outlineLevel="0" collapsed="false">
      <c r="A451" s="121"/>
      <c r="B451" s="74" t="s">
        <v>728</v>
      </c>
      <c r="C451" s="121"/>
      <c r="D451" s="121"/>
      <c r="E451" s="152" t="s">
        <v>729</v>
      </c>
      <c r="F451" s="137" t="n">
        <f aca="false">F452</f>
        <v>8606.5</v>
      </c>
      <c r="G451" s="137"/>
      <c r="H451" s="137" t="n">
        <f aca="false">H452</f>
        <v>8606.5</v>
      </c>
      <c r="I451" s="137" t="n">
        <f aca="false">I452</f>
        <v>8752.1</v>
      </c>
      <c r="J451" s="137"/>
      <c r="K451" s="137" t="n">
        <f aca="false">K452</f>
        <v>8752.1</v>
      </c>
      <c r="L451" s="137" t="n">
        <f aca="false">L452</f>
        <v>8752.1</v>
      </c>
      <c r="M451" s="137"/>
      <c r="N451" s="137" t="n">
        <f aca="false">N452</f>
        <v>8752.1</v>
      </c>
    </row>
    <row r="452" customFormat="false" ht="15" hidden="false" customHeight="false" outlineLevel="0" collapsed="false">
      <c r="A452" s="121"/>
      <c r="B452" s="74"/>
      <c r="C452" s="121" t="s">
        <v>17</v>
      </c>
      <c r="D452" s="74"/>
      <c r="E452" s="152" t="s">
        <v>18</v>
      </c>
      <c r="F452" s="137" t="n">
        <f aca="false">F453</f>
        <v>8606.5</v>
      </c>
      <c r="G452" s="137"/>
      <c r="H452" s="137" t="n">
        <f aca="false">H453</f>
        <v>8606.5</v>
      </c>
      <c r="I452" s="137" t="n">
        <f aca="false">I453</f>
        <v>8752.1</v>
      </c>
      <c r="J452" s="137"/>
      <c r="K452" s="137" t="n">
        <f aca="false">K453</f>
        <v>8752.1</v>
      </c>
      <c r="L452" s="137" t="n">
        <f aca="false">L453</f>
        <v>8752.1</v>
      </c>
      <c r="M452" s="137"/>
      <c r="N452" s="137" t="n">
        <f aca="false">N453</f>
        <v>8752.1</v>
      </c>
    </row>
    <row r="453" customFormat="false" ht="25.5" hidden="false" customHeight="false" outlineLevel="0" collapsed="false">
      <c r="A453" s="127"/>
      <c r="B453" s="128"/>
      <c r="C453" s="127" t="s">
        <v>23</v>
      </c>
      <c r="D453" s="128"/>
      <c r="E453" s="129" t="s">
        <v>638</v>
      </c>
      <c r="F453" s="130" t="n">
        <f aca="false">F454</f>
        <v>8606.5</v>
      </c>
      <c r="G453" s="130"/>
      <c r="H453" s="130" t="n">
        <f aca="false">H454</f>
        <v>8606.5</v>
      </c>
      <c r="I453" s="130" t="n">
        <f aca="false">I454</f>
        <v>8752.1</v>
      </c>
      <c r="J453" s="130"/>
      <c r="K453" s="130" t="n">
        <f aca="false">K454</f>
        <v>8752.1</v>
      </c>
      <c r="L453" s="130" t="n">
        <f aca="false">L454</f>
        <v>8752.1</v>
      </c>
      <c r="M453" s="130"/>
      <c r="N453" s="130" t="n">
        <f aca="false">N454</f>
        <v>8752.1</v>
      </c>
    </row>
    <row r="454" customFormat="false" ht="26.25" hidden="false" customHeight="false" outlineLevel="0" collapsed="false">
      <c r="A454" s="19"/>
      <c r="B454" s="19"/>
      <c r="C454" s="19" t="s">
        <v>35</v>
      </c>
      <c r="D454" s="19"/>
      <c r="E454" s="82" t="s">
        <v>36</v>
      </c>
      <c r="F454" s="131" t="n">
        <f aca="false">F455</f>
        <v>8606.5</v>
      </c>
      <c r="G454" s="131"/>
      <c r="H454" s="131" t="n">
        <f aca="false">H455</f>
        <v>8606.5</v>
      </c>
      <c r="I454" s="131" t="n">
        <f aca="false">I455</f>
        <v>8752.1</v>
      </c>
      <c r="J454" s="131"/>
      <c r="K454" s="131" t="n">
        <f aca="false">K455</f>
        <v>8752.1</v>
      </c>
      <c r="L454" s="131" t="n">
        <f aca="false">L455</f>
        <v>8752.1</v>
      </c>
      <c r="M454" s="131"/>
      <c r="N454" s="131" t="n">
        <f aca="false">N455</f>
        <v>8752.1</v>
      </c>
    </row>
    <row r="455" customFormat="false" ht="39" hidden="false" customHeight="false" outlineLevel="0" collapsed="false">
      <c r="A455" s="22"/>
      <c r="B455" s="22"/>
      <c r="C455" s="22" t="s">
        <v>37</v>
      </c>
      <c r="D455" s="22"/>
      <c r="E455" s="23" t="s">
        <v>38</v>
      </c>
      <c r="F455" s="132" t="n">
        <f aca="false">F456</f>
        <v>8606.5</v>
      </c>
      <c r="G455" s="132"/>
      <c r="H455" s="132" t="n">
        <f aca="false">H456</f>
        <v>8606.5</v>
      </c>
      <c r="I455" s="132" t="n">
        <f aca="false">I456</f>
        <v>8752.1</v>
      </c>
      <c r="J455" s="132"/>
      <c r="K455" s="132" t="n">
        <f aca="false">K456</f>
        <v>8752.1</v>
      </c>
      <c r="L455" s="132" t="n">
        <f aca="false">L456</f>
        <v>8752.1</v>
      </c>
      <c r="M455" s="132"/>
      <c r="N455" s="132" t="n">
        <f aca="false">N456</f>
        <v>8752.1</v>
      </c>
    </row>
    <row r="456" customFormat="false" ht="26.25" hidden="false" customHeight="false" outlineLevel="0" collapsed="false">
      <c r="A456" s="133"/>
      <c r="B456" s="133"/>
      <c r="C456" s="25" t="s">
        <v>45</v>
      </c>
      <c r="D456" s="25"/>
      <c r="E456" s="31" t="s">
        <v>46</v>
      </c>
      <c r="F456" s="134" t="n">
        <f aca="false">F457</f>
        <v>8606.5</v>
      </c>
      <c r="G456" s="134"/>
      <c r="H456" s="134" t="n">
        <f aca="false">H457</f>
        <v>8606.5</v>
      </c>
      <c r="I456" s="134" t="n">
        <f aca="false">I457</f>
        <v>8752.1</v>
      </c>
      <c r="J456" s="134"/>
      <c r="K456" s="134" t="n">
        <f aca="false">K457</f>
        <v>8752.1</v>
      </c>
      <c r="L456" s="134" t="n">
        <f aca="false">L457</f>
        <v>8752.1</v>
      </c>
      <c r="M456" s="134"/>
      <c r="N456" s="134" t="n">
        <f aca="false">N457</f>
        <v>8752.1</v>
      </c>
    </row>
    <row r="457" customFormat="false" ht="15" hidden="false" customHeight="false" outlineLevel="0" collapsed="false">
      <c r="A457" s="133"/>
      <c r="B457" s="133"/>
      <c r="C457" s="25"/>
      <c r="D457" s="25" t="s">
        <v>47</v>
      </c>
      <c r="E457" s="27" t="s">
        <v>48</v>
      </c>
      <c r="F457" s="134" t="n">
        <f aca="false">8666.7-60.2</f>
        <v>8606.5</v>
      </c>
      <c r="G457" s="134"/>
      <c r="H457" s="134" t="n">
        <f aca="false">8666.7-60.2</f>
        <v>8606.5</v>
      </c>
      <c r="I457" s="134" t="n">
        <f aca="false">8812.3-60.2</f>
        <v>8752.1</v>
      </c>
      <c r="J457" s="134"/>
      <c r="K457" s="134" t="n">
        <f aca="false">8812.3-60.2</f>
        <v>8752.1</v>
      </c>
      <c r="L457" s="134" t="n">
        <f aca="false">8812.3-60.2</f>
        <v>8752.1</v>
      </c>
      <c r="M457" s="134"/>
      <c r="N457" s="134" t="n">
        <f aca="false">8812.3-60.2</f>
        <v>8752.1</v>
      </c>
    </row>
    <row r="458" customFormat="false" ht="15" hidden="false" customHeight="false" outlineLevel="0" collapsed="false">
      <c r="A458" s="121"/>
      <c r="B458" s="74" t="s">
        <v>730</v>
      </c>
      <c r="C458" s="121"/>
      <c r="D458" s="121"/>
      <c r="E458" s="122" t="s">
        <v>731</v>
      </c>
      <c r="F458" s="137" t="n">
        <f aca="false">F459</f>
        <v>1421.9</v>
      </c>
      <c r="G458" s="137"/>
      <c r="H458" s="137" t="n">
        <f aca="false">H459</f>
        <v>1421.9</v>
      </c>
      <c r="I458" s="137" t="n">
        <f aca="false">I459</f>
        <v>2860.0224</v>
      </c>
      <c r="J458" s="137"/>
      <c r="K458" s="137" t="n">
        <f aca="false">K459</f>
        <v>2860.0224</v>
      </c>
      <c r="L458" s="137" t="n">
        <f aca="false">L459</f>
        <v>3940.62556</v>
      </c>
      <c r="M458" s="137"/>
      <c r="N458" s="137" t="n">
        <f aca="false">N459</f>
        <v>3940.62556</v>
      </c>
    </row>
    <row r="459" customFormat="false" ht="15" hidden="false" customHeight="false" outlineLevel="0" collapsed="false">
      <c r="A459" s="121"/>
      <c r="B459" s="74"/>
      <c r="C459" s="121" t="s">
        <v>17</v>
      </c>
      <c r="D459" s="74"/>
      <c r="E459" s="152" t="s">
        <v>18</v>
      </c>
      <c r="F459" s="137" t="n">
        <f aca="false">F460</f>
        <v>1421.9</v>
      </c>
      <c r="G459" s="137"/>
      <c r="H459" s="137" t="n">
        <f aca="false">H460</f>
        <v>1421.9</v>
      </c>
      <c r="I459" s="137" t="n">
        <f aca="false">I460+I464</f>
        <v>2860.0224</v>
      </c>
      <c r="J459" s="137"/>
      <c r="K459" s="137" t="n">
        <f aca="false">K460+K464</f>
        <v>2860.0224</v>
      </c>
      <c r="L459" s="137" t="n">
        <f aca="false">L460+L464</f>
        <v>3940.62556</v>
      </c>
      <c r="M459" s="137"/>
      <c r="N459" s="137" t="n">
        <f aca="false">N460+N464</f>
        <v>3940.62556</v>
      </c>
    </row>
    <row r="460" customFormat="false" ht="25.5" hidden="false" customHeight="false" outlineLevel="0" collapsed="false">
      <c r="A460" s="127"/>
      <c r="B460" s="128"/>
      <c r="C460" s="127" t="s">
        <v>237</v>
      </c>
      <c r="D460" s="128"/>
      <c r="E460" s="129" t="s">
        <v>238</v>
      </c>
      <c r="F460" s="130" t="n">
        <f aca="false">F461</f>
        <v>1421.9</v>
      </c>
      <c r="G460" s="130"/>
      <c r="H460" s="130" t="n">
        <f aca="false">H461</f>
        <v>1421.9</v>
      </c>
      <c r="I460" s="130" t="n">
        <f aca="false">I461</f>
        <v>1421.9</v>
      </c>
      <c r="J460" s="130"/>
      <c r="K460" s="130" t="n">
        <f aca="false">K461</f>
        <v>1421.9</v>
      </c>
      <c r="L460" s="130" t="n">
        <f aca="false">L461</f>
        <v>1421.9</v>
      </c>
      <c r="M460" s="130"/>
      <c r="N460" s="130" t="n">
        <f aca="false">N461</f>
        <v>1421.9</v>
      </c>
    </row>
    <row r="461" customFormat="false" ht="26.25" hidden="false" customHeight="false" outlineLevel="0" collapsed="false">
      <c r="A461" s="22"/>
      <c r="B461" s="22"/>
      <c r="C461" s="22" t="s">
        <v>239</v>
      </c>
      <c r="D461" s="22"/>
      <c r="E461" s="23" t="s">
        <v>240</v>
      </c>
      <c r="F461" s="132" t="n">
        <f aca="false">F462</f>
        <v>1421.9</v>
      </c>
      <c r="G461" s="132"/>
      <c r="H461" s="132" t="n">
        <f aca="false">H462</f>
        <v>1421.9</v>
      </c>
      <c r="I461" s="132" t="n">
        <f aca="false">I462</f>
        <v>1421.9</v>
      </c>
      <c r="J461" s="132"/>
      <c r="K461" s="132" t="n">
        <f aca="false">K462</f>
        <v>1421.9</v>
      </c>
      <c r="L461" s="132" t="n">
        <f aca="false">L462</f>
        <v>1421.9</v>
      </c>
      <c r="M461" s="132"/>
      <c r="N461" s="132" t="n">
        <f aca="false">N462</f>
        <v>1421.9</v>
      </c>
    </row>
    <row r="462" customFormat="false" ht="26.25" hidden="false" customHeight="false" outlineLevel="0" collapsed="false">
      <c r="A462" s="133"/>
      <c r="B462" s="133"/>
      <c r="C462" s="25" t="s">
        <v>245</v>
      </c>
      <c r="D462" s="25"/>
      <c r="E462" s="69" t="s">
        <v>246</v>
      </c>
      <c r="F462" s="134" t="n">
        <f aca="false">F463</f>
        <v>1421.9</v>
      </c>
      <c r="G462" s="134"/>
      <c r="H462" s="134" t="n">
        <f aca="false">H463</f>
        <v>1421.9</v>
      </c>
      <c r="I462" s="134" t="n">
        <f aca="false">I463</f>
        <v>1421.9</v>
      </c>
      <c r="J462" s="134"/>
      <c r="K462" s="134" t="n">
        <f aca="false">K463</f>
        <v>1421.9</v>
      </c>
      <c r="L462" s="134" t="n">
        <f aca="false">L463</f>
        <v>1421.9</v>
      </c>
      <c r="M462" s="134"/>
      <c r="N462" s="134" t="n">
        <f aca="false">N463</f>
        <v>1421.9</v>
      </c>
    </row>
    <row r="463" customFormat="false" ht="15" hidden="false" customHeight="false" outlineLevel="0" collapsed="false">
      <c r="A463" s="133"/>
      <c r="B463" s="133"/>
      <c r="C463" s="25"/>
      <c r="D463" s="25" t="s">
        <v>47</v>
      </c>
      <c r="E463" s="27" t="s">
        <v>48</v>
      </c>
      <c r="F463" s="134" t="n">
        <v>1421.9</v>
      </c>
      <c r="G463" s="134"/>
      <c r="H463" s="134" t="n">
        <v>1421.9</v>
      </c>
      <c r="I463" s="134" t="n">
        <v>1421.9</v>
      </c>
      <c r="J463" s="134"/>
      <c r="K463" s="134" t="n">
        <v>1421.9</v>
      </c>
      <c r="L463" s="134" t="n">
        <v>1421.9</v>
      </c>
      <c r="M463" s="134"/>
      <c r="N463" s="134" t="n">
        <v>1421.9</v>
      </c>
    </row>
    <row r="464" customFormat="false" ht="26.25" hidden="false" customHeight="false" outlineLevel="0" collapsed="false">
      <c r="A464" s="127"/>
      <c r="B464" s="128"/>
      <c r="C464" s="14" t="s">
        <v>555</v>
      </c>
      <c r="D464" s="92"/>
      <c r="E464" s="64" t="s">
        <v>556</v>
      </c>
      <c r="F464" s="186" t="n">
        <f aca="false">F465</f>
        <v>0</v>
      </c>
      <c r="G464" s="186"/>
      <c r="H464" s="186" t="n">
        <f aca="false">H465</f>
        <v>0</v>
      </c>
      <c r="I464" s="186" t="n">
        <f aca="false">I465</f>
        <v>1438.1224</v>
      </c>
      <c r="J464" s="186"/>
      <c r="K464" s="186" t="n">
        <f aca="false">K465</f>
        <v>1438.1224</v>
      </c>
      <c r="L464" s="186" t="n">
        <f aca="false">L465</f>
        <v>2518.72556</v>
      </c>
      <c r="M464" s="186"/>
      <c r="N464" s="186" t="n">
        <f aca="false">N465</f>
        <v>2518.72556</v>
      </c>
    </row>
    <row r="465" customFormat="false" ht="39" hidden="false" customHeight="false" outlineLevel="0" collapsed="false">
      <c r="A465" s="22"/>
      <c r="B465" s="22"/>
      <c r="C465" s="22" t="s">
        <v>557</v>
      </c>
      <c r="D465" s="32"/>
      <c r="E465" s="23" t="s">
        <v>558</v>
      </c>
      <c r="F465" s="132" t="n">
        <f aca="false">F466</f>
        <v>0</v>
      </c>
      <c r="G465" s="132"/>
      <c r="H465" s="132" t="n">
        <f aca="false">H466</f>
        <v>0</v>
      </c>
      <c r="I465" s="132" t="n">
        <f aca="false">I466</f>
        <v>1438.1224</v>
      </c>
      <c r="J465" s="132"/>
      <c r="K465" s="132" t="n">
        <f aca="false">K466</f>
        <v>1438.1224</v>
      </c>
      <c r="L465" s="132" t="n">
        <f aca="false">L466</f>
        <v>2518.72556</v>
      </c>
      <c r="M465" s="132"/>
      <c r="N465" s="132" t="n">
        <f aca="false">N466</f>
        <v>2518.72556</v>
      </c>
    </row>
    <row r="466" customFormat="false" ht="26.25" hidden="false" customHeight="false" outlineLevel="0" collapsed="false">
      <c r="A466" s="133"/>
      <c r="B466" s="133"/>
      <c r="C466" s="93" t="s">
        <v>559</v>
      </c>
      <c r="D466" s="93"/>
      <c r="E466" s="94" t="s">
        <v>560</v>
      </c>
      <c r="F466" s="134" t="n">
        <f aca="false">F467</f>
        <v>0</v>
      </c>
      <c r="G466" s="134"/>
      <c r="H466" s="134" t="n">
        <f aca="false">H467</f>
        <v>0</v>
      </c>
      <c r="I466" s="134" t="n">
        <f aca="false">I467</f>
        <v>1438.1224</v>
      </c>
      <c r="J466" s="134"/>
      <c r="K466" s="134" t="n">
        <f aca="false">K467</f>
        <v>1438.1224</v>
      </c>
      <c r="L466" s="134" t="n">
        <f aca="false">L467</f>
        <v>2518.72556</v>
      </c>
      <c r="M466" s="134"/>
      <c r="N466" s="134" t="n">
        <f aca="false">N467</f>
        <v>2518.72556</v>
      </c>
    </row>
    <row r="467" customFormat="false" ht="15" hidden="false" customHeight="false" outlineLevel="0" collapsed="false">
      <c r="A467" s="133"/>
      <c r="B467" s="133"/>
      <c r="C467" s="93"/>
      <c r="D467" s="93" t="n">
        <v>300</v>
      </c>
      <c r="E467" s="27" t="s">
        <v>48</v>
      </c>
      <c r="F467" s="134" t="n">
        <v>0</v>
      </c>
      <c r="G467" s="134"/>
      <c r="H467" s="134" t="n">
        <v>0</v>
      </c>
      <c r="I467" s="134" t="n">
        <f aca="false">I468</f>
        <v>1438.1224</v>
      </c>
      <c r="J467" s="134"/>
      <c r="K467" s="134" t="n">
        <f aca="false">K468</f>
        <v>1438.1224</v>
      </c>
      <c r="L467" s="134" t="n">
        <f aca="false">L468</f>
        <v>2518.72556</v>
      </c>
      <c r="M467" s="134"/>
      <c r="N467" s="134" t="n">
        <f aca="false">N468</f>
        <v>2518.72556</v>
      </c>
    </row>
    <row r="468" customFormat="false" ht="15" hidden="false" customHeight="false" outlineLevel="0" collapsed="false">
      <c r="A468" s="133"/>
      <c r="B468" s="133"/>
      <c r="C468" s="25"/>
      <c r="D468" s="25"/>
      <c r="E468" s="94" t="s">
        <v>563</v>
      </c>
      <c r="F468" s="134" t="n">
        <v>0</v>
      </c>
      <c r="G468" s="134"/>
      <c r="H468" s="134" t="n">
        <v>0</v>
      </c>
      <c r="I468" s="161" t="n">
        <v>1438.1224</v>
      </c>
      <c r="J468" s="161"/>
      <c r="K468" s="161" t="n">
        <v>1438.1224</v>
      </c>
      <c r="L468" s="161" t="n">
        <v>2518.72556</v>
      </c>
      <c r="M468" s="161"/>
      <c r="N468" s="161" t="n">
        <v>2518.72556</v>
      </c>
    </row>
    <row r="469" customFormat="false" ht="15" hidden="false" customHeight="false" outlineLevel="0" collapsed="false">
      <c r="A469" s="133"/>
      <c r="B469" s="74" t="n">
        <v>1004</v>
      </c>
      <c r="C469" s="121"/>
      <c r="D469" s="121"/>
      <c r="E469" s="122" t="s">
        <v>732</v>
      </c>
      <c r="F469" s="137" t="n">
        <f aca="false">F470</f>
        <v>6564.234</v>
      </c>
      <c r="G469" s="137"/>
      <c r="H469" s="137" t="n">
        <f aca="false">H470</f>
        <v>6564.234</v>
      </c>
      <c r="I469" s="137" t="n">
        <f aca="false">I470</f>
        <v>14906.261</v>
      </c>
      <c r="J469" s="137"/>
      <c r="K469" s="137" t="n">
        <f aca="false">K470</f>
        <v>14906.261</v>
      </c>
      <c r="L469" s="137" t="n">
        <f aca="false">L470</f>
        <v>7431.1</v>
      </c>
      <c r="M469" s="137"/>
      <c r="N469" s="137" t="n">
        <f aca="false">N470</f>
        <v>7431.1</v>
      </c>
    </row>
    <row r="470" customFormat="false" ht="15" hidden="false" customHeight="false" outlineLevel="0" collapsed="false">
      <c r="A470" s="133"/>
      <c r="B470" s="74"/>
      <c r="C470" s="121" t="s">
        <v>17</v>
      </c>
      <c r="D470" s="74"/>
      <c r="E470" s="152" t="s">
        <v>671</v>
      </c>
      <c r="F470" s="137" t="n">
        <f aca="false">F471</f>
        <v>6564.234</v>
      </c>
      <c r="G470" s="137"/>
      <c r="H470" s="137" t="n">
        <f aca="false">H471</f>
        <v>6564.234</v>
      </c>
      <c r="I470" s="137" t="n">
        <f aca="false">I471</f>
        <v>14906.261</v>
      </c>
      <c r="J470" s="137"/>
      <c r="K470" s="137" t="n">
        <f aca="false">K471</f>
        <v>14906.261</v>
      </c>
      <c r="L470" s="137" t="n">
        <f aca="false">L471</f>
        <v>7431.1</v>
      </c>
      <c r="M470" s="137"/>
      <c r="N470" s="137" t="n">
        <f aca="false">N471</f>
        <v>7431.1</v>
      </c>
    </row>
    <row r="471" customFormat="false" ht="25.5" hidden="false" customHeight="false" outlineLevel="0" collapsed="false">
      <c r="A471" s="127"/>
      <c r="B471" s="128"/>
      <c r="C471" s="127" t="s">
        <v>210</v>
      </c>
      <c r="D471" s="128"/>
      <c r="E471" s="129" t="s">
        <v>211</v>
      </c>
      <c r="F471" s="130" t="n">
        <f aca="false">F472+F480</f>
        <v>6564.234</v>
      </c>
      <c r="G471" s="130"/>
      <c r="H471" s="130" t="n">
        <f aca="false">H472+H480</f>
        <v>6564.234</v>
      </c>
      <c r="I471" s="130" t="n">
        <f aca="false">I472+I480</f>
        <v>14906.261</v>
      </c>
      <c r="J471" s="130"/>
      <c r="K471" s="130" t="n">
        <f aca="false">K472+K480</f>
        <v>14906.261</v>
      </c>
      <c r="L471" s="130" t="n">
        <f aca="false">L472+L480</f>
        <v>7431.1</v>
      </c>
      <c r="M471" s="130"/>
      <c r="N471" s="130" t="n">
        <f aca="false">N472+N480</f>
        <v>7431.1</v>
      </c>
    </row>
    <row r="472" customFormat="false" ht="15" hidden="false" customHeight="false" outlineLevel="0" collapsed="false">
      <c r="A472" s="22"/>
      <c r="B472" s="22"/>
      <c r="C472" s="22" t="s">
        <v>212</v>
      </c>
      <c r="D472" s="22"/>
      <c r="E472" s="23" t="s">
        <v>213</v>
      </c>
      <c r="F472" s="132" t="n">
        <f aca="false">F475+F473</f>
        <v>6564.234</v>
      </c>
      <c r="G472" s="132"/>
      <c r="H472" s="132" t="n">
        <f aca="false">H475+H473</f>
        <v>6564.234</v>
      </c>
      <c r="I472" s="132" t="n">
        <f aca="false">I475+I473</f>
        <v>7475.161</v>
      </c>
      <c r="J472" s="132"/>
      <c r="K472" s="132" t="n">
        <f aca="false">K475+K473</f>
        <v>7475.161</v>
      </c>
      <c r="L472" s="132" t="n">
        <f aca="false">L475+L473</f>
        <v>0</v>
      </c>
      <c r="M472" s="132"/>
      <c r="N472" s="132" t="n">
        <f aca="false">N475+N473</f>
        <v>0</v>
      </c>
    </row>
    <row r="473" s="187" customFormat="true" ht="15" hidden="false" customHeight="false" outlineLevel="0" collapsed="false">
      <c r="A473" s="26"/>
      <c r="B473" s="26"/>
      <c r="C473" s="25" t="s">
        <v>214</v>
      </c>
      <c r="D473" s="25"/>
      <c r="E473" s="175" t="s">
        <v>215</v>
      </c>
      <c r="F473" s="134" t="n">
        <f aca="false">F474</f>
        <v>5012.14</v>
      </c>
      <c r="G473" s="134"/>
      <c r="H473" s="134" t="n">
        <f aca="false">H474</f>
        <v>5012.14</v>
      </c>
      <c r="I473" s="134" t="n">
        <f aca="false">I474</f>
        <v>5060.338</v>
      </c>
      <c r="J473" s="134"/>
      <c r="K473" s="134" t="n">
        <f aca="false">K474</f>
        <v>5060.338</v>
      </c>
      <c r="L473" s="134" t="n">
        <f aca="false">L474</f>
        <v>0</v>
      </c>
      <c r="M473" s="134"/>
      <c r="N473" s="134" t="n">
        <f aca="false">N474</f>
        <v>0</v>
      </c>
    </row>
    <row r="474" s="187" customFormat="true" ht="15" hidden="false" customHeight="false" outlineLevel="0" collapsed="false">
      <c r="A474" s="26"/>
      <c r="B474" s="26"/>
      <c r="C474" s="25"/>
      <c r="D474" s="25" t="s">
        <v>47</v>
      </c>
      <c r="E474" s="27" t="s">
        <v>48</v>
      </c>
      <c r="F474" s="134" t="n">
        <v>5012.14</v>
      </c>
      <c r="G474" s="134"/>
      <c r="H474" s="134" t="n">
        <v>5012.14</v>
      </c>
      <c r="I474" s="134" t="n">
        <v>5060.338</v>
      </c>
      <c r="J474" s="134"/>
      <c r="K474" s="134" t="n">
        <v>5060.338</v>
      </c>
      <c r="L474" s="134" t="n">
        <v>0</v>
      </c>
      <c r="M474" s="134"/>
      <c r="N474" s="134" t="n">
        <v>0</v>
      </c>
    </row>
    <row r="475" customFormat="false" ht="39" hidden="false" customHeight="false" outlineLevel="0" collapsed="false">
      <c r="A475" s="25"/>
      <c r="B475" s="25"/>
      <c r="C475" s="25" t="s">
        <v>216</v>
      </c>
      <c r="D475" s="25"/>
      <c r="E475" s="31" t="s">
        <v>217</v>
      </c>
      <c r="F475" s="134" t="n">
        <f aca="false">F476</f>
        <v>1552.094</v>
      </c>
      <c r="G475" s="134"/>
      <c r="H475" s="134" t="n">
        <f aca="false">H476</f>
        <v>1552.094</v>
      </c>
      <c r="I475" s="134" t="n">
        <f aca="false">I476</f>
        <v>2414.823</v>
      </c>
      <c r="J475" s="134"/>
      <c r="K475" s="134" t="n">
        <f aca="false">K476</f>
        <v>2414.823</v>
      </c>
      <c r="L475" s="134" t="n">
        <f aca="false">L476</f>
        <v>0</v>
      </c>
      <c r="M475" s="134"/>
      <c r="N475" s="134" t="n">
        <f aca="false">N476</f>
        <v>0</v>
      </c>
    </row>
    <row r="476" customFormat="false" ht="15" hidden="false" customHeight="false" outlineLevel="0" collapsed="false">
      <c r="A476" s="25"/>
      <c r="B476" s="25"/>
      <c r="C476" s="25"/>
      <c r="D476" s="25" t="s">
        <v>47</v>
      </c>
      <c r="E476" s="27" t="s">
        <v>48</v>
      </c>
      <c r="F476" s="134" t="n">
        <f aca="false">F479</f>
        <v>1552.094</v>
      </c>
      <c r="G476" s="134"/>
      <c r="H476" s="134" t="n">
        <f aca="false">H479</f>
        <v>1552.094</v>
      </c>
      <c r="I476" s="134" t="n">
        <f aca="false">I477+I478+I479</f>
        <v>2414.823</v>
      </c>
      <c r="J476" s="134"/>
      <c r="K476" s="134" t="n">
        <f aca="false">K477+K478+K479</f>
        <v>2414.823</v>
      </c>
      <c r="L476" s="134" t="n">
        <f aca="false">L479</f>
        <v>0</v>
      </c>
      <c r="M476" s="134"/>
      <c r="N476" s="134" t="n">
        <f aca="false">N479</f>
        <v>0</v>
      </c>
    </row>
    <row r="477" customFormat="false" ht="15" hidden="false" customHeight="false" outlineLevel="0" collapsed="false">
      <c r="A477" s="25"/>
      <c r="B477" s="25"/>
      <c r="C477" s="25"/>
      <c r="D477" s="25"/>
      <c r="E477" s="27" t="s">
        <v>218</v>
      </c>
      <c r="F477" s="134" t="n">
        <v>0</v>
      </c>
      <c r="G477" s="134"/>
      <c r="H477" s="134" t="n">
        <v>0</v>
      </c>
      <c r="I477" s="134" t="n">
        <v>1094.89</v>
      </c>
      <c r="J477" s="134"/>
      <c r="K477" s="134" t="n">
        <v>1094.89</v>
      </c>
      <c r="L477" s="134" t="n">
        <v>0</v>
      </c>
      <c r="M477" s="134"/>
      <c r="N477" s="134" t="n">
        <v>0</v>
      </c>
    </row>
    <row r="478" customFormat="false" ht="15" hidden="false" customHeight="false" outlineLevel="0" collapsed="false">
      <c r="A478" s="25"/>
      <c r="B478" s="25"/>
      <c r="C478" s="25"/>
      <c r="D478" s="25"/>
      <c r="E478" s="27" t="s">
        <v>219</v>
      </c>
      <c r="F478" s="134" t="n">
        <v>0</v>
      </c>
      <c r="G478" s="134"/>
      <c r="H478" s="134" t="n">
        <v>0</v>
      </c>
      <c r="I478" s="134" t="n">
        <v>327.045</v>
      </c>
      <c r="J478" s="134"/>
      <c r="K478" s="134" t="n">
        <v>327.045</v>
      </c>
      <c r="L478" s="134" t="n">
        <v>0</v>
      </c>
      <c r="M478" s="134"/>
      <c r="N478" s="134" t="n">
        <v>0</v>
      </c>
    </row>
    <row r="479" customFormat="false" ht="15" hidden="false" customHeight="false" outlineLevel="0" collapsed="false">
      <c r="A479" s="25"/>
      <c r="B479" s="25"/>
      <c r="C479" s="25"/>
      <c r="D479" s="25"/>
      <c r="E479" s="27" t="s">
        <v>220</v>
      </c>
      <c r="F479" s="134" t="n">
        <v>1552.094</v>
      </c>
      <c r="G479" s="134"/>
      <c r="H479" s="134" t="n">
        <f aca="false">1424.494+127.6</f>
        <v>1552.094</v>
      </c>
      <c r="I479" s="134" t="n">
        <v>992.888</v>
      </c>
      <c r="J479" s="134"/>
      <c r="K479" s="134" t="n">
        <v>992.888</v>
      </c>
      <c r="L479" s="134" t="n">
        <v>0</v>
      </c>
      <c r="M479" s="134"/>
      <c r="N479" s="134" t="n">
        <v>0</v>
      </c>
    </row>
    <row r="480" customFormat="false" ht="39" hidden="false" customHeight="false" outlineLevel="0" collapsed="false">
      <c r="A480" s="22"/>
      <c r="B480" s="22"/>
      <c r="C480" s="22" t="s">
        <v>221</v>
      </c>
      <c r="D480" s="22"/>
      <c r="E480" s="23" t="s">
        <v>222</v>
      </c>
      <c r="F480" s="132" t="n">
        <f aca="false">F481</f>
        <v>0</v>
      </c>
      <c r="G480" s="132"/>
      <c r="H480" s="132" t="n">
        <f aca="false">H481</f>
        <v>0</v>
      </c>
      <c r="I480" s="132" t="n">
        <f aca="false">I481</f>
        <v>7431.1</v>
      </c>
      <c r="J480" s="132"/>
      <c r="K480" s="132" t="n">
        <f aca="false">K481</f>
        <v>7431.1</v>
      </c>
      <c r="L480" s="132" t="n">
        <f aca="false">L481</f>
        <v>7431.1</v>
      </c>
      <c r="M480" s="132"/>
      <c r="N480" s="132" t="n">
        <f aca="false">N481</f>
        <v>7431.1</v>
      </c>
    </row>
    <row r="481" customFormat="false" ht="57" hidden="false" customHeight="true" outlineLevel="0" collapsed="false">
      <c r="A481" s="133"/>
      <c r="B481" s="133"/>
      <c r="C481" s="25" t="s">
        <v>225</v>
      </c>
      <c r="D481" s="25"/>
      <c r="E481" s="65" t="s">
        <v>226</v>
      </c>
      <c r="F481" s="134" t="n">
        <f aca="false">F482</f>
        <v>0</v>
      </c>
      <c r="G481" s="134"/>
      <c r="H481" s="134" t="n">
        <f aca="false">H482</f>
        <v>0</v>
      </c>
      <c r="I481" s="134" t="n">
        <f aca="false">I482</f>
        <v>7431.1</v>
      </c>
      <c r="J481" s="134"/>
      <c r="K481" s="134" t="n">
        <f aca="false">K482</f>
        <v>7431.1</v>
      </c>
      <c r="L481" s="134" t="n">
        <f aca="false">L482</f>
        <v>7431.1</v>
      </c>
      <c r="M481" s="134"/>
      <c r="N481" s="134" t="n">
        <f aca="false">N482</f>
        <v>7431.1</v>
      </c>
    </row>
    <row r="482" customFormat="false" ht="26.25" hidden="false" customHeight="false" outlineLevel="0" collapsed="false">
      <c r="A482" s="133"/>
      <c r="B482" s="133"/>
      <c r="C482" s="25"/>
      <c r="D482" s="25" t="s">
        <v>133</v>
      </c>
      <c r="E482" s="27" t="s">
        <v>134</v>
      </c>
      <c r="F482" s="140" t="n">
        <v>0</v>
      </c>
      <c r="G482" s="140"/>
      <c r="H482" s="140" t="n">
        <v>0</v>
      </c>
      <c r="I482" s="140" t="n">
        <v>7431.1</v>
      </c>
      <c r="J482" s="140"/>
      <c r="K482" s="140" t="n">
        <v>7431.1</v>
      </c>
      <c r="L482" s="140" t="n">
        <v>7431.1</v>
      </c>
      <c r="M482" s="140"/>
      <c r="N482" s="140" t="n">
        <v>7431.1</v>
      </c>
    </row>
    <row r="483" customFormat="false" ht="15" hidden="false" customHeight="false" outlineLevel="0" collapsed="false">
      <c r="A483" s="133"/>
      <c r="B483" s="74" t="s">
        <v>733</v>
      </c>
      <c r="C483" s="121"/>
      <c r="D483" s="121"/>
      <c r="E483" s="122" t="s">
        <v>734</v>
      </c>
      <c r="F483" s="137" t="n">
        <f aca="false">F484</f>
        <v>93</v>
      </c>
      <c r="G483" s="137"/>
      <c r="H483" s="137" t="n">
        <f aca="false">H484</f>
        <v>93</v>
      </c>
      <c r="I483" s="137" t="n">
        <f aca="false">I484</f>
        <v>101.3</v>
      </c>
      <c r="J483" s="137"/>
      <c r="K483" s="137" t="n">
        <f aca="false">K484</f>
        <v>101.3</v>
      </c>
      <c r="L483" s="137" t="n">
        <f aca="false">L484</f>
        <v>110.1</v>
      </c>
      <c r="M483" s="137"/>
      <c r="N483" s="137" t="n">
        <f aca="false">N484</f>
        <v>110.1</v>
      </c>
    </row>
    <row r="484" customFormat="false" ht="15" hidden="false" customHeight="false" outlineLevel="0" collapsed="false">
      <c r="A484" s="133"/>
      <c r="B484" s="74"/>
      <c r="C484" s="121" t="s">
        <v>17</v>
      </c>
      <c r="D484" s="74"/>
      <c r="E484" s="152" t="s">
        <v>671</v>
      </c>
      <c r="F484" s="137" t="n">
        <f aca="false">F485</f>
        <v>93</v>
      </c>
      <c r="G484" s="137"/>
      <c r="H484" s="137" t="n">
        <f aca="false">H485</f>
        <v>93</v>
      </c>
      <c r="I484" s="137" t="n">
        <f aca="false">I485</f>
        <v>101.3</v>
      </c>
      <c r="J484" s="137"/>
      <c r="K484" s="137" t="n">
        <f aca="false">K485</f>
        <v>101.3</v>
      </c>
      <c r="L484" s="137" t="n">
        <f aca="false">L485</f>
        <v>110.1</v>
      </c>
      <c r="M484" s="137"/>
      <c r="N484" s="137" t="n">
        <f aca="false">N485</f>
        <v>110.1</v>
      </c>
    </row>
    <row r="485" customFormat="false" ht="25.5" hidden="false" customHeight="false" outlineLevel="0" collapsed="false">
      <c r="A485" s="127"/>
      <c r="B485" s="128"/>
      <c r="C485" s="127" t="s">
        <v>210</v>
      </c>
      <c r="D485" s="128"/>
      <c r="E485" s="129" t="s">
        <v>211</v>
      </c>
      <c r="F485" s="130" t="n">
        <f aca="false">F486</f>
        <v>93</v>
      </c>
      <c r="G485" s="130"/>
      <c r="H485" s="130" t="n">
        <f aca="false">H486</f>
        <v>93</v>
      </c>
      <c r="I485" s="130" t="n">
        <f aca="false">I486</f>
        <v>101.3</v>
      </c>
      <c r="J485" s="130"/>
      <c r="K485" s="130" t="n">
        <f aca="false">K486</f>
        <v>101.3</v>
      </c>
      <c r="L485" s="130" t="n">
        <f aca="false">L486</f>
        <v>110.1</v>
      </c>
      <c r="M485" s="130"/>
      <c r="N485" s="130" t="n">
        <f aca="false">N486</f>
        <v>110.1</v>
      </c>
    </row>
    <row r="486" customFormat="false" ht="39" hidden="false" customHeight="false" outlineLevel="0" collapsed="false">
      <c r="A486" s="22"/>
      <c r="B486" s="22"/>
      <c r="C486" s="22" t="s">
        <v>221</v>
      </c>
      <c r="D486" s="22"/>
      <c r="E486" s="23" t="s">
        <v>222</v>
      </c>
      <c r="F486" s="132" t="n">
        <f aca="false">F487</f>
        <v>93</v>
      </c>
      <c r="G486" s="132"/>
      <c r="H486" s="132" t="n">
        <f aca="false">H487</f>
        <v>93</v>
      </c>
      <c r="I486" s="132" t="n">
        <f aca="false">I487</f>
        <v>101.3</v>
      </c>
      <c r="J486" s="132"/>
      <c r="K486" s="132" t="n">
        <f aca="false">K487</f>
        <v>101.3</v>
      </c>
      <c r="L486" s="132" t="n">
        <f aca="false">L487</f>
        <v>110.1</v>
      </c>
      <c r="M486" s="132"/>
      <c r="N486" s="132" t="n">
        <f aca="false">N487</f>
        <v>110.1</v>
      </c>
    </row>
    <row r="487" customFormat="false" ht="26.25" hidden="false" customHeight="false" outlineLevel="0" collapsed="false">
      <c r="A487" s="133"/>
      <c r="B487" s="133"/>
      <c r="C487" s="25" t="s">
        <v>223</v>
      </c>
      <c r="D487" s="25"/>
      <c r="E487" s="27" t="s">
        <v>224</v>
      </c>
      <c r="F487" s="134" t="n">
        <f aca="false">F488</f>
        <v>93</v>
      </c>
      <c r="G487" s="134"/>
      <c r="H487" s="134" t="n">
        <f aca="false">H488</f>
        <v>93</v>
      </c>
      <c r="I487" s="134" t="n">
        <f aca="false">I488</f>
        <v>101.3</v>
      </c>
      <c r="J487" s="134"/>
      <c r="K487" s="134" t="n">
        <f aca="false">K488</f>
        <v>101.3</v>
      </c>
      <c r="L487" s="134" t="n">
        <f aca="false">L488</f>
        <v>110.1</v>
      </c>
      <c r="M487" s="134"/>
      <c r="N487" s="134" t="n">
        <f aca="false">N488</f>
        <v>110.1</v>
      </c>
    </row>
    <row r="488" customFormat="false" ht="15" hidden="false" customHeight="false" outlineLevel="0" collapsed="false">
      <c r="A488" s="133"/>
      <c r="B488" s="133"/>
      <c r="C488" s="25"/>
      <c r="D488" s="25" t="s">
        <v>31</v>
      </c>
      <c r="E488" s="27" t="s">
        <v>32</v>
      </c>
      <c r="F488" s="134" t="n">
        <v>93</v>
      </c>
      <c r="G488" s="134"/>
      <c r="H488" s="134" t="n">
        <v>93</v>
      </c>
      <c r="I488" s="134" t="n">
        <v>101.3</v>
      </c>
      <c r="J488" s="134"/>
      <c r="K488" s="134" t="n">
        <v>101.3</v>
      </c>
      <c r="L488" s="134" t="n">
        <v>110.1</v>
      </c>
      <c r="M488" s="134"/>
      <c r="N488" s="134" t="n">
        <v>110.1</v>
      </c>
    </row>
    <row r="489" customFormat="false" ht="25.5" hidden="false" customHeight="false" outlineLevel="0" collapsed="false">
      <c r="A489" s="118" t="n">
        <v>611</v>
      </c>
      <c r="B489" s="210"/>
      <c r="C489" s="118"/>
      <c r="D489" s="118"/>
      <c r="E489" s="119" t="s">
        <v>735</v>
      </c>
      <c r="F489" s="211" t="n">
        <f aca="false">F490+F621+F651</f>
        <v>592887.38817</v>
      </c>
      <c r="G489" s="211"/>
      <c r="H489" s="211" t="n">
        <f aca="false">H490+H621+H651</f>
        <v>592887.38817</v>
      </c>
      <c r="I489" s="211" t="n">
        <f aca="false">I490+I621+I651</f>
        <v>496773.1861</v>
      </c>
      <c r="J489" s="211"/>
      <c r="K489" s="211" t="n">
        <f aca="false">K490+K621+K651</f>
        <v>496773.1861</v>
      </c>
      <c r="L489" s="211" t="n">
        <f aca="false">L490+L621+L651</f>
        <v>504255.15706</v>
      </c>
      <c r="M489" s="211"/>
      <c r="N489" s="211" t="n">
        <f aca="false">N490+N621+N651</f>
        <v>504255.15706</v>
      </c>
    </row>
    <row r="490" customFormat="false" ht="15" hidden="false" customHeight="false" outlineLevel="0" collapsed="false">
      <c r="A490" s="73"/>
      <c r="B490" s="74" t="s">
        <v>712</v>
      </c>
      <c r="C490" s="121"/>
      <c r="D490" s="121"/>
      <c r="E490" s="122" t="s">
        <v>713</v>
      </c>
      <c r="F490" s="137" t="n">
        <f aca="false">F491+F511+F571+F580</f>
        <v>560930.06307</v>
      </c>
      <c r="G490" s="137"/>
      <c r="H490" s="137" t="n">
        <f aca="false">H491+H511+H571+H580</f>
        <v>560930.06307</v>
      </c>
      <c r="I490" s="137" t="n">
        <f aca="false">I491+I511+I571+I580</f>
        <v>465791.1901</v>
      </c>
      <c r="J490" s="137"/>
      <c r="K490" s="137" t="n">
        <f aca="false">K491+K511+K571+K580</f>
        <v>465791.1901</v>
      </c>
      <c r="L490" s="137" t="n">
        <f aca="false">L491+L511+L571+L580</f>
        <v>460937.3182</v>
      </c>
      <c r="M490" s="137"/>
      <c r="N490" s="137" t="n">
        <f aca="false">N491+N511+N571+N580</f>
        <v>460937.3182</v>
      </c>
    </row>
    <row r="491" customFormat="false" ht="15" hidden="false" customHeight="false" outlineLevel="0" collapsed="false">
      <c r="A491" s="73"/>
      <c r="B491" s="74" t="s">
        <v>736</v>
      </c>
      <c r="C491" s="121"/>
      <c r="D491" s="121"/>
      <c r="E491" s="122" t="s">
        <v>737</v>
      </c>
      <c r="F491" s="137" t="n">
        <f aca="false">F492</f>
        <v>124442.7278</v>
      </c>
      <c r="G491" s="137"/>
      <c r="H491" s="137" t="n">
        <f aca="false">H492</f>
        <v>124442.7278</v>
      </c>
      <c r="I491" s="137" t="n">
        <f aca="false">I492</f>
        <v>119378.8412</v>
      </c>
      <c r="J491" s="137"/>
      <c r="K491" s="137" t="n">
        <f aca="false">K492</f>
        <v>119378.8412</v>
      </c>
      <c r="L491" s="137" t="n">
        <f aca="false">L492</f>
        <v>117483.3027</v>
      </c>
      <c r="M491" s="137"/>
      <c r="N491" s="137" t="n">
        <f aca="false">N492</f>
        <v>117483.3027</v>
      </c>
    </row>
    <row r="492" s="138" customFormat="true" ht="15" hidden="false" customHeight="false" outlineLevel="0" collapsed="false">
      <c r="A492" s="121"/>
      <c r="B492" s="74"/>
      <c r="C492" s="121" t="s">
        <v>17</v>
      </c>
      <c r="D492" s="121"/>
      <c r="E492" s="152" t="s">
        <v>671</v>
      </c>
      <c r="F492" s="137" t="n">
        <f aca="false">F493</f>
        <v>124442.7278</v>
      </c>
      <c r="G492" s="137"/>
      <c r="H492" s="137" t="n">
        <f aca="false">H493</f>
        <v>124442.7278</v>
      </c>
      <c r="I492" s="137" t="n">
        <f aca="false">I493</f>
        <v>119378.8412</v>
      </c>
      <c r="J492" s="137"/>
      <c r="K492" s="137" t="n">
        <f aca="false">K493</f>
        <v>119378.8412</v>
      </c>
      <c r="L492" s="137" t="n">
        <f aca="false">L493</f>
        <v>117483.3027</v>
      </c>
      <c r="M492" s="137"/>
      <c r="N492" s="137" t="n">
        <f aca="false">N493</f>
        <v>117483.3027</v>
      </c>
    </row>
    <row r="493" customFormat="false" ht="25.5" hidden="false" customHeight="false" outlineLevel="0" collapsed="false">
      <c r="A493" s="127"/>
      <c r="B493" s="128"/>
      <c r="C493" s="127" t="s">
        <v>79</v>
      </c>
      <c r="D493" s="128"/>
      <c r="E493" s="129" t="s">
        <v>80</v>
      </c>
      <c r="F493" s="130" t="n">
        <f aca="false">F494+F507</f>
        <v>124442.7278</v>
      </c>
      <c r="G493" s="130"/>
      <c r="H493" s="130" t="n">
        <f aca="false">H494+H507</f>
        <v>124442.7278</v>
      </c>
      <c r="I493" s="130" t="n">
        <f aca="false">I494+I507</f>
        <v>119378.8412</v>
      </c>
      <c r="J493" s="130"/>
      <c r="K493" s="130" t="n">
        <f aca="false">K494+K507</f>
        <v>119378.8412</v>
      </c>
      <c r="L493" s="130" t="n">
        <f aca="false">L494+L507</f>
        <v>117483.3027</v>
      </c>
      <c r="M493" s="130"/>
      <c r="N493" s="130" t="n">
        <f aca="false">N494+N507</f>
        <v>117483.3027</v>
      </c>
    </row>
    <row r="494" customFormat="false" ht="15" hidden="false" customHeight="false" outlineLevel="0" collapsed="false">
      <c r="A494" s="19"/>
      <c r="B494" s="19"/>
      <c r="C494" s="19" t="s">
        <v>81</v>
      </c>
      <c r="D494" s="19"/>
      <c r="E494" s="20" t="s">
        <v>82</v>
      </c>
      <c r="F494" s="131" t="n">
        <f aca="false">F495</f>
        <v>123659.1394</v>
      </c>
      <c r="G494" s="131"/>
      <c r="H494" s="131" t="n">
        <f aca="false">H495</f>
        <v>123659.1394</v>
      </c>
      <c r="I494" s="131" t="n">
        <f aca="false">I495</f>
        <v>118516.894</v>
      </c>
      <c r="J494" s="131"/>
      <c r="K494" s="131" t="n">
        <f aca="false">K495</f>
        <v>118516.894</v>
      </c>
      <c r="L494" s="131" t="n">
        <f aca="false">L495</f>
        <v>116542.9966</v>
      </c>
      <c r="M494" s="131"/>
      <c r="N494" s="131" t="n">
        <f aca="false">N495</f>
        <v>116542.9966</v>
      </c>
    </row>
    <row r="495" customFormat="false" ht="26.25" hidden="false" customHeight="false" outlineLevel="0" collapsed="false">
      <c r="A495" s="22"/>
      <c r="B495" s="22"/>
      <c r="C495" s="22" t="s">
        <v>83</v>
      </c>
      <c r="D495" s="22"/>
      <c r="E495" s="23" t="s">
        <v>84</v>
      </c>
      <c r="F495" s="132" t="n">
        <f aca="false">F496+F498+F501+F503</f>
        <v>123659.1394</v>
      </c>
      <c r="G495" s="132"/>
      <c r="H495" s="132" t="n">
        <f aca="false">H496+H498+H501+H503</f>
        <v>123659.1394</v>
      </c>
      <c r="I495" s="132" t="n">
        <f aca="false">I496+I498+I501</f>
        <v>118516.894</v>
      </c>
      <c r="J495" s="132"/>
      <c r="K495" s="132" t="n">
        <f aca="false">K496+K498+K501</f>
        <v>118516.894</v>
      </c>
      <c r="L495" s="132" t="n">
        <f aca="false">L496+L498+L501</f>
        <v>116542.9966</v>
      </c>
      <c r="M495" s="132"/>
      <c r="N495" s="132" t="n">
        <f aca="false">N496+N498+N501</f>
        <v>116542.9966</v>
      </c>
    </row>
    <row r="496" customFormat="false" ht="26.25" hidden="false" customHeight="false" outlineLevel="0" collapsed="false">
      <c r="A496" s="133"/>
      <c r="B496" s="133"/>
      <c r="C496" s="25" t="s">
        <v>85</v>
      </c>
      <c r="D496" s="26"/>
      <c r="E496" s="27" t="s">
        <v>86</v>
      </c>
      <c r="F496" s="134" t="n">
        <f aca="false">F497</f>
        <v>28230</v>
      </c>
      <c r="G496" s="134"/>
      <c r="H496" s="134" t="n">
        <f aca="false">H497</f>
        <v>28230</v>
      </c>
      <c r="I496" s="134" t="n">
        <f aca="false">I497</f>
        <v>28230</v>
      </c>
      <c r="J496" s="134"/>
      <c r="K496" s="134" t="n">
        <f aca="false">K497</f>
        <v>28230</v>
      </c>
      <c r="L496" s="134" t="n">
        <f aca="false">L497</f>
        <v>28230</v>
      </c>
      <c r="M496" s="134"/>
      <c r="N496" s="134" t="n">
        <f aca="false">N497</f>
        <v>28230</v>
      </c>
    </row>
    <row r="497" customFormat="false" ht="26.25" hidden="false" customHeight="false" outlineLevel="0" collapsed="false">
      <c r="A497" s="133"/>
      <c r="B497" s="133"/>
      <c r="C497" s="25"/>
      <c r="D497" s="25" t="s">
        <v>87</v>
      </c>
      <c r="E497" s="27" t="s">
        <v>88</v>
      </c>
      <c r="F497" s="134" t="n">
        <v>28230</v>
      </c>
      <c r="G497" s="134"/>
      <c r="H497" s="134" t="n">
        <v>28230</v>
      </c>
      <c r="I497" s="134" t="n">
        <v>28230</v>
      </c>
      <c r="J497" s="134"/>
      <c r="K497" s="134" t="n">
        <v>28230</v>
      </c>
      <c r="L497" s="134" t="n">
        <v>28230</v>
      </c>
      <c r="M497" s="134"/>
      <c r="N497" s="134" t="n">
        <v>28230</v>
      </c>
    </row>
    <row r="498" customFormat="false" ht="39" hidden="false" customHeight="false" outlineLevel="0" collapsed="false">
      <c r="A498" s="133"/>
      <c r="B498" s="133"/>
      <c r="C498" s="25" t="s">
        <v>89</v>
      </c>
      <c r="D498" s="25"/>
      <c r="E498" s="27" t="s">
        <v>90</v>
      </c>
      <c r="F498" s="134" t="n">
        <f aca="false">F499+F500</f>
        <v>93455.0394</v>
      </c>
      <c r="G498" s="134"/>
      <c r="H498" s="134" t="n">
        <f aca="false">H499+H500</f>
        <v>93455.0394</v>
      </c>
      <c r="I498" s="134" t="n">
        <f aca="false">I499+I500</f>
        <v>89362.794</v>
      </c>
      <c r="J498" s="134"/>
      <c r="K498" s="134" t="n">
        <f aca="false">K499+K500</f>
        <v>89362.794</v>
      </c>
      <c r="L498" s="134" t="n">
        <f aca="false">L499+L500</f>
        <v>87388.8966</v>
      </c>
      <c r="M498" s="134"/>
      <c r="N498" s="134" t="n">
        <f aca="false">N499+N500</f>
        <v>87388.8966</v>
      </c>
    </row>
    <row r="499" customFormat="false" ht="15" hidden="false" customHeight="false" outlineLevel="0" collapsed="false">
      <c r="A499" s="133"/>
      <c r="B499" s="133"/>
      <c r="C499" s="25"/>
      <c r="D499" s="25" t="s">
        <v>47</v>
      </c>
      <c r="E499" s="27" t="s">
        <v>48</v>
      </c>
      <c r="F499" s="134" t="n">
        <v>23.3525</v>
      </c>
      <c r="G499" s="134"/>
      <c r="H499" s="134" t="n">
        <v>23.3525</v>
      </c>
      <c r="I499" s="134" t="n">
        <v>23.3525</v>
      </c>
      <c r="J499" s="134"/>
      <c r="K499" s="134" t="n">
        <v>23.3525</v>
      </c>
      <c r="L499" s="134" t="n">
        <v>23.3525</v>
      </c>
      <c r="M499" s="134"/>
      <c r="N499" s="134" t="n">
        <v>23.3525</v>
      </c>
    </row>
    <row r="500" customFormat="false" ht="26.25" hidden="false" customHeight="false" outlineLevel="0" collapsed="false">
      <c r="A500" s="133"/>
      <c r="B500" s="133"/>
      <c r="C500" s="25"/>
      <c r="D500" s="25" t="s">
        <v>87</v>
      </c>
      <c r="E500" s="27" t="s">
        <v>88</v>
      </c>
      <c r="F500" s="134" t="n">
        <v>93431.6869</v>
      </c>
      <c r="G500" s="134"/>
      <c r="H500" s="134" t="n">
        <v>93431.6869</v>
      </c>
      <c r="I500" s="140" t="n">
        <v>89339.4415</v>
      </c>
      <c r="J500" s="140"/>
      <c r="K500" s="140" t="n">
        <v>89339.4415</v>
      </c>
      <c r="L500" s="140" t="n">
        <v>87365.5441</v>
      </c>
      <c r="M500" s="140"/>
      <c r="N500" s="140" t="n">
        <v>87365.5441</v>
      </c>
    </row>
    <row r="501" customFormat="false" ht="15" hidden="false" customHeight="false" outlineLevel="0" collapsed="false">
      <c r="A501" s="133"/>
      <c r="B501" s="133"/>
      <c r="C501" s="25" t="s">
        <v>93</v>
      </c>
      <c r="D501" s="25"/>
      <c r="E501" s="27" t="s">
        <v>94</v>
      </c>
      <c r="F501" s="134" t="n">
        <f aca="false">F502</f>
        <v>924.1</v>
      </c>
      <c r="G501" s="134"/>
      <c r="H501" s="134" t="n">
        <f aca="false">H502</f>
        <v>924.1</v>
      </c>
      <c r="I501" s="134" t="n">
        <f aca="false">I502</f>
        <v>924.1</v>
      </c>
      <c r="J501" s="134"/>
      <c r="K501" s="134" t="n">
        <f aca="false">K502</f>
        <v>924.1</v>
      </c>
      <c r="L501" s="134" t="n">
        <f aca="false">L502</f>
        <v>924.1</v>
      </c>
      <c r="M501" s="134"/>
      <c r="N501" s="134" t="n">
        <f aca="false">N502</f>
        <v>924.1</v>
      </c>
    </row>
    <row r="502" customFormat="false" ht="26.25" hidden="false" customHeight="false" outlineLevel="0" collapsed="false">
      <c r="A502" s="133"/>
      <c r="B502" s="133"/>
      <c r="C502" s="25"/>
      <c r="D502" s="25" t="s">
        <v>87</v>
      </c>
      <c r="E502" s="27" t="s">
        <v>88</v>
      </c>
      <c r="F502" s="134" t="n">
        <v>924.1</v>
      </c>
      <c r="G502" s="134"/>
      <c r="H502" s="134" t="n">
        <v>924.1</v>
      </c>
      <c r="I502" s="134" t="n">
        <v>924.1</v>
      </c>
      <c r="J502" s="134"/>
      <c r="K502" s="134" t="n">
        <v>924.1</v>
      </c>
      <c r="L502" s="134" t="n">
        <v>924.1</v>
      </c>
      <c r="M502" s="134"/>
      <c r="N502" s="134" t="n">
        <v>924.1</v>
      </c>
    </row>
    <row r="503" customFormat="false" ht="26.25" hidden="false" customHeight="false" outlineLevel="0" collapsed="false">
      <c r="A503" s="133"/>
      <c r="B503" s="133"/>
      <c r="C503" s="25" t="s">
        <v>738</v>
      </c>
      <c r="D503" s="25"/>
      <c r="E503" s="27" t="s">
        <v>739</v>
      </c>
      <c r="F503" s="134" t="n">
        <f aca="false">F504</f>
        <v>1050</v>
      </c>
      <c r="G503" s="134"/>
      <c r="H503" s="134" t="n">
        <f aca="false">H504</f>
        <v>1050</v>
      </c>
      <c r="I503" s="134" t="n">
        <f aca="false">I504</f>
        <v>0</v>
      </c>
      <c r="J503" s="134"/>
      <c r="K503" s="134" t="n">
        <f aca="false">K504</f>
        <v>0</v>
      </c>
      <c r="L503" s="134" t="n">
        <f aca="false">L504</f>
        <v>0</v>
      </c>
      <c r="M503" s="134"/>
      <c r="N503" s="134" t="n">
        <f aca="false">N504</f>
        <v>0</v>
      </c>
    </row>
    <row r="504" customFormat="false" ht="26.25" hidden="false" customHeight="false" outlineLevel="0" collapsed="false">
      <c r="A504" s="133"/>
      <c r="B504" s="133"/>
      <c r="C504" s="25"/>
      <c r="D504" s="25" t="s">
        <v>87</v>
      </c>
      <c r="E504" s="27" t="s">
        <v>88</v>
      </c>
      <c r="F504" s="134" t="n">
        <f aca="false">F505+F506</f>
        <v>1050</v>
      </c>
      <c r="G504" s="134"/>
      <c r="H504" s="134" t="n">
        <f aca="false">H505+H506</f>
        <v>1050</v>
      </c>
      <c r="I504" s="134" t="n">
        <f aca="false">I505+I506</f>
        <v>0</v>
      </c>
      <c r="J504" s="134"/>
      <c r="K504" s="134" t="n">
        <f aca="false">K505+K506</f>
        <v>0</v>
      </c>
      <c r="L504" s="134" t="n">
        <f aca="false">L505+L506</f>
        <v>0</v>
      </c>
      <c r="M504" s="134"/>
      <c r="N504" s="134" t="n">
        <f aca="false">N505+N506</f>
        <v>0</v>
      </c>
    </row>
    <row r="505" customFormat="false" ht="15" hidden="false" customHeight="false" outlineLevel="0" collapsed="false">
      <c r="A505" s="133"/>
      <c r="B505" s="133"/>
      <c r="C505" s="25"/>
      <c r="D505" s="25"/>
      <c r="E505" s="27" t="s">
        <v>203</v>
      </c>
      <c r="F505" s="134" t="n">
        <v>1050</v>
      </c>
      <c r="G505" s="134"/>
      <c r="H505" s="134" t="n">
        <v>1050</v>
      </c>
      <c r="I505" s="134" t="n">
        <v>0</v>
      </c>
      <c r="J505" s="134"/>
      <c r="K505" s="134" t="n">
        <v>0</v>
      </c>
      <c r="L505" s="134" t="n">
        <v>0</v>
      </c>
      <c r="M505" s="134"/>
      <c r="N505" s="134" t="n">
        <v>0</v>
      </c>
    </row>
    <row r="506" customFormat="false" ht="15" hidden="false" customHeight="false" outlineLevel="0" collapsed="false">
      <c r="A506" s="133"/>
      <c r="B506" s="133"/>
      <c r="C506" s="25"/>
      <c r="D506" s="25"/>
      <c r="E506" s="27" t="s">
        <v>189</v>
      </c>
      <c r="F506" s="134" t="n">
        <v>0</v>
      </c>
      <c r="G506" s="134"/>
      <c r="H506" s="134" t="n">
        <v>0</v>
      </c>
      <c r="I506" s="134" t="n">
        <v>0</v>
      </c>
      <c r="J506" s="134"/>
      <c r="K506" s="134" t="n">
        <v>0</v>
      </c>
      <c r="L506" s="134" t="n">
        <v>0</v>
      </c>
      <c r="M506" s="134"/>
      <c r="N506" s="134" t="n">
        <v>0</v>
      </c>
    </row>
    <row r="507" customFormat="false" ht="15" hidden="false" customHeight="false" outlineLevel="0" collapsed="false">
      <c r="A507" s="19"/>
      <c r="B507" s="19"/>
      <c r="C507" s="19" t="s">
        <v>169</v>
      </c>
      <c r="D507" s="19"/>
      <c r="E507" s="20" t="s">
        <v>170</v>
      </c>
      <c r="F507" s="131" t="n">
        <f aca="false">F508</f>
        <v>783.5884</v>
      </c>
      <c r="G507" s="131"/>
      <c r="H507" s="131" t="n">
        <f aca="false">H508</f>
        <v>783.5884</v>
      </c>
      <c r="I507" s="131" t="n">
        <f aca="false">I508</f>
        <v>861.9472</v>
      </c>
      <c r="J507" s="131"/>
      <c r="K507" s="131" t="n">
        <f aca="false">K508</f>
        <v>861.9472</v>
      </c>
      <c r="L507" s="131" t="n">
        <f aca="false">L508</f>
        <v>940.3061</v>
      </c>
      <c r="M507" s="131"/>
      <c r="N507" s="131" t="n">
        <f aca="false">N508</f>
        <v>940.3061</v>
      </c>
    </row>
    <row r="508" customFormat="false" ht="26.25" hidden="false" customHeight="false" outlineLevel="0" collapsed="false">
      <c r="A508" s="22"/>
      <c r="B508" s="22"/>
      <c r="C508" s="22" t="s">
        <v>177</v>
      </c>
      <c r="D508" s="22"/>
      <c r="E508" s="23" t="s">
        <v>178</v>
      </c>
      <c r="F508" s="132" t="n">
        <f aca="false">F509</f>
        <v>783.5884</v>
      </c>
      <c r="G508" s="132"/>
      <c r="H508" s="132" t="n">
        <f aca="false">H509</f>
        <v>783.5884</v>
      </c>
      <c r="I508" s="132" t="n">
        <f aca="false">I509</f>
        <v>861.9472</v>
      </c>
      <c r="J508" s="132"/>
      <c r="K508" s="132" t="n">
        <f aca="false">K509</f>
        <v>861.9472</v>
      </c>
      <c r="L508" s="132" t="n">
        <f aca="false">L509</f>
        <v>940.3061</v>
      </c>
      <c r="M508" s="132"/>
      <c r="N508" s="132" t="n">
        <f aca="false">N509</f>
        <v>940.3061</v>
      </c>
    </row>
    <row r="509" customFormat="false" ht="26.25" hidden="false" customHeight="false" outlineLevel="0" collapsed="false">
      <c r="A509" s="25"/>
      <c r="B509" s="25"/>
      <c r="C509" s="25" t="s">
        <v>179</v>
      </c>
      <c r="D509" s="25"/>
      <c r="E509" s="27" t="s">
        <v>180</v>
      </c>
      <c r="F509" s="134" t="n">
        <f aca="false">F510</f>
        <v>783.5884</v>
      </c>
      <c r="G509" s="134"/>
      <c r="H509" s="134" t="n">
        <f aca="false">H510</f>
        <v>783.5884</v>
      </c>
      <c r="I509" s="134" t="n">
        <f aca="false">I510</f>
        <v>861.9472</v>
      </c>
      <c r="J509" s="134"/>
      <c r="K509" s="134" t="n">
        <f aca="false">K510</f>
        <v>861.9472</v>
      </c>
      <c r="L509" s="134" t="n">
        <f aca="false">L510</f>
        <v>940.3061</v>
      </c>
      <c r="M509" s="134"/>
      <c r="N509" s="134" t="n">
        <f aca="false">N510</f>
        <v>940.3061</v>
      </c>
    </row>
    <row r="510" customFormat="false" ht="26.25" hidden="false" customHeight="false" outlineLevel="0" collapsed="false">
      <c r="A510" s="25"/>
      <c r="B510" s="25"/>
      <c r="C510" s="25"/>
      <c r="D510" s="52" t="s">
        <v>87</v>
      </c>
      <c r="E510" s="53" t="s">
        <v>88</v>
      </c>
      <c r="F510" s="134" t="n">
        <v>783.5884</v>
      </c>
      <c r="G510" s="134"/>
      <c r="H510" s="134" t="n">
        <v>783.5884</v>
      </c>
      <c r="I510" s="134" t="n">
        <v>861.9472</v>
      </c>
      <c r="J510" s="134"/>
      <c r="K510" s="134" t="n">
        <v>861.9472</v>
      </c>
      <c r="L510" s="134" t="n">
        <v>940.3061</v>
      </c>
      <c r="M510" s="134"/>
      <c r="N510" s="134" t="n">
        <v>940.3061</v>
      </c>
    </row>
    <row r="511" customFormat="false" ht="15" hidden="false" customHeight="false" outlineLevel="0" collapsed="false">
      <c r="A511" s="73"/>
      <c r="B511" s="74" t="s">
        <v>714</v>
      </c>
      <c r="C511" s="121"/>
      <c r="D511" s="121"/>
      <c r="E511" s="122" t="s">
        <v>715</v>
      </c>
      <c r="F511" s="137" t="n">
        <f aca="false">F512+F567</f>
        <v>387354.93527</v>
      </c>
      <c r="G511" s="137"/>
      <c r="H511" s="137" t="n">
        <f aca="false">H512+H567</f>
        <v>387354.93527</v>
      </c>
      <c r="I511" s="137" t="n">
        <f aca="false">I512+I567</f>
        <v>297224.7489</v>
      </c>
      <c r="J511" s="137"/>
      <c r="K511" s="137" t="n">
        <f aca="false">K512+K567</f>
        <v>297224.7489</v>
      </c>
      <c r="L511" s="137" t="n">
        <f aca="false">L512+L567</f>
        <v>294056.0155</v>
      </c>
      <c r="M511" s="137"/>
      <c r="N511" s="137" t="n">
        <f aca="false">N512+N567</f>
        <v>294056.0155</v>
      </c>
    </row>
    <row r="512" customFormat="false" ht="15" hidden="false" customHeight="false" outlineLevel="0" collapsed="false">
      <c r="A512" s="73"/>
      <c r="B512" s="74"/>
      <c r="C512" s="121" t="s">
        <v>17</v>
      </c>
      <c r="D512" s="121"/>
      <c r="E512" s="152" t="s">
        <v>18</v>
      </c>
      <c r="F512" s="137" t="n">
        <f aca="false">F513+F562</f>
        <v>387004.63527</v>
      </c>
      <c r="G512" s="137"/>
      <c r="H512" s="137" t="n">
        <f aca="false">H513+H562</f>
        <v>387004.63527</v>
      </c>
      <c r="I512" s="137" t="n">
        <f aca="false">I513+I562</f>
        <v>297224.7489</v>
      </c>
      <c r="J512" s="137"/>
      <c r="K512" s="137" t="n">
        <f aca="false">K513+K562</f>
        <v>297224.7489</v>
      </c>
      <c r="L512" s="137" t="n">
        <f aca="false">L513+L562</f>
        <v>294056.0155</v>
      </c>
      <c r="M512" s="137"/>
      <c r="N512" s="137" t="n">
        <f aca="false">N513+N562</f>
        <v>294056.0155</v>
      </c>
    </row>
    <row r="513" customFormat="false" ht="25.5" hidden="false" customHeight="false" outlineLevel="0" collapsed="false">
      <c r="A513" s="127"/>
      <c r="B513" s="128"/>
      <c r="C513" s="127" t="s">
        <v>79</v>
      </c>
      <c r="D513" s="128"/>
      <c r="E513" s="129" t="s">
        <v>80</v>
      </c>
      <c r="F513" s="130" t="n">
        <f aca="false">F514+F538+F542</f>
        <v>387004.63527</v>
      </c>
      <c r="G513" s="130"/>
      <c r="H513" s="130" t="n">
        <f aca="false">H514+H538+H542</f>
        <v>387004.63527</v>
      </c>
      <c r="I513" s="130" t="n">
        <f aca="false">I514+I538+I542</f>
        <v>295802.4489</v>
      </c>
      <c r="J513" s="130"/>
      <c r="K513" s="130" t="n">
        <f aca="false">K514+K538+K542</f>
        <v>295802.4489</v>
      </c>
      <c r="L513" s="130" t="n">
        <f aca="false">L514+L538+L542</f>
        <v>294056.0155</v>
      </c>
      <c r="M513" s="130"/>
      <c r="N513" s="130" t="n">
        <f aca="false">N514+N538+N542</f>
        <v>294056.0155</v>
      </c>
    </row>
    <row r="514" customFormat="false" ht="15" hidden="false" customHeight="false" outlineLevel="0" collapsed="false">
      <c r="A514" s="19"/>
      <c r="B514" s="19"/>
      <c r="C514" s="19" t="s">
        <v>101</v>
      </c>
      <c r="D514" s="19"/>
      <c r="E514" s="20" t="s">
        <v>102</v>
      </c>
      <c r="F514" s="131" t="n">
        <f aca="false">F515+F524+F535</f>
        <v>294713.708</v>
      </c>
      <c r="G514" s="131"/>
      <c r="H514" s="131" t="n">
        <f aca="false">H515+H524+H535</f>
        <v>294713.708</v>
      </c>
      <c r="I514" s="131" t="n">
        <f aca="false">I515+I524+I535</f>
        <v>290495.8472</v>
      </c>
      <c r="J514" s="131"/>
      <c r="K514" s="131" t="n">
        <f aca="false">K515+K524+K535</f>
        <v>290495.8472</v>
      </c>
      <c r="L514" s="131" t="n">
        <f aca="false">L515+L524+L535</f>
        <v>281249.3482</v>
      </c>
      <c r="M514" s="131"/>
      <c r="N514" s="131" t="n">
        <f aca="false">N515+N524+N535</f>
        <v>281249.3482</v>
      </c>
    </row>
    <row r="515" customFormat="false" ht="26.25" hidden="false" customHeight="false" outlineLevel="0" collapsed="false">
      <c r="A515" s="22"/>
      <c r="B515" s="22"/>
      <c r="C515" s="22" t="s">
        <v>103</v>
      </c>
      <c r="D515" s="22"/>
      <c r="E515" s="23" t="s">
        <v>104</v>
      </c>
      <c r="F515" s="132" t="n">
        <f aca="false">F516+F518+F520</f>
        <v>263357.3246</v>
      </c>
      <c r="G515" s="132"/>
      <c r="H515" s="132" t="n">
        <f aca="false">H516+H518+H520</f>
        <v>263357.3246</v>
      </c>
      <c r="I515" s="132" t="n">
        <f aca="false">I516+I518+I520</f>
        <v>259433.1974</v>
      </c>
      <c r="J515" s="132"/>
      <c r="K515" s="132" t="n">
        <f aca="false">K516+K518+K520</f>
        <v>259433.1974</v>
      </c>
      <c r="L515" s="132" t="n">
        <f aca="false">L516+L518+L520</f>
        <v>250831.1984</v>
      </c>
      <c r="M515" s="132"/>
      <c r="N515" s="132" t="n">
        <f aca="false">N516+N518+N520</f>
        <v>250831.1984</v>
      </c>
    </row>
    <row r="516" customFormat="false" ht="26.25" hidden="false" customHeight="false" outlineLevel="0" collapsed="false">
      <c r="A516" s="133"/>
      <c r="B516" s="133"/>
      <c r="C516" s="25" t="s">
        <v>105</v>
      </c>
      <c r="D516" s="26"/>
      <c r="E516" s="27" t="s">
        <v>106</v>
      </c>
      <c r="F516" s="134" t="n">
        <f aca="false">F517</f>
        <v>35235.9</v>
      </c>
      <c r="G516" s="134"/>
      <c r="H516" s="134" t="n">
        <f aca="false">H517</f>
        <v>35235.9</v>
      </c>
      <c r="I516" s="134" t="n">
        <f aca="false">I517</f>
        <v>35235.9</v>
      </c>
      <c r="J516" s="134"/>
      <c r="K516" s="134" t="n">
        <f aca="false">K517</f>
        <v>35235.9</v>
      </c>
      <c r="L516" s="134" t="n">
        <f aca="false">L517</f>
        <v>35235.9</v>
      </c>
      <c r="M516" s="134"/>
      <c r="N516" s="134" t="n">
        <f aca="false">N517</f>
        <v>35235.9</v>
      </c>
    </row>
    <row r="517" customFormat="false" ht="26.25" hidden="false" customHeight="false" outlineLevel="0" collapsed="false">
      <c r="A517" s="133"/>
      <c r="B517" s="133"/>
      <c r="C517" s="25"/>
      <c r="D517" s="25" t="s">
        <v>87</v>
      </c>
      <c r="E517" s="27" t="s">
        <v>88</v>
      </c>
      <c r="F517" s="134" t="n">
        <v>35235.9</v>
      </c>
      <c r="G517" s="134"/>
      <c r="H517" s="134" t="n">
        <v>35235.9</v>
      </c>
      <c r="I517" s="134" t="n">
        <v>35235.9</v>
      </c>
      <c r="J517" s="134"/>
      <c r="K517" s="134" t="n">
        <v>35235.9</v>
      </c>
      <c r="L517" s="134" t="n">
        <v>35235.9</v>
      </c>
      <c r="M517" s="134"/>
      <c r="N517" s="134" t="n">
        <v>35235.9</v>
      </c>
    </row>
    <row r="518" customFormat="false" ht="39" hidden="false" customHeight="false" outlineLevel="0" collapsed="false">
      <c r="A518" s="133"/>
      <c r="B518" s="133"/>
      <c r="C518" s="25" t="s">
        <v>107</v>
      </c>
      <c r="D518" s="25"/>
      <c r="E518" s="27" t="s">
        <v>108</v>
      </c>
      <c r="F518" s="134" t="n">
        <f aca="false">F519</f>
        <v>218466.3246</v>
      </c>
      <c r="G518" s="134"/>
      <c r="H518" s="134" t="n">
        <f aca="false">H519</f>
        <v>218466.3246</v>
      </c>
      <c r="I518" s="134" t="n">
        <f aca="false">I519</f>
        <v>214542.1974</v>
      </c>
      <c r="J518" s="134"/>
      <c r="K518" s="134" t="n">
        <f aca="false">K519</f>
        <v>214542.1974</v>
      </c>
      <c r="L518" s="134" t="n">
        <f aca="false">L519</f>
        <v>205940.1984</v>
      </c>
      <c r="M518" s="134"/>
      <c r="N518" s="134" t="n">
        <f aca="false">N519</f>
        <v>205940.1984</v>
      </c>
    </row>
    <row r="519" customFormat="false" ht="26.25" hidden="false" customHeight="false" outlineLevel="0" collapsed="false">
      <c r="A519" s="133"/>
      <c r="B519" s="133"/>
      <c r="C519" s="25"/>
      <c r="D519" s="25" t="s">
        <v>87</v>
      </c>
      <c r="E519" s="27" t="s">
        <v>88</v>
      </c>
      <c r="F519" s="134" t="n">
        <v>218466.3246</v>
      </c>
      <c r="G519" s="134"/>
      <c r="H519" s="134" t="n">
        <v>218466.3246</v>
      </c>
      <c r="I519" s="140" t="n">
        <v>214542.1974</v>
      </c>
      <c r="J519" s="140"/>
      <c r="K519" s="140" t="n">
        <v>214542.1974</v>
      </c>
      <c r="L519" s="140" t="n">
        <v>205940.1984</v>
      </c>
      <c r="M519" s="140"/>
      <c r="N519" s="140" t="n">
        <v>205940.1984</v>
      </c>
    </row>
    <row r="520" customFormat="false" ht="51" hidden="false" customHeight="true" outlineLevel="0" collapsed="false">
      <c r="A520" s="133"/>
      <c r="B520" s="133"/>
      <c r="C520" s="25" t="s">
        <v>109</v>
      </c>
      <c r="D520" s="25"/>
      <c r="E520" s="27" t="s">
        <v>110</v>
      </c>
      <c r="F520" s="141" t="n">
        <f aca="false">F522+F523</f>
        <v>9655.1</v>
      </c>
      <c r="G520" s="141"/>
      <c r="H520" s="141" t="n">
        <f aca="false">H522+H523</f>
        <v>9655.1</v>
      </c>
      <c r="I520" s="141" t="n">
        <f aca="false">I522+I523</f>
        <v>9655.1</v>
      </c>
      <c r="J520" s="141"/>
      <c r="K520" s="141" t="n">
        <f aca="false">K522+K523</f>
        <v>9655.1</v>
      </c>
      <c r="L520" s="141" t="n">
        <f aca="false">L522+L523</f>
        <v>9655.1</v>
      </c>
      <c r="M520" s="141"/>
      <c r="N520" s="141" t="n">
        <f aca="false">N522+N523</f>
        <v>9655.1</v>
      </c>
    </row>
    <row r="521" customFormat="false" ht="26.25" hidden="false" customHeight="false" outlineLevel="0" collapsed="false">
      <c r="A521" s="133"/>
      <c r="B521" s="133"/>
      <c r="C521" s="25"/>
      <c r="D521" s="25" t="s">
        <v>87</v>
      </c>
      <c r="E521" s="27" t="s">
        <v>88</v>
      </c>
      <c r="F521" s="141" t="n">
        <f aca="false">F522+F523</f>
        <v>9655.1</v>
      </c>
      <c r="G521" s="141"/>
      <c r="H521" s="141" t="n">
        <f aca="false">H522+H523</f>
        <v>9655.1</v>
      </c>
      <c r="I521" s="141" t="n">
        <f aca="false">I522+I523</f>
        <v>9655.1</v>
      </c>
      <c r="J521" s="141"/>
      <c r="K521" s="141" t="n">
        <f aca="false">K522+K523</f>
        <v>9655.1</v>
      </c>
      <c r="L521" s="141" t="n">
        <f aca="false">L522+L523</f>
        <v>9655.1</v>
      </c>
      <c r="M521" s="141"/>
      <c r="N521" s="141" t="n">
        <f aca="false">N522+N523</f>
        <v>9655.1</v>
      </c>
    </row>
    <row r="522" customFormat="false" ht="15" hidden="false" customHeight="false" outlineLevel="0" collapsed="false">
      <c r="A522" s="133"/>
      <c r="B522" s="133"/>
      <c r="C522" s="25"/>
      <c r="D522" s="25"/>
      <c r="E522" s="27" t="s">
        <v>203</v>
      </c>
      <c r="F522" s="134" t="n">
        <v>8930.9</v>
      </c>
      <c r="G522" s="134"/>
      <c r="H522" s="134" t="n">
        <v>8930.9</v>
      </c>
      <c r="I522" s="134" t="n">
        <v>8930.9</v>
      </c>
      <c r="J522" s="134"/>
      <c r="K522" s="134" t="n">
        <v>8930.9</v>
      </c>
      <c r="L522" s="134" t="n">
        <v>8930.9</v>
      </c>
      <c r="M522" s="134"/>
      <c r="N522" s="134" t="n">
        <v>8930.9</v>
      </c>
    </row>
    <row r="523" customFormat="false" ht="15" hidden="false" customHeight="false" outlineLevel="0" collapsed="false">
      <c r="A523" s="133"/>
      <c r="B523" s="133"/>
      <c r="C523" s="25"/>
      <c r="D523" s="25"/>
      <c r="E523" s="27" t="s">
        <v>189</v>
      </c>
      <c r="F523" s="134" t="n">
        <v>724.2</v>
      </c>
      <c r="G523" s="134"/>
      <c r="H523" s="134" t="n">
        <v>724.2</v>
      </c>
      <c r="I523" s="134" t="n">
        <v>724.2</v>
      </c>
      <c r="J523" s="134"/>
      <c r="K523" s="134" t="n">
        <v>724.2</v>
      </c>
      <c r="L523" s="134" t="n">
        <v>724.2</v>
      </c>
      <c r="M523" s="134"/>
      <c r="N523" s="134" t="n">
        <v>724.2</v>
      </c>
    </row>
    <row r="524" customFormat="false" ht="26.25" hidden="false" customHeight="false" outlineLevel="0" collapsed="false">
      <c r="A524" s="22"/>
      <c r="B524" s="22"/>
      <c r="C524" s="22" t="s">
        <v>111</v>
      </c>
      <c r="D524" s="22"/>
      <c r="E524" s="23" t="s">
        <v>112</v>
      </c>
      <c r="F524" s="132" t="n">
        <f aca="false">F525+F527+F529+F531+F533</f>
        <v>30927.9</v>
      </c>
      <c r="G524" s="132"/>
      <c r="H524" s="132" t="n">
        <f aca="false">H525+H527+H529+H531+H533</f>
        <v>30927.9</v>
      </c>
      <c r="I524" s="132" t="n">
        <f aca="false">I525+I527+I529+I531+I533+I503</f>
        <v>30544.6</v>
      </c>
      <c r="J524" s="132"/>
      <c r="K524" s="132" t="n">
        <f aca="false">K525+K527+K529+K531+K533+K503</f>
        <v>30544.6</v>
      </c>
      <c r="L524" s="132" t="n">
        <f aca="false">L525+L527+L529+L531+L533+L503</f>
        <v>29900.1</v>
      </c>
      <c r="M524" s="132"/>
      <c r="N524" s="132" t="n">
        <f aca="false">N525+N527+N529+N531+N533+N503</f>
        <v>29900.1</v>
      </c>
    </row>
    <row r="525" customFormat="false" ht="15" hidden="false" customHeight="false" outlineLevel="0" collapsed="false">
      <c r="A525" s="133"/>
      <c r="B525" s="133"/>
      <c r="C525" s="25" t="s">
        <v>113</v>
      </c>
      <c r="D525" s="25"/>
      <c r="E525" s="27" t="s">
        <v>114</v>
      </c>
      <c r="F525" s="134" t="n">
        <f aca="false">F526</f>
        <v>7208.4</v>
      </c>
      <c r="G525" s="134"/>
      <c r="H525" s="134" t="n">
        <f aca="false">H526</f>
        <v>7208.4</v>
      </c>
      <c r="I525" s="134" t="n">
        <f aca="false">I526</f>
        <v>7208.4</v>
      </c>
      <c r="J525" s="134"/>
      <c r="K525" s="134" t="n">
        <f aca="false">K526</f>
        <v>7208.4</v>
      </c>
      <c r="L525" s="134" t="n">
        <f aca="false">L526</f>
        <v>7208.4</v>
      </c>
      <c r="M525" s="134"/>
      <c r="N525" s="134" t="n">
        <f aca="false">N526</f>
        <v>7208.4</v>
      </c>
    </row>
    <row r="526" customFormat="false" ht="26.25" hidden="false" customHeight="false" outlineLevel="0" collapsed="false">
      <c r="A526" s="133"/>
      <c r="B526" s="133"/>
      <c r="C526" s="25"/>
      <c r="D526" s="25" t="s">
        <v>87</v>
      </c>
      <c r="E526" s="27" t="s">
        <v>88</v>
      </c>
      <c r="F526" s="134" t="n">
        <v>7208.4</v>
      </c>
      <c r="G526" s="134"/>
      <c r="H526" s="134" t="n">
        <v>7208.4</v>
      </c>
      <c r="I526" s="134" t="n">
        <v>7208.4</v>
      </c>
      <c r="J526" s="134"/>
      <c r="K526" s="134" t="n">
        <v>7208.4</v>
      </c>
      <c r="L526" s="134" t="n">
        <v>7208.4</v>
      </c>
      <c r="M526" s="134"/>
      <c r="N526" s="134" t="n">
        <v>7208.4</v>
      </c>
    </row>
    <row r="527" customFormat="false" ht="26.25" hidden="false" customHeight="false" outlineLevel="0" collapsed="false">
      <c r="A527" s="133"/>
      <c r="B527" s="133"/>
      <c r="C527" s="25" t="s">
        <v>117</v>
      </c>
      <c r="D527" s="25"/>
      <c r="E527" s="27" t="s">
        <v>118</v>
      </c>
      <c r="F527" s="134" t="n">
        <f aca="false">F528</f>
        <v>419.8</v>
      </c>
      <c r="G527" s="134"/>
      <c r="H527" s="134" t="n">
        <f aca="false">H528</f>
        <v>419.8</v>
      </c>
      <c r="I527" s="134" t="n">
        <f aca="false">I528</f>
        <v>419.8</v>
      </c>
      <c r="J527" s="134"/>
      <c r="K527" s="134" t="n">
        <f aca="false">K528</f>
        <v>419.8</v>
      </c>
      <c r="L527" s="134" t="n">
        <f aca="false">L528</f>
        <v>419.8</v>
      </c>
      <c r="M527" s="134"/>
      <c r="N527" s="134" t="n">
        <f aca="false">N528</f>
        <v>419.8</v>
      </c>
    </row>
    <row r="528" customFormat="false" ht="26.25" hidden="false" customHeight="false" outlineLevel="0" collapsed="false">
      <c r="A528" s="133"/>
      <c r="B528" s="133"/>
      <c r="C528" s="25"/>
      <c r="D528" s="25" t="s">
        <v>87</v>
      </c>
      <c r="E528" s="27" t="s">
        <v>88</v>
      </c>
      <c r="F528" s="134" t="n">
        <v>419.8</v>
      </c>
      <c r="G528" s="134"/>
      <c r="H528" s="134" t="n">
        <v>419.8</v>
      </c>
      <c r="I528" s="134" t="n">
        <v>419.8</v>
      </c>
      <c r="J528" s="134"/>
      <c r="K528" s="134" t="n">
        <v>419.8</v>
      </c>
      <c r="L528" s="134" t="n">
        <v>419.8</v>
      </c>
      <c r="M528" s="134"/>
      <c r="N528" s="134" t="n">
        <v>419.8</v>
      </c>
    </row>
    <row r="529" customFormat="false" ht="26.25" hidden="false" customHeight="false" outlineLevel="0" collapsed="false">
      <c r="A529" s="133"/>
      <c r="B529" s="133"/>
      <c r="C529" s="25" t="s">
        <v>119</v>
      </c>
      <c r="D529" s="25"/>
      <c r="E529" s="27" t="s">
        <v>120</v>
      </c>
      <c r="F529" s="134" t="n">
        <f aca="false">F530</f>
        <v>113.8</v>
      </c>
      <c r="G529" s="134"/>
      <c r="H529" s="134" t="n">
        <f aca="false">H530</f>
        <v>113.8</v>
      </c>
      <c r="I529" s="134" t="n">
        <f aca="false">I530</f>
        <v>113.8</v>
      </c>
      <c r="J529" s="134"/>
      <c r="K529" s="134" t="n">
        <f aca="false">K530</f>
        <v>113.8</v>
      </c>
      <c r="L529" s="134" t="n">
        <f aca="false">L530</f>
        <v>113.8</v>
      </c>
      <c r="M529" s="134"/>
      <c r="N529" s="134" t="n">
        <f aca="false">N530</f>
        <v>113.8</v>
      </c>
    </row>
    <row r="530" customFormat="false" ht="26.25" hidden="false" customHeight="false" outlineLevel="0" collapsed="false">
      <c r="A530" s="133"/>
      <c r="B530" s="133"/>
      <c r="C530" s="25"/>
      <c r="D530" s="25" t="s">
        <v>87</v>
      </c>
      <c r="E530" s="27" t="s">
        <v>88</v>
      </c>
      <c r="F530" s="134" t="n">
        <v>113.8</v>
      </c>
      <c r="G530" s="134"/>
      <c r="H530" s="134" t="n">
        <v>113.8</v>
      </c>
      <c r="I530" s="134" t="n">
        <v>113.8</v>
      </c>
      <c r="J530" s="134"/>
      <c r="K530" s="134" t="n">
        <v>113.8</v>
      </c>
      <c r="L530" s="134" t="n">
        <v>113.8</v>
      </c>
      <c r="M530" s="134"/>
      <c r="N530" s="134" t="n">
        <v>113.8</v>
      </c>
    </row>
    <row r="531" customFormat="false" ht="26.25" hidden="false" customHeight="false" outlineLevel="0" collapsed="false">
      <c r="A531" s="133"/>
      <c r="B531" s="133"/>
      <c r="C531" s="25" t="s">
        <v>125</v>
      </c>
      <c r="D531" s="25"/>
      <c r="E531" s="27" t="s">
        <v>126</v>
      </c>
      <c r="F531" s="134" t="n">
        <f aca="false">F532</f>
        <v>11589.1</v>
      </c>
      <c r="G531" s="134"/>
      <c r="H531" s="134" t="n">
        <f aca="false">H532</f>
        <v>11589.1</v>
      </c>
      <c r="I531" s="134" t="n">
        <f aca="false">I532</f>
        <v>11589.1</v>
      </c>
      <c r="J531" s="134"/>
      <c r="K531" s="134" t="n">
        <f aca="false">K532</f>
        <v>11589.1</v>
      </c>
      <c r="L531" s="134" t="n">
        <f aca="false">L532</f>
        <v>11589.1</v>
      </c>
      <c r="M531" s="134"/>
      <c r="N531" s="134" t="n">
        <f aca="false">N532</f>
        <v>11589.1</v>
      </c>
    </row>
    <row r="532" customFormat="false" ht="26.25" hidden="false" customHeight="false" outlineLevel="0" collapsed="false">
      <c r="A532" s="133"/>
      <c r="B532" s="133"/>
      <c r="C532" s="25"/>
      <c r="D532" s="25" t="s">
        <v>87</v>
      </c>
      <c r="E532" s="27" t="s">
        <v>88</v>
      </c>
      <c r="F532" s="134" t="n">
        <v>11589.1</v>
      </c>
      <c r="G532" s="134"/>
      <c r="H532" s="134" t="n">
        <v>11589.1</v>
      </c>
      <c r="I532" s="134" t="n">
        <v>11589.1</v>
      </c>
      <c r="J532" s="134"/>
      <c r="K532" s="134" t="n">
        <v>11589.1</v>
      </c>
      <c r="L532" s="134" t="n">
        <v>11589.1</v>
      </c>
      <c r="M532" s="134"/>
      <c r="N532" s="134" t="n">
        <v>11589.1</v>
      </c>
    </row>
    <row r="533" customFormat="false" ht="26.25" hidden="false" customHeight="false" outlineLevel="0" collapsed="false">
      <c r="A533" s="133"/>
      <c r="B533" s="133"/>
      <c r="C533" s="25" t="s">
        <v>127</v>
      </c>
      <c r="D533" s="25"/>
      <c r="E533" s="27" t="s">
        <v>128</v>
      </c>
      <c r="F533" s="134" t="n">
        <f aca="false">F534</f>
        <v>11596.8</v>
      </c>
      <c r="G533" s="134"/>
      <c r="H533" s="134" t="n">
        <f aca="false">H534</f>
        <v>11596.8</v>
      </c>
      <c r="I533" s="134" t="n">
        <f aca="false">I534</f>
        <v>11213.5</v>
      </c>
      <c r="J533" s="134"/>
      <c r="K533" s="134" t="n">
        <f aca="false">K534</f>
        <v>11213.5</v>
      </c>
      <c r="L533" s="134" t="n">
        <f aca="false">L534</f>
        <v>10569</v>
      </c>
      <c r="M533" s="134"/>
      <c r="N533" s="134" t="n">
        <f aca="false">N534</f>
        <v>10569</v>
      </c>
    </row>
    <row r="534" customFormat="false" ht="26.25" hidden="false" customHeight="false" outlineLevel="0" collapsed="false">
      <c r="A534" s="133"/>
      <c r="B534" s="133"/>
      <c r="C534" s="25"/>
      <c r="D534" s="25" t="s">
        <v>87</v>
      </c>
      <c r="E534" s="27" t="s">
        <v>88</v>
      </c>
      <c r="F534" s="134" t="n">
        <v>11596.8</v>
      </c>
      <c r="G534" s="134"/>
      <c r="H534" s="134" t="n">
        <v>11596.8</v>
      </c>
      <c r="I534" s="134" t="n">
        <v>11213.5</v>
      </c>
      <c r="J534" s="134"/>
      <c r="K534" s="134" t="n">
        <v>11213.5</v>
      </c>
      <c r="L534" s="134" t="n">
        <v>10569</v>
      </c>
      <c r="M534" s="134"/>
      <c r="N534" s="134" t="n">
        <v>10569</v>
      </c>
    </row>
    <row r="535" s="138" customFormat="true" ht="27" hidden="false" customHeight="true" outlineLevel="0" collapsed="false">
      <c r="A535" s="212"/>
      <c r="B535" s="212"/>
      <c r="C535" s="45" t="s">
        <v>135</v>
      </c>
      <c r="D535" s="46"/>
      <c r="E535" s="47" t="s">
        <v>136</v>
      </c>
      <c r="F535" s="132" t="n">
        <f aca="false">F536</f>
        <v>428.4834</v>
      </c>
      <c r="G535" s="132"/>
      <c r="H535" s="132" t="n">
        <f aca="false">H536</f>
        <v>428.4834</v>
      </c>
      <c r="I535" s="132" t="n">
        <f aca="false">I536</f>
        <v>518.0498</v>
      </c>
      <c r="J535" s="132"/>
      <c r="K535" s="132" t="n">
        <f aca="false">K536</f>
        <v>518.0498</v>
      </c>
      <c r="L535" s="132" t="n">
        <f aca="false">L536</f>
        <v>518.0498</v>
      </c>
      <c r="M535" s="132"/>
      <c r="N535" s="132" t="n">
        <f aca="false">N536</f>
        <v>518.0498</v>
      </c>
    </row>
    <row r="536" customFormat="false" ht="39" hidden="false" customHeight="false" outlineLevel="0" collapsed="false">
      <c r="A536" s="133"/>
      <c r="B536" s="133"/>
      <c r="C536" s="48" t="s">
        <v>137</v>
      </c>
      <c r="D536" s="48"/>
      <c r="E536" s="27" t="s">
        <v>138</v>
      </c>
      <c r="F536" s="134" t="n">
        <f aca="false">F537</f>
        <v>428.4834</v>
      </c>
      <c r="G536" s="134"/>
      <c r="H536" s="134" t="n">
        <f aca="false">H537</f>
        <v>428.4834</v>
      </c>
      <c r="I536" s="134" t="n">
        <f aca="false">I537</f>
        <v>518.0498</v>
      </c>
      <c r="J536" s="134"/>
      <c r="K536" s="134" t="n">
        <f aca="false">K537</f>
        <v>518.0498</v>
      </c>
      <c r="L536" s="134" t="n">
        <f aca="false">L537</f>
        <v>518.0498</v>
      </c>
      <c r="M536" s="134"/>
      <c r="N536" s="134" t="n">
        <f aca="false">N537</f>
        <v>518.0498</v>
      </c>
    </row>
    <row r="537" customFormat="false" ht="26.25" hidden="false" customHeight="false" outlineLevel="0" collapsed="false">
      <c r="A537" s="133"/>
      <c r="B537" s="133"/>
      <c r="C537" s="48"/>
      <c r="D537" s="48" t="s">
        <v>87</v>
      </c>
      <c r="E537" s="213" t="s">
        <v>88</v>
      </c>
      <c r="F537" s="134" t="n">
        <v>428.4834</v>
      </c>
      <c r="G537" s="134"/>
      <c r="H537" s="134" t="n">
        <v>428.4834</v>
      </c>
      <c r="I537" s="134" t="n">
        <v>518.0498</v>
      </c>
      <c r="J537" s="134"/>
      <c r="K537" s="134" t="n">
        <v>518.0498</v>
      </c>
      <c r="L537" s="134" t="n">
        <v>518.0498</v>
      </c>
      <c r="M537" s="134"/>
      <c r="N537" s="134" t="n">
        <v>518.0498</v>
      </c>
    </row>
    <row r="538" customFormat="false" ht="15" hidden="false" customHeight="false" outlineLevel="0" collapsed="false">
      <c r="A538" s="19"/>
      <c r="B538" s="19"/>
      <c r="C538" s="19" t="s">
        <v>169</v>
      </c>
      <c r="D538" s="19"/>
      <c r="E538" s="20" t="s">
        <v>170</v>
      </c>
      <c r="F538" s="131" t="n">
        <f aca="false">F539</f>
        <v>5104.0924</v>
      </c>
      <c r="G538" s="131"/>
      <c r="H538" s="131" t="n">
        <f aca="false">H539</f>
        <v>5104.0924</v>
      </c>
      <c r="I538" s="131" t="n">
        <f aca="false">I539</f>
        <v>5306.6017</v>
      </c>
      <c r="J538" s="131"/>
      <c r="K538" s="131" t="n">
        <f aca="false">K539</f>
        <v>5306.6017</v>
      </c>
      <c r="L538" s="131" t="n">
        <f aca="false">L539</f>
        <v>5306.6673</v>
      </c>
      <c r="M538" s="131"/>
      <c r="N538" s="131" t="n">
        <f aca="false">N539</f>
        <v>5306.6673</v>
      </c>
    </row>
    <row r="539" customFormat="false" ht="26.25" hidden="false" customHeight="false" outlineLevel="0" collapsed="false">
      <c r="A539" s="22"/>
      <c r="B539" s="22"/>
      <c r="C539" s="22" t="s">
        <v>177</v>
      </c>
      <c r="D539" s="22"/>
      <c r="E539" s="23" t="s">
        <v>178</v>
      </c>
      <c r="F539" s="132" t="n">
        <f aca="false">F540</f>
        <v>5104.0924</v>
      </c>
      <c r="G539" s="132"/>
      <c r="H539" s="132" t="n">
        <f aca="false">H540</f>
        <v>5104.0924</v>
      </c>
      <c r="I539" s="132" t="n">
        <f aca="false">I540</f>
        <v>5306.6017</v>
      </c>
      <c r="J539" s="132"/>
      <c r="K539" s="132" t="n">
        <f aca="false">K540</f>
        <v>5306.6017</v>
      </c>
      <c r="L539" s="132" t="n">
        <f aca="false">L540</f>
        <v>5306.6673</v>
      </c>
      <c r="M539" s="132"/>
      <c r="N539" s="132" t="n">
        <f aca="false">N540</f>
        <v>5306.6673</v>
      </c>
    </row>
    <row r="540" customFormat="false" ht="26.25" hidden="false" customHeight="false" outlineLevel="0" collapsed="false">
      <c r="A540" s="133"/>
      <c r="B540" s="133"/>
      <c r="C540" s="25" t="s">
        <v>179</v>
      </c>
      <c r="D540" s="25"/>
      <c r="E540" s="27" t="s">
        <v>180</v>
      </c>
      <c r="F540" s="134" t="n">
        <f aca="false">F541</f>
        <v>5104.0924</v>
      </c>
      <c r="G540" s="134"/>
      <c r="H540" s="134" t="n">
        <f aca="false">H541</f>
        <v>5104.0924</v>
      </c>
      <c r="I540" s="134" t="n">
        <f aca="false">I541</f>
        <v>5306.6017</v>
      </c>
      <c r="J540" s="134"/>
      <c r="K540" s="134" t="n">
        <f aca="false">K541</f>
        <v>5306.6017</v>
      </c>
      <c r="L540" s="134" t="n">
        <f aca="false">L541</f>
        <v>5306.6673</v>
      </c>
      <c r="M540" s="134"/>
      <c r="N540" s="134" t="n">
        <f aca="false">N541</f>
        <v>5306.6673</v>
      </c>
    </row>
    <row r="541" customFormat="false" ht="26.25" hidden="false" customHeight="false" outlineLevel="0" collapsed="false">
      <c r="A541" s="133"/>
      <c r="B541" s="133"/>
      <c r="C541" s="25"/>
      <c r="D541" s="52" t="s">
        <v>87</v>
      </c>
      <c r="E541" s="53" t="s">
        <v>88</v>
      </c>
      <c r="F541" s="134" t="n">
        <v>5104.0924</v>
      </c>
      <c r="G541" s="134"/>
      <c r="H541" s="134" t="n">
        <v>5104.0924</v>
      </c>
      <c r="I541" s="134" t="n">
        <v>5306.6017</v>
      </c>
      <c r="J541" s="134"/>
      <c r="K541" s="134" t="n">
        <v>5306.6017</v>
      </c>
      <c r="L541" s="134" t="n">
        <v>5306.6673</v>
      </c>
      <c r="M541" s="134"/>
      <c r="N541" s="134" t="n">
        <v>5306.6673</v>
      </c>
    </row>
    <row r="542" customFormat="false" ht="15" hidden="false" customHeight="false" outlineLevel="0" collapsed="false">
      <c r="A542" s="19"/>
      <c r="B542" s="19"/>
      <c r="C542" s="19" t="s">
        <v>183</v>
      </c>
      <c r="D542" s="19"/>
      <c r="E542" s="20" t="s">
        <v>184</v>
      </c>
      <c r="F542" s="131" t="n">
        <f aca="false">F543+F551+F556</f>
        <v>87186.83487</v>
      </c>
      <c r="G542" s="131"/>
      <c r="H542" s="131" t="n">
        <f aca="false">H543+H551+H556</f>
        <v>87186.83487</v>
      </c>
      <c r="I542" s="131" t="n">
        <f aca="false">I543</f>
        <v>0</v>
      </c>
      <c r="J542" s="131"/>
      <c r="K542" s="131" t="n">
        <f aca="false">K543</f>
        <v>0</v>
      </c>
      <c r="L542" s="131" t="n">
        <f aca="false">L543</f>
        <v>7500</v>
      </c>
      <c r="M542" s="131"/>
      <c r="N542" s="131" t="n">
        <f aca="false">N543</f>
        <v>7500</v>
      </c>
    </row>
    <row r="543" customFormat="false" ht="26.25" hidden="false" customHeight="false" outlineLevel="0" collapsed="false">
      <c r="A543" s="32"/>
      <c r="B543" s="32"/>
      <c r="C543" s="32" t="s">
        <v>185</v>
      </c>
      <c r="D543" s="32"/>
      <c r="E543" s="23" t="s">
        <v>186</v>
      </c>
      <c r="F543" s="132" t="n">
        <f aca="false">F544+F547+F549</f>
        <v>732.1</v>
      </c>
      <c r="G543" s="132"/>
      <c r="H543" s="132" t="n">
        <f aca="false">H544+H547+H549</f>
        <v>732.1</v>
      </c>
      <c r="I543" s="132" t="n">
        <f aca="false">I544+I547+I549</f>
        <v>0</v>
      </c>
      <c r="J543" s="132" t="n">
        <f aca="false">J544+J547+J549</f>
        <v>0</v>
      </c>
      <c r="K543" s="132" t="n">
        <f aca="false">K544+K547+K549</f>
        <v>0</v>
      </c>
      <c r="L543" s="132" t="n">
        <f aca="false">L544+L547+L549</f>
        <v>7500</v>
      </c>
      <c r="M543" s="132"/>
      <c r="N543" s="132" t="n">
        <f aca="false">N544+N547+N549</f>
        <v>7500</v>
      </c>
    </row>
    <row r="544" customFormat="false" ht="26.25" hidden="false" customHeight="false" outlineLevel="0" collapsed="false">
      <c r="A544" s="133"/>
      <c r="B544" s="133"/>
      <c r="C544" s="25" t="s">
        <v>187</v>
      </c>
      <c r="D544" s="25"/>
      <c r="E544" s="39" t="s">
        <v>188</v>
      </c>
      <c r="F544" s="140" t="n">
        <f aca="false">F545</f>
        <v>0</v>
      </c>
      <c r="G544" s="140"/>
      <c r="H544" s="140" t="n">
        <f aca="false">H545</f>
        <v>0</v>
      </c>
      <c r="I544" s="140" t="n">
        <f aca="false">I545</f>
        <v>0</v>
      </c>
      <c r="J544" s="140"/>
      <c r="K544" s="140" t="n">
        <f aca="false">K545</f>
        <v>0</v>
      </c>
      <c r="L544" s="140" t="n">
        <f aca="false">L545</f>
        <v>7500</v>
      </c>
      <c r="M544" s="140"/>
      <c r="N544" s="140" t="n">
        <f aca="false">N545</f>
        <v>7500</v>
      </c>
    </row>
    <row r="545" customFormat="false" ht="26.25" hidden="false" customHeight="false" outlineLevel="0" collapsed="false">
      <c r="A545" s="133"/>
      <c r="B545" s="133"/>
      <c r="C545" s="25"/>
      <c r="D545" s="25" t="s">
        <v>87</v>
      </c>
      <c r="E545" s="39" t="s">
        <v>88</v>
      </c>
      <c r="F545" s="140" t="n">
        <v>0</v>
      </c>
      <c r="G545" s="140"/>
      <c r="H545" s="140" t="n">
        <v>0</v>
      </c>
      <c r="I545" s="140" t="n">
        <v>0</v>
      </c>
      <c r="J545" s="140"/>
      <c r="K545" s="140" t="n">
        <v>0</v>
      </c>
      <c r="L545" s="140" t="n">
        <f aca="false">L546</f>
        <v>7500</v>
      </c>
      <c r="M545" s="140"/>
      <c r="N545" s="140" t="n">
        <f aca="false">N546</f>
        <v>7500</v>
      </c>
    </row>
    <row r="546" customFormat="false" ht="15" hidden="false" customHeight="false" outlineLevel="0" collapsed="false">
      <c r="A546" s="133"/>
      <c r="B546" s="133"/>
      <c r="C546" s="25"/>
      <c r="D546" s="25"/>
      <c r="E546" s="39" t="s">
        <v>189</v>
      </c>
      <c r="F546" s="140" t="n">
        <v>0</v>
      </c>
      <c r="G546" s="140"/>
      <c r="H546" s="140" t="n">
        <v>0</v>
      </c>
      <c r="I546" s="140" t="n">
        <v>0</v>
      </c>
      <c r="J546" s="140"/>
      <c r="K546" s="140" t="n">
        <v>0</v>
      </c>
      <c r="L546" s="140" t="n">
        <v>7500</v>
      </c>
      <c r="M546" s="140"/>
      <c r="N546" s="140" t="n">
        <v>7500</v>
      </c>
    </row>
    <row r="547" customFormat="false" ht="26.25" hidden="false" customHeight="false" outlineLevel="0" collapsed="false">
      <c r="A547" s="133"/>
      <c r="B547" s="133"/>
      <c r="C547" s="214" t="s">
        <v>190</v>
      </c>
      <c r="D547" s="25"/>
      <c r="E547" s="27" t="s">
        <v>191</v>
      </c>
      <c r="F547" s="140" t="n">
        <f aca="false">F548</f>
        <v>401</v>
      </c>
      <c r="G547" s="140"/>
      <c r="H547" s="140" t="n">
        <f aca="false">H548</f>
        <v>401</v>
      </c>
      <c r="I547" s="140" t="n">
        <v>0</v>
      </c>
      <c r="J547" s="140"/>
      <c r="K547" s="140" t="n">
        <v>0</v>
      </c>
      <c r="L547" s="140" t="n">
        <v>0</v>
      </c>
      <c r="M547" s="140"/>
      <c r="N547" s="140" t="n">
        <v>0</v>
      </c>
    </row>
    <row r="548" customFormat="false" ht="26.25" hidden="false" customHeight="false" outlineLevel="0" collapsed="false">
      <c r="A548" s="133"/>
      <c r="B548" s="133"/>
      <c r="C548" s="34"/>
      <c r="D548" s="25" t="s">
        <v>87</v>
      </c>
      <c r="E548" s="27" t="s">
        <v>88</v>
      </c>
      <c r="F548" s="140" t="n">
        <v>401</v>
      </c>
      <c r="G548" s="140"/>
      <c r="H548" s="140" t="n">
        <f aca="false">0+401</f>
        <v>401</v>
      </c>
      <c r="I548" s="140" t="n">
        <v>0</v>
      </c>
      <c r="J548" s="140"/>
      <c r="K548" s="140" t="n">
        <v>0</v>
      </c>
      <c r="L548" s="140" t="n">
        <v>0</v>
      </c>
      <c r="M548" s="140"/>
      <c r="N548" s="140" t="n">
        <v>0</v>
      </c>
    </row>
    <row r="549" customFormat="false" ht="51" hidden="false" customHeight="false" outlineLevel="0" collapsed="false">
      <c r="A549" s="133"/>
      <c r="B549" s="133"/>
      <c r="C549" s="215" t="s">
        <v>192</v>
      </c>
      <c r="D549" s="56"/>
      <c r="E549" s="57" t="s">
        <v>193</v>
      </c>
      <c r="F549" s="140" t="n">
        <f aca="false">F550</f>
        <v>331.1</v>
      </c>
      <c r="G549" s="140"/>
      <c r="H549" s="140" t="n">
        <f aca="false">H550</f>
        <v>331.1</v>
      </c>
      <c r="I549" s="140" t="n">
        <v>0</v>
      </c>
      <c r="J549" s="140"/>
      <c r="K549" s="140" t="n">
        <v>0</v>
      </c>
      <c r="L549" s="140" t="n">
        <v>0</v>
      </c>
      <c r="M549" s="140"/>
      <c r="N549" s="140" t="n">
        <v>0</v>
      </c>
    </row>
    <row r="550" customFormat="false" ht="26.25" hidden="false" customHeight="false" outlineLevel="0" collapsed="false">
      <c r="A550" s="133"/>
      <c r="B550" s="133"/>
      <c r="C550" s="25"/>
      <c r="D550" s="25" t="s">
        <v>87</v>
      </c>
      <c r="E550" s="27" t="s">
        <v>88</v>
      </c>
      <c r="F550" s="140" t="n">
        <v>331.1</v>
      </c>
      <c r="G550" s="140"/>
      <c r="H550" s="140" t="n">
        <f aca="false">0+331.1</f>
        <v>331.1</v>
      </c>
      <c r="I550" s="140" t="n">
        <v>0</v>
      </c>
      <c r="J550" s="140"/>
      <c r="K550" s="140" t="n">
        <v>0</v>
      </c>
      <c r="L550" s="140" t="n">
        <v>0</v>
      </c>
      <c r="M550" s="140"/>
      <c r="N550" s="140" t="n">
        <v>0</v>
      </c>
    </row>
    <row r="551" customFormat="false" ht="15" hidden="false" customHeight="false" outlineLevel="0" collapsed="false">
      <c r="A551" s="22"/>
      <c r="B551" s="22"/>
      <c r="C551" s="22" t="s">
        <v>194</v>
      </c>
      <c r="D551" s="32"/>
      <c r="E551" s="58" t="s">
        <v>195</v>
      </c>
      <c r="F551" s="132" t="n">
        <f aca="false">F552</f>
        <v>18400</v>
      </c>
      <c r="G551" s="132"/>
      <c r="H551" s="132" t="n">
        <f aca="false">H552</f>
        <v>18400</v>
      </c>
      <c r="I551" s="132" t="n">
        <f aca="false">I552</f>
        <v>0</v>
      </c>
      <c r="J551" s="132"/>
      <c r="K551" s="132" t="n">
        <f aca="false">K552</f>
        <v>0</v>
      </c>
      <c r="L551" s="132" t="n">
        <f aca="false">L552</f>
        <v>0</v>
      </c>
      <c r="M551" s="132"/>
      <c r="N551" s="132" t="n">
        <f aca="false">N552</f>
        <v>0</v>
      </c>
    </row>
    <row r="552" customFormat="false" ht="25.5" hidden="false" customHeight="false" outlineLevel="0" collapsed="false">
      <c r="A552" s="133"/>
      <c r="B552" s="133"/>
      <c r="C552" s="25" t="s">
        <v>196</v>
      </c>
      <c r="D552" s="25"/>
      <c r="E552" s="139" t="s">
        <v>197</v>
      </c>
      <c r="F552" s="140" t="n">
        <f aca="false">F553</f>
        <v>18400</v>
      </c>
      <c r="G552" s="140"/>
      <c r="H552" s="140" t="n">
        <f aca="false">H553</f>
        <v>18400</v>
      </c>
      <c r="I552" s="140" t="n">
        <f aca="false">I553</f>
        <v>0</v>
      </c>
      <c r="J552" s="140"/>
      <c r="K552" s="140" t="n">
        <f aca="false">K553</f>
        <v>0</v>
      </c>
      <c r="L552" s="140" t="n">
        <f aca="false">L553</f>
        <v>0</v>
      </c>
      <c r="M552" s="140"/>
      <c r="N552" s="140" t="n">
        <f aca="false">N553</f>
        <v>0</v>
      </c>
    </row>
    <row r="553" customFormat="false" ht="26.25" hidden="false" customHeight="false" outlineLevel="0" collapsed="false">
      <c r="A553" s="133"/>
      <c r="B553" s="133"/>
      <c r="C553" s="25"/>
      <c r="D553" s="25" t="s">
        <v>87</v>
      </c>
      <c r="E553" s="27" t="s">
        <v>88</v>
      </c>
      <c r="F553" s="140" t="n">
        <f aca="false">F554+F555</f>
        <v>18400</v>
      </c>
      <c r="G553" s="140"/>
      <c r="H553" s="140" t="n">
        <f aca="false">H554+H555</f>
        <v>18400</v>
      </c>
      <c r="I553" s="140" t="n">
        <v>0</v>
      </c>
      <c r="J553" s="140"/>
      <c r="K553" s="140" t="n">
        <v>0</v>
      </c>
      <c r="L553" s="140" t="n">
        <v>0</v>
      </c>
      <c r="M553" s="140"/>
      <c r="N553" s="140" t="n">
        <v>0</v>
      </c>
    </row>
    <row r="554" customFormat="false" ht="15" hidden="false" customHeight="false" outlineLevel="0" collapsed="false">
      <c r="A554" s="133"/>
      <c r="B554" s="133"/>
      <c r="C554" s="25"/>
      <c r="D554" s="25"/>
      <c r="E554" s="27" t="s">
        <v>99</v>
      </c>
      <c r="F554" s="140" t="n">
        <v>16560</v>
      </c>
      <c r="G554" s="140"/>
      <c r="H554" s="140" t="n">
        <v>16560</v>
      </c>
      <c r="I554" s="140" t="n">
        <v>0</v>
      </c>
      <c r="J554" s="140"/>
      <c r="K554" s="140" t="n">
        <v>0</v>
      </c>
      <c r="L554" s="140" t="n">
        <v>0</v>
      </c>
      <c r="M554" s="140"/>
      <c r="N554" s="140" t="n">
        <v>0</v>
      </c>
    </row>
    <row r="555" customFormat="false" ht="15" hidden="false" customHeight="false" outlineLevel="0" collapsed="false">
      <c r="A555" s="133"/>
      <c r="B555" s="133"/>
      <c r="C555" s="25"/>
      <c r="D555" s="25"/>
      <c r="E555" s="27" t="s">
        <v>100</v>
      </c>
      <c r="F555" s="140" t="n">
        <v>1840</v>
      </c>
      <c r="G555" s="140"/>
      <c r="H555" s="140" t="n">
        <v>1840</v>
      </c>
      <c r="I555" s="140" t="n">
        <v>0</v>
      </c>
      <c r="J555" s="140"/>
      <c r="K555" s="140" t="n">
        <v>0</v>
      </c>
      <c r="L555" s="140" t="n">
        <v>0</v>
      </c>
      <c r="M555" s="140"/>
      <c r="N555" s="140" t="n">
        <v>0</v>
      </c>
    </row>
    <row r="556" customFormat="false" ht="15" hidden="false" customHeight="false" outlineLevel="0" collapsed="false">
      <c r="A556" s="22"/>
      <c r="B556" s="22"/>
      <c r="C556" s="22" t="s">
        <v>198</v>
      </c>
      <c r="D556" s="32"/>
      <c r="E556" s="23" t="s">
        <v>199</v>
      </c>
      <c r="F556" s="132" t="n">
        <f aca="false">F557</f>
        <v>68054.73487</v>
      </c>
      <c r="G556" s="132"/>
      <c r="H556" s="132" t="n">
        <f aca="false">H557</f>
        <v>68054.73487</v>
      </c>
      <c r="I556" s="132"/>
      <c r="J556" s="132"/>
      <c r="K556" s="132"/>
      <c r="L556" s="132"/>
      <c r="M556" s="132"/>
      <c r="N556" s="132"/>
    </row>
    <row r="557" customFormat="false" ht="15" hidden="false" customHeight="false" outlineLevel="0" collapsed="false">
      <c r="A557" s="133"/>
      <c r="B557" s="133"/>
      <c r="C557" s="33" t="s">
        <v>200</v>
      </c>
      <c r="D557" s="34"/>
      <c r="E557" s="63" t="s">
        <v>201</v>
      </c>
      <c r="F557" s="140" t="n">
        <f aca="false">F558</f>
        <v>68054.73487</v>
      </c>
      <c r="G557" s="140"/>
      <c r="H557" s="140" t="n">
        <f aca="false">H558</f>
        <v>68054.73487</v>
      </c>
      <c r="I557" s="140" t="n">
        <f aca="false">I558</f>
        <v>0</v>
      </c>
      <c r="J557" s="140"/>
      <c r="K557" s="140" t="n">
        <f aca="false">K558</f>
        <v>0</v>
      </c>
      <c r="L557" s="140" t="n">
        <f aca="false">L558</f>
        <v>0</v>
      </c>
      <c r="M557" s="140"/>
      <c r="N557" s="140" t="n">
        <f aca="false">N558</f>
        <v>0</v>
      </c>
    </row>
    <row r="558" customFormat="false" ht="26.25" hidden="false" customHeight="false" outlineLevel="0" collapsed="false">
      <c r="A558" s="133"/>
      <c r="B558" s="133"/>
      <c r="C558" s="34"/>
      <c r="D558" s="25" t="s">
        <v>87</v>
      </c>
      <c r="E558" s="27" t="s">
        <v>88</v>
      </c>
      <c r="F558" s="140" t="n">
        <f aca="false">F560+F561+F559</f>
        <v>68054.73487</v>
      </c>
      <c r="G558" s="140"/>
      <c r="H558" s="140" t="n">
        <f aca="false">H560+H561+H559</f>
        <v>68054.73487</v>
      </c>
      <c r="I558" s="140" t="n">
        <f aca="false">I560+I561+I559</f>
        <v>0</v>
      </c>
      <c r="J558" s="140"/>
      <c r="K558" s="140" t="n">
        <f aca="false">K560+K561+K559</f>
        <v>0</v>
      </c>
      <c r="L558" s="140" t="n">
        <f aca="false">L560+L561+L559</f>
        <v>0</v>
      </c>
      <c r="M558" s="140"/>
      <c r="N558" s="140" t="n">
        <f aca="false">N560+N561+N559</f>
        <v>0</v>
      </c>
    </row>
    <row r="559" customFormat="false" ht="15" hidden="false" customHeight="false" outlineLevel="0" collapsed="false">
      <c r="A559" s="133"/>
      <c r="B559" s="133"/>
      <c r="C559" s="34"/>
      <c r="D559" s="25"/>
      <c r="E559" s="27" t="s">
        <v>202</v>
      </c>
      <c r="F559" s="140" t="n">
        <v>48355.3</v>
      </c>
      <c r="G559" s="140"/>
      <c r="H559" s="140" t="n">
        <v>48355.3</v>
      </c>
      <c r="I559" s="140" t="n">
        <v>0</v>
      </c>
      <c r="J559" s="140"/>
      <c r="K559" s="140" t="n">
        <v>0</v>
      </c>
      <c r="L559" s="140" t="n">
        <v>0</v>
      </c>
      <c r="M559" s="140"/>
      <c r="N559" s="140" t="n">
        <v>0</v>
      </c>
    </row>
    <row r="560" customFormat="false" ht="15" hidden="false" customHeight="false" outlineLevel="0" collapsed="false">
      <c r="A560" s="133"/>
      <c r="B560" s="133"/>
      <c r="C560" s="34"/>
      <c r="D560" s="25"/>
      <c r="E560" s="27" t="s">
        <v>203</v>
      </c>
      <c r="F560" s="140" t="n">
        <v>14443.79091</v>
      </c>
      <c r="G560" s="140"/>
      <c r="H560" s="140" t="n">
        <v>14443.79091</v>
      </c>
      <c r="I560" s="140" t="n">
        <v>0</v>
      </c>
      <c r="J560" s="140"/>
      <c r="K560" s="140" t="n">
        <v>0</v>
      </c>
      <c r="L560" s="140" t="n">
        <v>0</v>
      </c>
      <c r="M560" s="140"/>
      <c r="N560" s="140" t="n">
        <v>0</v>
      </c>
    </row>
    <row r="561" customFormat="false" ht="15" hidden="false" customHeight="false" outlineLevel="0" collapsed="false">
      <c r="A561" s="133"/>
      <c r="B561" s="133"/>
      <c r="C561" s="34"/>
      <c r="D561" s="25"/>
      <c r="E561" s="27" t="s">
        <v>189</v>
      </c>
      <c r="F561" s="140" t="n">
        <v>5255.64396</v>
      </c>
      <c r="G561" s="140"/>
      <c r="H561" s="140" t="n">
        <v>5255.64396</v>
      </c>
      <c r="I561" s="140" t="n">
        <v>0</v>
      </c>
      <c r="J561" s="140"/>
      <c r="K561" s="140" t="n">
        <v>0</v>
      </c>
      <c r="L561" s="140" t="n">
        <v>0</v>
      </c>
      <c r="M561" s="140"/>
      <c r="N561" s="140" t="n">
        <v>0</v>
      </c>
    </row>
    <row r="562" customFormat="false" ht="25.5" hidden="false" customHeight="false" outlineLevel="0" collapsed="false">
      <c r="A562" s="127"/>
      <c r="B562" s="128"/>
      <c r="C562" s="127" t="s">
        <v>395</v>
      </c>
      <c r="D562" s="128"/>
      <c r="E562" s="129" t="s">
        <v>396</v>
      </c>
      <c r="F562" s="130" t="n">
        <f aca="false">F563</f>
        <v>0</v>
      </c>
      <c r="G562" s="130"/>
      <c r="H562" s="130" t="n">
        <f aca="false">H563</f>
        <v>0</v>
      </c>
      <c r="I562" s="130" t="n">
        <f aca="false">I563</f>
        <v>1422.3</v>
      </c>
      <c r="J562" s="130" t="n">
        <f aca="false">J563</f>
        <v>0</v>
      </c>
      <c r="K562" s="130" t="n">
        <f aca="false">K563</f>
        <v>1422.3</v>
      </c>
      <c r="L562" s="130" t="n">
        <f aca="false">L563</f>
        <v>0</v>
      </c>
      <c r="M562" s="130"/>
      <c r="N562" s="130" t="n">
        <f aca="false">N563+N567</f>
        <v>0</v>
      </c>
    </row>
    <row r="563" customFormat="false" ht="26.25" hidden="false" customHeight="false" outlineLevel="0" collapsed="false">
      <c r="A563" s="19"/>
      <c r="B563" s="19"/>
      <c r="C563" s="19" t="s">
        <v>403</v>
      </c>
      <c r="D563" s="19"/>
      <c r="E563" s="82" t="s">
        <v>404</v>
      </c>
      <c r="F563" s="131" t="n">
        <f aca="false">F564</f>
        <v>0</v>
      </c>
      <c r="G563" s="131"/>
      <c r="H563" s="131" t="n">
        <f aca="false">H564</f>
        <v>0</v>
      </c>
      <c r="I563" s="131" t="n">
        <f aca="false">I564</f>
        <v>1422.3</v>
      </c>
      <c r="J563" s="131" t="n">
        <f aca="false">J564</f>
        <v>0</v>
      </c>
      <c r="K563" s="131" t="n">
        <f aca="false">K564</f>
        <v>1422.3</v>
      </c>
      <c r="L563" s="131" t="n">
        <f aca="false">L564</f>
        <v>0</v>
      </c>
      <c r="M563" s="131"/>
      <c r="N563" s="131" t="n">
        <f aca="false">N564</f>
        <v>0</v>
      </c>
    </row>
    <row r="564" customFormat="false" ht="15" hidden="false" customHeight="false" outlineLevel="0" collapsed="false">
      <c r="A564" s="22"/>
      <c r="B564" s="22"/>
      <c r="C564" s="22" t="s">
        <v>422</v>
      </c>
      <c r="D564" s="32"/>
      <c r="E564" s="58" t="s">
        <v>423</v>
      </c>
      <c r="F564" s="132" t="n">
        <f aca="false">F565</f>
        <v>0</v>
      </c>
      <c r="G564" s="132"/>
      <c r="H564" s="132" t="n">
        <f aca="false">H565</f>
        <v>0</v>
      </c>
      <c r="I564" s="132" t="n">
        <f aca="false">I565</f>
        <v>1422.3</v>
      </c>
      <c r="J564" s="132" t="n">
        <f aca="false">J565</f>
        <v>0</v>
      </c>
      <c r="K564" s="132" t="n">
        <f aca="false">K565</f>
        <v>1422.3</v>
      </c>
      <c r="L564" s="132" t="n">
        <f aca="false">L565</f>
        <v>0</v>
      </c>
      <c r="M564" s="132"/>
      <c r="N564" s="132" t="n">
        <f aca="false">N565</f>
        <v>0</v>
      </c>
    </row>
    <row r="565" customFormat="false" ht="15" hidden="false" customHeight="false" outlineLevel="0" collapsed="false">
      <c r="A565" s="133"/>
      <c r="B565" s="133"/>
      <c r="C565" s="25" t="s">
        <v>430</v>
      </c>
      <c r="D565" s="33"/>
      <c r="E565" s="31" t="s">
        <v>431</v>
      </c>
      <c r="F565" s="140" t="n">
        <f aca="false">F566</f>
        <v>0</v>
      </c>
      <c r="G565" s="140"/>
      <c r="H565" s="140" t="n">
        <f aca="false">H566</f>
        <v>0</v>
      </c>
      <c r="I565" s="140" t="n">
        <f aca="false">I566</f>
        <v>1422.3</v>
      </c>
      <c r="J565" s="140" t="n">
        <f aca="false">J566</f>
        <v>0</v>
      </c>
      <c r="K565" s="140" t="n">
        <f aca="false">K566</f>
        <v>1422.3</v>
      </c>
      <c r="L565" s="140" t="n">
        <v>0</v>
      </c>
      <c r="M565" s="140"/>
      <c r="N565" s="140" t="n">
        <v>0</v>
      </c>
    </row>
    <row r="566" customFormat="false" ht="26.25" hidden="false" customHeight="false" outlineLevel="0" collapsed="false">
      <c r="A566" s="133"/>
      <c r="B566" s="133"/>
      <c r="C566" s="25"/>
      <c r="D566" s="25" t="s">
        <v>87</v>
      </c>
      <c r="E566" s="27" t="s">
        <v>88</v>
      </c>
      <c r="F566" s="140" t="n">
        <v>0</v>
      </c>
      <c r="G566" s="140"/>
      <c r="H566" s="140" t="n">
        <v>0</v>
      </c>
      <c r="I566" s="140" t="n">
        <v>1422.3</v>
      </c>
      <c r="J566" s="140"/>
      <c r="K566" s="140" t="n">
        <f aca="false">0+1422.3</f>
        <v>1422.3</v>
      </c>
      <c r="L566" s="140" t="n">
        <v>0</v>
      </c>
      <c r="M566" s="140"/>
      <c r="N566" s="140" t="n">
        <v>0</v>
      </c>
    </row>
    <row r="567" customFormat="false" ht="15" hidden="false" customHeight="false" outlineLevel="0" collapsed="false">
      <c r="A567" s="162"/>
      <c r="B567" s="162"/>
      <c r="C567" s="162" t="s">
        <v>577</v>
      </c>
      <c r="D567" s="162"/>
      <c r="E567" s="163" t="s">
        <v>578</v>
      </c>
      <c r="F567" s="164" t="n">
        <f aca="false">F568</f>
        <v>350.3</v>
      </c>
      <c r="G567" s="164"/>
      <c r="H567" s="164" t="n">
        <f aca="false">H568</f>
        <v>350.3</v>
      </c>
      <c r="I567" s="164" t="n">
        <f aca="false">I568</f>
        <v>0</v>
      </c>
      <c r="J567" s="164"/>
      <c r="K567" s="164" t="n">
        <f aca="false">K568</f>
        <v>0</v>
      </c>
      <c r="L567" s="164" t="n">
        <f aca="false">L568</f>
        <v>0</v>
      </c>
      <c r="M567" s="164"/>
      <c r="N567" s="164" t="n">
        <f aca="false">N568</f>
        <v>0</v>
      </c>
    </row>
    <row r="568" customFormat="false" ht="26.25" hidden="false" customHeight="false" outlineLevel="0" collapsed="false">
      <c r="A568" s="96"/>
      <c r="B568" s="96"/>
      <c r="C568" s="96" t="s">
        <v>587</v>
      </c>
      <c r="D568" s="96"/>
      <c r="E568" s="98" t="s">
        <v>588</v>
      </c>
      <c r="F568" s="165" t="n">
        <f aca="false">F569</f>
        <v>350.3</v>
      </c>
      <c r="G568" s="165"/>
      <c r="H568" s="165" t="n">
        <f aca="false">H569</f>
        <v>350.3</v>
      </c>
      <c r="I568" s="165" t="n">
        <f aca="false">I569</f>
        <v>0</v>
      </c>
      <c r="J568" s="165"/>
      <c r="K568" s="165" t="n">
        <f aca="false">K569</f>
        <v>0</v>
      </c>
      <c r="L568" s="165" t="n">
        <f aca="false">L569</f>
        <v>0</v>
      </c>
      <c r="M568" s="165"/>
      <c r="N568" s="165" t="n">
        <f aca="false">N569</f>
        <v>0</v>
      </c>
    </row>
    <row r="569" customFormat="false" ht="15" hidden="false" customHeight="false" outlineLevel="0" collapsed="false">
      <c r="A569" s="133"/>
      <c r="B569" s="133"/>
      <c r="C569" s="40" t="s">
        <v>602</v>
      </c>
      <c r="D569" s="40"/>
      <c r="E569" s="139" t="s">
        <v>603</v>
      </c>
      <c r="F569" s="134" t="n">
        <f aca="false">F570</f>
        <v>350.3</v>
      </c>
      <c r="G569" s="134"/>
      <c r="H569" s="134" t="n">
        <f aca="false">H570</f>
        <v>350.3</v>
      </c>
      <c r="I569" s="134" t="n">
        <v>0</v>
      </c>
      <c r="J569" s="134"/>
      <c r="K569" s="134" t="n">
        <v>0</v>
      </c>
      <c r="L569" s="134" t="n">
        <v>0</v>
      </c>
      <c r="M569" s="134"/>
      <c r="N569" s="134" t="n">
        <v>0</v>
      </c>
    </row>
    <row r="570" customFormat="false" ht="26.25" hidden="false" customHeight="false" outlineLevel="0" collapsed="false">
      <c r="A570" s="133"/>
      <c r="B570" s="133"/>
      <c r="C570" s="40"/>
      <c r="D570" s="25" t="s">
        <v>87</v>
      </c>
      <c r="E570" s="27" t="s">
        <v>88</v>
      </c>
      <c r="F570" s="134" t="n">
        <v>350.3</v>
      </c>
      <c r="G570" s="134"/>
      <c r="H570" s="134" t="n">
        <f aca="false">0+350.3</f>
        <v>350.3</v>
      </c>
      <c r="I570" s="134" t="n">
        <f aca="false">1193.9-1193.9</f>
        <v>0</v>
      </c>
      <c r="J570" s="134"/>
      <c r="K570" s="134" t="n">
        <f aca="false">1193.9-1193.9</f>
        <v>0</v>
      </c>
      <c r="L570" s="134" t="n">
        <f aca="false">1243.6-1243.6</f>
        <v>0</v>
      </c>
      <c r="M570" s="134"/>
      <c r="N570" s="134" t="n">
        <f aca="false">1243.6-1243.6</f>
        <v>0</v>
      </c>
    </row>
    <row r="571" customFormat="false" ht="15" hidden="false" customHeight="false" outlineLevel="0" collapsed="false">
      <c r="A571" s="73"/>
      <c r="B571" s="74" t="s">
        <v>740</v>
      </c>
      <c r="C571" s="121"/>
      <c r="D571" s="74"/>
      <c r="E571" s="152" t="s">
        <v>741</v>
      </c>
      <c r="F571" s="137" t="n">
        <f aca="false">F572</f>
        <v>34668.4</v>
      </c>
      <c r="G571" s="137"/>
      <c r="H571" s="137" t="n">
        <f aca="false">H572</f>
        <v>34668.4</v>
      </c>
      <c r="I571" s="137" t="n">
        <f aca="false">I572</f>
        <v>34668.4</v>
      </c>
      <c r="J571" s="137"/>
      <c r="K571" s="137" t="n">
        <f aca="false">K572</f>
        <v>34668.4</v>
      </c>
      <c r="L571" s="137" t="n">
        <f aca="false">L572</f>
        <v>34668.4</v>
      </c>
      <c r="M571" s="137"/>
      <c r="N571" s="137" t="n">
        <f aca="false">N572</f>
        <v>34668.4</v>
      </c>
    </row>
    <row r="572" customFormat="false" ht="15" hidden="false" customHeight="false" outlineLevel="0" collapsed="false">
      <c r="A572" s="73"/>
      <c r="B572" s="74"/>
      <c r="C572" s="121" t="s">
        <v>17</v>
      </c>
      <c r="D572" s="121"/>
      <c r="E572" s="152" t="s">
        <v>18</v>
      </c>
      <c r="F572" s="137" t="n">
        <f aca="false">F573</f>
        <v>34668.4</v>
      </c>
      <c r="G572" s="137"/>
      <c r="H572" s="137" t="n">
        <f aca="false">H573</f>
        <v>34668.4</v>
      </c>
      <c r="I572" s="137" t="n">
        <f aca="false">I573</f>
        <v>34668.4</v>
      </c>
      <c r="J572" s="137"/>
      <c r="K572" s="137" t="n">
        <f aca="false">K573</f>
        <v>34668.4</v>
      </c>
      <c r="L572" s="137" t="n">
        <f aca="false">L573</f>
        <v>34668.4</v>
      </c>
      <c r="M572" s="137"/>
      <c r="N572" s="137" t="n">
        <f aca="false">N573</f>
        <v>34668.4</v>
      </c>
    </row>
    <row r="573" customFormat="false" ht="25.5" hidden="false" customHeight="false" outlineLevel="0" collapsed="false">
      <c r="A573" s="127"/>
      <c r="B573" s="128"/>
      <c r="C573" s="127" t="s">
        <v>79</v>
      </c>
      <c r="D573" s="128"/>
      <c r="E573" s="129" t="s">
        <v>80</v>
      </c>
      <c r="F573" s="130" t="n">
        <f aca="false">F574</f>
        <v>34668.4</v>
      </c>
      <c r="G573" s="130"/>
      <c r="H573" s="130" t="n">
        <f aca="false">H574</f>
        <v>34668.4</v>
      </c>
      <c r="I573" s="130" t="n">
        <f aca="false">I574</f>
        <v>34668.4</v>
      </c>
      <c r="J573" s="130"/>
      <c r="K573" s="130" t="n">
        <f aca="false">K574</f>
        <v>34668.4</v>
      </c>
      <c r="L573" s="130" t="n">
        <f aca="false">L574</f>
        <v>34668.4</v>
      </c>
      <c r="M573" s="130"/>
      <c r="N573" s="130" t="n">
        <f aca="false">N574</f>
        <v>34668.4</v>
      </c>
    </row>
    <row r="574" customFormat="false" ht="15" hidden="false" customHeight="false" outlineLevel="0" collapsed="false">
      <c r="A574" s="19"/>
      <c r="B574" s="19"/>
      <c r="C574" s="19" t="s">
        <v>139</v>
      </c>
      <c r="D574" s="19"/>
      <c r="E574" s="20" t="s">
        <v>140</v>
      </c>
      <c r="F574" s="131" t="n">
        <f aca="false">F575</f>
        <v>34668.4</v>
      </c>
      <c r="G574" s="131"/>
      <c r="H574" s="131" t="n">
        <f aca="false">H575</f>
        <v>34668.4</v>
      </c>
      <c r="I574" s="131" t="n">
        <f aca="false">I575</f>
        <v>34668.4</v>
      </c>
      <c r="J574" s="131"/>
      <c r="K574" s="131" t="n">
        <f aca="false">K575</f>
        <v>34668.4</v>
      </c>
      <c r="L574" s="131" t="n">
        <f aca="false">L575</f>
        <v>34668.4</v>
      </c>
      <c r="M574" s="131"/>
      <c r="N574" s="131" t="n">
        <f aca="false">N575</f>
        <v>34668.4</v>
      </c>
    </row>
    <row r="575" customFormat="false" ht="26.25" hidden="false" customHeight="false" outlineLevel="0" collapsed="false">
      <c r="A575" s="22"/>
      <c r="B575" s="22"/>
      <c r="C575" s="22" t="s">
        <v>141</v>
      </c>
      <c r="D575" s="32"/>
      <c r="E575" s="23" t="s">
        <v>142</v>
      </c>
      <c r="F575" s="132" t="n">
        <f aca="false">F576+F578</f>
        <v>34668.4</v>
      </c>
      <c r="G575" s="132"/>
      <c r="H575" s="132" t="n">
        <f aca="false">H576+H578</f>
        <v>34668.4</v>
      </c>
      <c r="I575" s="132" t="n">
        <f aca="false">I576+I578</f>
        <v>34668.4</v>
      </c>
      <c r="J575" s="132"/>
      <c r="K575" s="132" t="n">
        <f aca="false">K576+K578</f>
        <v>34668.4</v>
      </c>
      <c r="L575" s="132" t="n">
        <f aca="false">L576+L578</f>
        <v>34668.4</v>
      </c>
      <c r="M575" s="132"/>
      <c r="N575" s="132" t="n">
        <f aca="false">N576+N578</f>
        <v>34668.4</v>
      </c>
    </row>
    <row r="576" customFormat="false" ht="30" hidden="false" customHeight="true" outlineLevel="0" collapsed="false">
      <c r="A576" s="133"/>
      <c r="B576" s="133"/>
      <c r="C576" s="25" t="s">
        <v>143</v>
      </c>
      <c r="D576" s="26"/>
      <c r="E576" s="27" t="s">
        <v>144</v>
      </c>
      <c r="F576" s="134" t="n">
        <f aca="false">F577</f>
        <v>21343</v>
      </c>
      <c r="G576" s="134"/>
      <c r="H576" s="134" t="n">
        <f aca="false">H577</f>
        <v>21343</v>
      </c>
      <c r="I576" s="134" t="n">
        <f aca="false">I577</f>
        <v>21343</v>
      </c>
      <c r="J576" s="134"/>
      <c r="K576" s="134" t="n">
        <f aca="false">K577</f>
        <v>21343</v>
      </c>
      <c r="L576" s="134" t="n">
        <f aca="false">L577</f>
        <v>21343</v>
      </c>
      <c r="M576" s="134"/>
      <c r="N576" s="134" t="n">
        <f aca="false">N577</f>
        <v>21343</v>
      </c>
    </row>
    <row r="577" customFormat="false" ht="26.25" hidden="false" customHeight="false" outlineLevel="0" collapsed="false">
      <c r="A577" s="133"/>
      <c r="B577" s="133"/>
      <c r="C577" s="25"/>
      <c r="D577" s="25" t="s">
        <v>87</v>
      </c>
      <c r="E577" s="27" t="s">
        <v>88</v>
      </c>
      <c r="F577" s="134" t="n">
        <v>21343</v>
      </c>
      <c r="G577" s="134"/>
      <c r="H577" s="134" t="n">
        <v>21343</v>
      </c>
      <c r="I577" s="134" t="n">
        <v>21343</v>
      </c>
      <c r="J577" s="134"/>
      <c r="K577" s="134" t="n">
        <v>21343</v>
      </c>
      <c r="L577" s="134" t="n">
        <v>21343</v>
      </c>
      <c r="M577" s="134"/>
      <c r="N577" s="134" t="n">
        <v>21343</v>
      </c>
    </row>
    <row r="578" customFormat="false" ht="27" hidden="false" customHeight="true" outlineLevel="0" collapsed="false">
      <c r="A578" s="133"/>
      <c r="B578" s="133"/>
      <c r="C578" s="25" t="s">
        <v>145</v>
      </c>
      <c r="D578" s="26"/>
      <c r="E578" s="27" t="s">
        <v>146</v>
      </c>
      <c r="F578" s="134" t="n">
        <f aca="false">F579</f>
        <v>13325.4</v>
      </c>
      <c r="G578" s="134"/>
      <c r="H578" s="134" t="n">
        <f aca="false">H579</f>
        <v>13325.4</v>
      </c>
      <c r="I578" s="134" t="n">
        <f aca="false">I579</f>
        <v>13325.4</v>
      </c>
      <c r="J578" s="134"/>
      <c r="K578" s="134" t="n">
        <f aca="false">K579</f>
        <v>13325.4</v>
      </c>
      <c r="L578" s="134" t="n">
        <f aca="false">L579</f>
        <v>13325.4</v>
      </c>
      <c r="M578" s="134"/>
      <c r="N578" s="134" t="n">
        <f aca="false">N579</f>
        <v>13325.4</v>
      </c>
    </row>
    <row r="579" customFormat="false" ht="26.25" hidden="false" customHeight="false" outlineLevel="0" collapsed="false">
      <c r="A579" s="133"/>
      <c r="B579" s="133"/>
      <c r="C579" s="25"/>
      <c r="D579" s="25" t="s">
        <v>87</v>
      </c>
      <c r="E579" s="27" t="s">
        <v>88</v>
      </c>
      <c r="F579" s="134" t="n">
        <v>13325.4</v>
      </c>
      <c r="G579" s="134"/>
      <c r="H579" s="134" t="n">
        <v>13325.4</v>
      </c>
      <c r="I579" s="134" t="n">
        <v>13325.4</v>
      </c>
      <c r="J579" s="134"/>
      <c r="K579" s="134" t="n">
        <v>13325.4</v>
      </c>
      <c r="L579" s="134" t="n">
        <v>13325.4</v>
      </c>
      <c r="M579" s="134"/>
      <c r="N579" s="134" t="n">
        <v>13325.4</v>
      </c>
    </row>
    <row r="580" customFormat="false" ht="15" hidden="false" customHeight="false" outlineLevel="0" collapsed="false">
      <c r="A580" s="73"/>
      <c r="B580" s="74" t="s">
        <v>742</v>
      </c>
      <c r="C580" s="121"/>
      <c r="D580" s="74"/>
      <c r="E580" s="152" t="s">
        <v>743</v>
      </c>
      <c r="F580" s="137" t="n">
        <f aca="false">F581</f>
        <v>14464</v>
      </c>
      <c r="G580" s="137"/>
      <c r="H580" s="137" t="n">
        <f aca="false">H581</f>
        <v>14464</v>
      </c>
      <c r="I580" s="137" t="n">
        <f aca="false">I581</f>
        <v>14519.2</v>
      </c>
      <c r="J580" s="137"/>
      <c r="K580" s="137" t="n">
        <f aca="false">K581</f>
        <v>14519.2</v>
      </c>
      <c r="L580" s="137" t="n">
        <f aca="false">L581</f>
        <v>14729.6</v>
      </c>
      <c r="M580" s="137"/>
      <c r="N580" s="137" t="n">
        <f aca="false">N581</f>
        <v>14729.6</v>
      </c>
    </row>
    <row r="581" customFormat="false" ht="15" hidden="false" customHeight="false" outlineLevel="0" collapsed="false">
      <c r="A581" s="73"/>
      <c r="B581" s="74"/>
      <c r="C581" s="121" t="s">
        <v>17</v>
      </c>
      <c r="D581" s="74"/>
      <c r="E581" s="152" t="s">
        <v>18</v>
      </c>
      <c r="F581" s="137" t="n">
        <f aca="false">F582+F588</f>
        <v>14464</v>
      </c>
      <c r="G581" s="137"/>
      <c r="H581" s="137" t="n">
        <f aca="false">H582+H588</f>
        <v>14464</v>
      </c>
      <c r="I581" s="137" t="n">
        <f aca="false">I582+I588</f>
        <v>14519.2</v>
      </c>
      <c r="J581" s="137"/>
      <c r="K581" s="137" t="n">
        <f aca="false">K582+K588</f>
        <v>14519.2</v>
      </c>
      <c r="L581" s="137" t="n">
        <f aca="false">L582+L588</f>
        <v>14729.6</v>
      </c>
      <c r="M581" s="137"/>
      <c r="N581" s="137" t="n">
        <f aca="false">N582+N588</f>
        <v>14729.6</v>
      </c>
    </row>
    <row r="582" customFormat="false" ht="25.5" hidden="false" customHeight="false" outlineLevel="0" collapsed="false">
      <c r="A582" s="127"/>
      <c r="B582" s="128"/>
      <c r="C582" s="127" t="s">
        <v>23</v>
      </c>
      <c r="D582" s="128"/>
      <c r="E582" s="129" t="s">
        <v>24</v>
      </c>
      <c r="F582" s="130" t="n">
        <f aca="false">F583</f>
        <v>7108.8</v>
      </c>
      <c r="G582" s="130"/>
      <c r="H582" s="130" t="n">
        <f aca="false">H583</f>
        <v>7108.8</v>
      </c>
      <c r="I582" s="130" t="n">
        <f aca="false">I583</f>
        <v>7164</v>
      </c>
      <c r="J582" s="130"/>
      <c r="K582" s="130" t="n">
        <f aca="false">K583</f>
        <v>7164</v>
      </c>
      <c r="L582" s="130" t="n">
        <f aca="false">L583</f>
        <v>7374.4</v>
      </c>
      <c r="M582" s="130"/>
      <c r="N582" s="130" t="n">
        <f aca="false">N583</f>
        <v>7374.4</v>
      </c>
    </row>
    <row r="583" customFormat="false" ht="26.25" hidden="false" customHeight="false" outlineLevel="0" collapsed="false">
      <c r="A583" s="19"/>
      <c r="B583" s="19"/>
      <c r="C583" s="19" t="s">
        <v>35</v>
      </c>
      <c r="D583" s="19"/>
      <c r="E583" s="29" t="s">
        <v>36</v>
      </c>
      <c r="F583" s="131" t="n">
        <f aca="false">F584</f>
        <v>7108.8</v>
      </c>
      <c r="G583" s="131"/>
      <c r="H583" s="131" t="n">
        <f aca="false">H584</f>
        <v>7108.8</v>
      </c>
      <c r="I583" s="131" t="n">
        <f aca="false">I584</f>
        <v>7164</v>
      </c>
      <c r="J583" s="131"/>
      <c r="K583" s="131" t="n">
        <f aca="false">K584</f>
        <v>7164</v>
      </c>
      <c r="L583" s="131" t="n">
        <f aca="false">L584</f>
        <v>7374.4</v>
      </c>
      <c r="M583" s="131"/>
      <c r="N583" s="131" t="n">
        <f aca="false">N584</f>
        <v>7374.4</v>
      </c>
    </row>
    <row r="584" customFormat="false" ht="39" hidden="false" customHeight="false" outlineLevel="0" collapsed="false">
      <c r="A584" s="22"/>
      <c r="B584" s="22"/>
      <c r="C584" s="22" t="s">
        <v>37</v>
      </c>
      <c r="D584" s="22"/>
      <c r="E584" s="23" t="s">
        <v>38</v>
      </c>
      <c r="F584" s="132" t="n">
        <f aca="false">F585</f>
        <v>7108.8</v>
      </c>
      <c r="G584" s="132"/>
      <c r="H584" s="132" t="n">
        <f aca="false">H585</f>
        <v>7108.8</v>
      </c>
      <c r="I584" s="132" t="n">
        <f aca="false">I585</f>
        <v>7164</v>
      </c>
      <c r="J584" s="132"/>
      <c r="K584" s="132" t="n">
        <f aca="false">K585</f>
        <v>7164</v>
      </c>
      <c r="L584" s="132" t="n">
        <f aca="false">L585</f>
        <v>7374.4</v>
      </c>
      <c r="M584" s="132"/>
      <c r="N584" s="132" t="n">
        <f aca="false">N585</f>
        <v>7374.4</v>
      </c>
    </row>
    <row r="585" customFormat="false" ht="25.5" hidden="false" customHeight="false" outlineLevel="0" collapsed="false">
      <c r="A585" s="133"/>
      <c r="B585" s="133"/>
      <c r="C585" s="25" t="s">
        <v>43</v>
      </c>
      <c r="D585" s="25"/>
      <c r="E585" s="139" t="s">
        <v>642</v>
      </c>
      <c r="F585" s="134" t="n">
        <f aca="false">F586+F587</f>
        <v>7108.8</v>
      </c>
      <c r="G585" s="134"/>
      <c r="H585" s="134" t="n">
        <f aca="false">H586+H587</f>
        <v>7108.8</v>
      </c>
      <c r="I585" s="134" t="n">
        <f aca="false">I586+I587</f>
        <v>7164</v>
      </c>
      <c r="J585" s="134"/>
      <c r="K585" s="134" t="n">
        <f aca="false">K586+K587</f>
        <v>7164</v>
      </c>
      <c r="L585" s="134" t="n">
        <f aca="false">L586+L587</f>
        <v>7374.4</v>
      </c>
      <c r="M585" s="134"/>
      <c r="N585" s="134" t="n">
        <f aca="false">N586+N587</f>
        <v>7374.4</v>
      </c>
    </row>
    <row r="586" customFormat="false" ht="39" hidden="false" customHeight="false" outlineLevel="0" collapsed="false">
      <c r="A586" s="133"/>
      <c r="B586" s="133"/>
      <c r="C586" s="25"/>
      <c r="D586" s="25" t="s">
        <v>41</v>
      </c>
      <c r="E586" s="27" t="s">
        <v>42</v>
      </c>
      <c r="F586" s="134" t="n">
        <f aca="false">6634.1+264.3</f>
        <v>6898.4</v>
      </c>
      <c r="G586" s="134"/>
      <c r="H586" s="134" t="n">
        <f aca="false">6634.1+264.3</f>
        <v>6898.4</v>
      </c>
      <c r="I586" s="134" t="n">
        <f aca="false">6864.9+299.1</f>
        <v>7164</v>
      </c>
      <c r="J586" s="134"/>
      <c r="K586" s="134" t="n">
        <f aca="false">6864.9+299.1</f>
        <v>7164</v>
      </c>
      <c r="L586" s="134" t="n">
        <f aca="false">6864.9+299.1</f>
        <v>7164</v>
      </c>
      <c r="M586" s="134"/>
      <c r="N586" s="134" t="n">
        <f aca="false">6864.9+299.1</f>
        <v>7164</v>
      </c>
    </row>
    <row r="587" customFormat="false" ht="15" hidden="false" customHeight="false" outlineLevel="0" collapsed="false">
      <c r="A587" s="133"/>
      <c r="B587" s="133"/>
      <c r="C587" s="25"/>
      <c r="D587" s="25" t="s">
        <v>31</v>
      </c>
      <c r="E587" s="27" t="s">
        <v>32</v>
      </c>
      <c r="F587" s="134" t="n">
        <v>210.4</v>
      </c>
      <c r="G587" s="134"/>
      <c r="H587" s="134" t="n">
        <v>210.4</v>
      </c>
      <c r="I587" s="134" t="n">
        <v>0</v>
      </c>
      <c r="J587" s="134"/>
      <c r="K587" s="134" t="n">
        <v>0</v>
      </c>
      <c r="L587" s="134" t="n">
        <v>210.4</v>
      </c>
      <c r="M587" s="134"/>
      <c r="N587" s="134" t="n">
        <v>210.4</v>
      </c>
    </row>
    <row r="588" customFormat="false" ht="25.5" hidden="false" customHeight="false" outlineLevel="0" collapsed="false">
      <c r="A588" s="127"/>
      <c r="B588" s="128"/>
      <c r="C588" s="127" t="s">
        <v>79</v>
      </c>
      <c r="D588" s="128"/>
      <c r="E588" s="129" t="s">
        <v>744</v>
      </c>
      <c r="F588" s="130" t="n">
        <f aca="false">F589+F611+F617+F601</f>
        <v>7355.2</v>
      </c>
      <c r="G588" s="130"/>
      <c r="H588" s="130" t="n">
        <f aca="false">H589+H611+H617+H601</f>
        <v>7355.2</v>
      </c>
      <c r="I588" s="130" t="n">
        <f aca="false">I589+I611+I617+I601</f>
        <v>7355.2</v>
      </c>
      <c r="J588" s="130"/>
      <c r="K588" s="130" t="n">
        <f aca="false">K589+K611+K617+K601</f>
        <v>7355.2</v>
      </c>
      <c r="L588" s="130" t="n">
        <f aca="false">L589+L611+L617+L601</f>
        <v>7355.2</v>
      </c>
      <c r="M588" s="130"/>
      <c r="N588" s="130" t="n">
        <f aca="false">N589+N611+N617+N601</f>
        <v>7355.2</v>
      </c>
    </row>
    <row r="589" customFormat="false" ht="15" hidden="false" customHeight="false" outlineLevel="0" collapsed="false">
      <c r="A589" s="19"/>
      <c r="B589" s="19"/>
      <c r="C589" s="19" t="s">
        <v>139</v>
      </c>
      <c r="D589" s="19"/>
      <c r="E589" s="29" t="s">
        <v>140</v>
      </c>
      <c r="F589" s="131" t="n">
        <f aca="false">F590</f>
        <v>741.1</v>
      </c>
      <c r="G589" s="131"/>
      <c r="H589" s="131" t="n">
        <f aca="false">H590</f>
        <v>741.1</v>
      </c>
      <c r="I589" s="131" t="n">
        <f aca="false">I590</f>
        <v>741.1</v>
      </c>
      <c r="J589" s="131"/>
      <c r="K589" s="131" t="n">
        <f aca="false">K590</f>
        <v>741.1</v>
      </c>
      <c r="L589" s="131" t="n">
        <f aca="false">L590</f>
        <v>741.1</v>
      </c>
      <c r="M589" s="131"/>
      <c r="N589" s="131" t="n">
        <f aca="false">N590</f>
        <v>741.1</v>
      </c>
    </row>
    <row r="590" customFormat="false" ht="26.25" hidden="false" customHeight="false" outlineLevel="0" collapsed="false">
      <c r="A590" s="22"/>
      <c r="B590" s="22"/>
      <c r="C590" s="22" t="s">
        <v>141</v>
      </c>
      <c r="D590" s="22"/>
      <c r="E590" s="23" t="s">
        <v>142</v>
      </c>
      <c r="F590" s="132" t="n">
        <f aca="false">F591+F593+F595+F597+F599</f>
        <v>741.1</v>
      </c>
      <c r="G590" s="132"/>
      <c r="H590" s="132" t="n">
        <f aca="false">H591+H593+H595+H597+H599</f>
        <v>741.1</v>
      </c>
      <c r="I590" s="132" t="n">
        <f aca="false">I591+I593+I595+I597+I599</f>
        <v>741.1</v>
      </c>
      <c r="J590" s="132"/>
      <c r="K590" s="132" t="n">
        <f aca="false">K591+K593+K595+K597+K599</f>
        <v>741.1</v>
      </c>
      <c r="L590" s="132" t="n">
        <f aca="false">L591+L593+L595+L597+L599</f>
        <v>741.1</v>
      </c>
      <c r="M590" s="132"/>
      <c r="N590" s="132" t="n">
        <f aca="false">N591+N593+N595+N597+N599</f>
        <v>741.1</v>
      </c>
    </row>
    <row r="591" customFormat="false" ht="15" hidden="false" customHeight="false" outlineLevel="0" collapsed="false">
      <c r="A591" s="133"/>
      <c r="B591" s="133"/>
      <c r="C591" s="25" t="s">
        <v>147</v>
      </c>
      <c r="D591" s="25"/>
      <c r="E591" s="27" t="s">
        <v>148</v>
      </c>
      <c r="F591" s="134" t="n">
        <f aca="false">F592</f>
        <v>290.5</v>
      </c>
      <c r="G591" s="134"/>
      <c r="H591" s="134" t="n">
        <f aca="false">H592</f>
        <v>290.5</v>
      </c>
      <c r="I591" s="134" t="n">
        <f aca="false">I592</f>
        <v>290.5</v>
      </c>
      <c r="J591" s="134"/>
      <c r="K591" s="134" t="n">
        <f aca="false">K592</f>
        <v>290.5</v>
      </c>
      <c r="L591" s="134" t="n">
        <f aca="false">L592</f>
        <v>290.5</v>
      </c>
      <c r="M591" s="134"/>
      <c r="N591" s="134" t="n">
        <f aca="false">N592</f>
        <v>290.5</v>
      </c>
    </row>
    <row r="592" customFormat="false" ht="26.25" hidden="false" customHeight="false" outlineLevel="0" collapsed="false">
      <c r="A592" s="133"/>
      <c r="B592" s="133"/>
      <c r="C592" s="25"/>
      <c r="D592" s="25" t="s">
        <v>87</v>
      </c>
      <c r="E592" s="27" t="s">
        <v>88</v>
      </c>
      <c r="F592" s="134" t="n">
        <v>290.5</v>
      </c>
      <c r="G592" s="134"/>
      <c r="H592" s="134" t="n">
        <v>290.5</v>
      </c>
      <c r="I592" s="134" t="n">
        <v>290.5</v>
      </c>
      <c r="J592" s="134"/>
      <c r="K592" s="134" t="n">
        <v>290.5</v>
      </c>
      <c r="L592" s="134" t="n">
        <v>290.5</v>
      </c>
      <c r="M592" s="134"/>
      <c r="N592" s="134" t="n">
        <v>290.5</v>
      </c>
    </row>
    <row r="593" customFormat="false" ht="15" hidden="false" customHeight="false" outlineLevel="0" collapsed="false">
      <c r="A593" s="133"/>
      <c r="B593" s="133"/>
      <c r="C593" s="25" t="s">
        <v>149</v>
      </c>
      <c r="D593" s="25"/>
      <c r="E593" s="27" t="s">
        <v>745</v>
      </c>
      <c r="F593" s="134" t="n">
        <f aca="false">F594</f>
        <v>120.3</v>
      </c>
      <c r="G593" s="134"/>
      <c r="H593" s="134" t="n">
        <f aca="false">H594</f>
        <v>120.3</v>
      </c>
      <c r="I593" s="134" t="n">
        <f aca="false">I594</f>
        <v>120.3</v>
      </c>
      <c r="J593" s="134"/>
      <c r="K593" s="134" t="n">
        <f aca="false">K594</f>
        <v>120.3</v>
      </c>
      <c r="L593" s="134" t="n">
        <f aca="false">L594</f>
        <v>120.3</v>
      </c>
      <c r="M593" s="134"/>
      <c r="N593" s="134" t="n">
        <f aca="false">N594</f>
        <v>120.3</v>
      </c>
    </row>
    <row r="594" customFormat="false" ht="26.25" hidden="false" customHeight="false" outlineLevel="0" collapsed="false">
      <c r="A594" s="133"/>
      <c r="B594" s="133"/>
      <c r="C594" s="25"/>
      <c r="D594" s="25" t="s">
        <v>87</v>
      </c>
      <c r="E594" s="27" t="s">
        <v>88</v>
      </c>
      <c r="F594" s="134" t="n">
        <v>120.3</v>
      </c>
      <c r="G594" s="134"/>
      <c r="H594" s="134" t="n">
        <v>120.3</v>
      </c>
      <c r="I594" s="134" t="n">
        <v>120.3</v>
      </c>
      <c r="J594" s="134"/>
      <c r="K594" s="134" t="n">
        <v>120.3</v>
      </c>
      <c r="L594" s="134" t="n">
        <v>120.3</v>
      </c>
      <c r="M594" s="134"/>
      <c r="N594" s="134" t="n">
        <v>120.3</v>
      </c>
    </row>
    <row r="595" customFormat="false" ht="15" hidden="false" customHeight="false" outlineLevel="0" collapsed="false">
      <c r="A595" s="133"/>
      <c r="B595" s="133"/>
      <c r="C595" s="25" t="s">
        <v>151</v>
      </c>
      <c r="D595" s="25"/>
      <c r="E595" s="27" t="s">
        <v>152</v>
      </c>
      <c r="F595" s="134" t="n">
        <f aca="false">F596</f>
        <v>70.2</v>
      </c>
      <c r="G595" s="134"/>
      <c r="H595" s="134" t="n">
        <f aca="false">H596</f>
        <v>70.2</v>
      </c>
      <c r="I595" s="134" t="n">
        <f aca="false">I596</f>
        <v>70.2</v>
      </c>
      <c r="J595" s="134"/>
      <c r="K595" s="134" t="n">
        <f aca="false">K596</f>
        <v>70.2</v>
      </c>
      <c r="L595" s="134" t="n">
        <f aca="false">L596</f>
        <v>70.2</v>
      </c>
      <c r="M595" s="134"/>
      <c r="N595" s="134" t="n">
        <f aca="false">N596</f>
        <v>70.2</v>
      </c>
    </row>
    <row r="596" customFormat="false" ht="26.25" hidden="false" customHeight="false" outlineLevel="0" collapsed="false">
      <c r="A596" s="133"/>
      <c r="B596" s="133"/>
      <c r="C596" s="25"/>
      <c r="D596" s="25" t="s">
        <v>87</v>
      </c>
      <c r="E596" s="27" t="s">
        <v>88</v>
      </c>
      <c r="F596" s="134" t="n">
        <v>70.2</v>
      </c>
      <c r="G596" s="134"/>
      <c r="H596" s="134" t="n">
        <v>70.2</v>
      </c>
      <c r="I596" s="134" t="n">
        <v>70.2</v>
      </c>
      <c r="J596" s="134"/>
      <c r="K596" s="134" t="n">
        <v>70.2</v>
      </c>
      <c r="L596" s="134" t="n">
        <v>70.2</v>
      </c>
      <c r="M596" s="134"/>
      <c r="N596" s="134" t="n">
        <v>70.2</v>
      </c>
    </row>
    <row r="597" customFormat="false" ht="27" hidden="false" customHeight="true" outlineLevel="0" collapsed="false">
      <c r="A597" s="133"/>
      <c r="B597" s="133"/>
      <c r="C597" s="25" t="s">
        <v>153</v>
      </c>
      <c r="D597" s="25"/>
      <c r="E597" s="27" t="s">
        <v>154</v>
      </c>
      <c r="F597" s="134" t="n">
        <f aca="false">F598</f>
        <v>85.9</v>
      </c>
      <c r="G597" s="134"/>
      <c r="H597" s="134" t="n">
        <f aca="false">H598</f>
        <v>85.9</v>
      </c>
      <c r="I597" s="134" t="n">
        <f aca="false">I598</f>
        <v>85.9</v>
      </c>
      <c r="J597" s="134"/>
      <c r="K597" s="134" t="n">
        <f aca="false">K598</f>
        <v>85.9</v>
      </c>
      <c r="L597" s="134" t="n">
        <f aca="false">L598</f>
        <v>85.9</v>
      </c>
      <c r="M597" s="134"/>
      <c r="N597" s="134" t="n">
        <f aca="false">N598</f>
        <v>85.9</v>
      </c>
    </row>
    <row r="598" customFormat="false" ht="26.25" hidden="false" customHeight="false" outlineLevel="0" collapsed="false">
      <c r="A598" s="133"/>
      <c r="B598" s="133"/>
      <c r="C598" s="25"/>
      <c r="D598" s="25" t="s">
        <v>87</v>
      </c>
      <c r="E598" s="27" t="s">
        <v>88</v>
      </c>
      <c r="F598" s="134" t="n">
        <v>85.9</v>
      </c>
      <c r="G598" s="134"/>
      <c r="H598" s="134" t="n">
        <v>85.9</v>
      </c>
      <c r="I598" s="134" t="n">
        <v>85.9</v>
      </c>
      <c r="J598" s="134"/>
      <c r="K598" s="134" t="n">
        <v>85.9</v>
      </c>
      <c r="L598" s="134" t="n">
        <v>85.9</v>
      </c>
      <c r="M598" s="134"/>
      <c r="N598" s="134" t="n">
        <v>85.9</v>
      </c>
    </row>
    <row r="599" customFormat="false" ht="14.25" hidden="false" customHeight="true" outlineLevel="0" collapsed="false">
      <c r="A599" s="133"/>
      <c r="B599" s="133"/>
      <c r="C599" s="25" t="s">
        <v>155</v>
      </c>
      <c r="D599" s="25"/>
      <c r="E599" s="27" t="s">
        <v>156</v>
      </c>
      <c r="F599" s="134" t="n">
        <f aca="false">F600</f>
        <v>174.2</v>
      </c>
      <c r="G599" s="134"/>
      <c r="H599" s="134" t="n">
        <f aca="false">H600</f>
        <v>174.2</v>
      </c>
      <c r="I599" s="134" t="n">
        <f aca="false">I600</f>
        <v>174.2</v>
      </c>
      <c r="J599" s="134"/>
      <c r="K599" s="134" t="n">
        <f aca="false">K600</f>
        <v>174.2</v>
      </c>
      <c r="L599" s="134" t="n">
        <f aca="false">L600</f>
        <v>174.2</v>
      </c>
      <c r="M599" s="134"/>
      <c r="N599" s="134" t="n">
        <f aca="false">N600</f>
        <v>174.2</v>
      </c>
    </row>
    <row r="600" customFormat="false" ht="26.25" hidden="false" customHeight="false" outlineLevel="0" collapsed="false">
      <c r="A600" s="133"/>
      <c r="B600" s="133"/>
      <c r="C600" s="25"/>
      <c r="D600" s="25" t="s">
        <v>87</v>
      </c>
      <c r="E600" s="27" t="s">
        <v>88</v>
      </c>
      <c r="F600" s="134" t="n">
        <v>174.2</v>
      </c>
      <c r="G600" s="134"/>
      <c r="H600" s="134" t="n">
        <v>174.2</v>
      </c>
      <c r="I600" s="134" t="n">
        <v>174.2</v>
      </c>
      <c r="J600" s="134"/>
      <c r="K600" s="134" t="n">
        <v>174.2</v>
      </c>
      <c r="L600" s="134" t="n">
        <v>174.2</v>
      </c>
      <c r="M600" s="134"/>
      <c r="N600" s="134" t="n">
        <v>174.2</v>
      </c>
    </row>
    <row r="601" customFormat="false" ht="15" hidden="false" customHeight="false" outlineLevel="0" collapsed="false">
      <c r="A601" s="19"/>
      <c r="B601" s="19"/>
      <c r="C601" s="19" t="s">
        <v>157</v>
      </c>
      <c r="D601" s="19"/>
      <c r="E601" s="29" t="s">
        <v>158</v>
      </c>
      <c r="F601" s="131" t="n">
        <f aca="false">F602</f>
        <v>6282.6</v>
      </c>
      <c r="G601" s="131"/>
      <c r="H601" s="131" t="n">
        <f aca="false">H602</f>
        <v>6282.6</v>
      </c>
      <c r="I601" s="131" t="n">
        <f aca="false">I602</f>
        <v>6282.6</v>
      </c>
      <c r="J601" s="131"/>
      <c r="K601" s="131" t="n">
        <f aca="false">K602</f>
        <v>6282.6</v>
      </c>
      <c r="L601" s="131" t="n">
        <f aca="false">L602</f>
        <v>6282.6</v>
      </c>
      <c r="M601" s="131"/>
      <c r="N601" s="131" t="n">
        <f aca="false">N602</f>
        <v>6282.6</v>
      </c>
    </row>
    <row r="602" customFormat="false" ht="26.25" hidden="false" customHeight="true" outlineLevel="0" collapsed="false">
      <c r="A602" s="22"/>
      <c r="B602" s="22"/>
      <c r="C602" s="22" t="s">
        <v>159</v>
      </c>
      <c r="D602" s="22"/>
      <c r="E602" s="23" t="s">
        <v>160</v>
      </c>
      <c r="F602" s="132" t="n">
        <f aca="false">F607+F603+F605</f>
        <v>6282.6</v>
      </c>
      <c r="G602" s="132"/>
      <c r="H602" s="132" t="n">
        <f aca="false">H607+H603+H605</f>
        <v>6282.6</v>
      </c>
      <c r="I602" s="132" t="n">
        <f aca="false">I607+I603+I605</f>
        <v>6282.6</v>
      </c>
      <c r="J602" s="132"/>
      <c r="K602" s="132" t="n">
        <f aca="false">K607+K603+K605</f>
        <v>6282.6</v>
      </c>
      <c r="L602" s="132" t="n">
        <f aca="false">L607+L603+L605</f>
        <v>6282.6</v>
      </c>
      <c r="M602" s="132"/>
      <c r="N602" s="132" t="n">
        <f aca="false">N607+N603+N605</f>
        <v>6282.6</v>
      </c>
    </row>
    <row r="603" customFormat="false" ht="25.5" hidden="false" customHeight="true" outlineLevel="0" collapsed="false">
      <c r="A603" s="133"/>
      <c r="B603" s="133"/>
      <c r="C603" s="25" t="s">
        <v>161</v>
      </c>
      <c r="D603" s="25"/>
      <c r="E603" s="39" t="s">
        <v>162</v>
      </c>
      <c r="F603" s="134" t="n">
        <f aca="false">F604</f>
        <v>115.7</v>
      </c>
      <c r="G603" s="134"/>
      <c r="H603" s="134" t="n">
        <f aca="false">H604</f>
        <v>115.7</v>
      </c>
      <c r="I603" s="134" t="n">
        <f aca="false">I604</f>
        <v>115.7</v>
      </c>
      <c r="J603" s="134"/>
      <c r="K603" s="134" t="n">
        <f aca="false">K604</f>
        <v>115.7</v>
      </c>
      <c r="L603" s="134" t="n">
        <f aca="false">L604</f>
        <v>115.7</v>
      </c>
      <c r="M603" s="134"/>
      <c r="N603" s="134" t="n">
        <f aca="false">N604</f>
        <v>115.7</v>
      </c>
    </row>
    <row r="604" customFormat="false" ht="26.25" hidden="false" customHeight="false" outlineLevel="0" collapsed="false">
      <c r="A604" s="133"/>
      <c r="B604" s="133"/>
      <c r="C604" s="25"/>
      <c r="D604" s="25" t="s">
        <v>87</v>
      </c>
      <c r="E604" s="27" t="s">
        <v>88</v>
      </c>
      <c r="F604" s="134" t="n">
        <v>115.7</v>
      </c>
      <c r="G604" s="134"/>
      <c r="H604" s="134" t="n">
        <v>115.7</v>
      </c>
      <c r="I604" s="134" t="n">
        <v>115.7</v>
      </c>
      <c r="J604" s="134"/>
      <c r="K604" s="134" t="n">
        <v>115.7</v>
      </c>
      <c r="L604" s="134" t="n">
        <v>115.7</v>
      </c>
      <c r="M604" s="134"/>
      <c r="N604" s="134" t="n">
        <v>115.7</v>
      </c>
    </row>
    <row r="605" customFormat="false" ht="26.25" hidden="false" customHeight="false" outlineLevel="0" collapsed="false">
      <c r="A605" s="133"/>
      <c r="B605" s="133"/>
      <c r="C605" s="25" t="s">
        <v>163</v>
      </c>
      <c r="D605" s="25"/>
      <c r="E605" s="27" t="s">
        <v>164</v>
      </c>
      <c r="F605" s="134" t="n">
        <f aca="false">F606</f>
        <v>1560.8</v>
      </c>
      <c r="G605" s="134"/>
      <c r="H605" s="134" t="n">
        <f aca="false">H606</f>
        <v>1560.8</v>
      </c>
      <c r="I605" s="134" t="n">
        <f aca="false">I606</f>
        <v>1560.8</v>
      </c>
      <c r="J605" s="134"/>
      <c r="K605" s="134" t="n">
        <f aca="false">K606</f>
        <v>1560.8</v>
      </c>
      <c r="L605" s="134" t="n">
        <f aca="false">L606</f>
        <v>1560.8</v>
      </c>
      <c r="M605" s="134"/>
      <c r="N605" s="134" t="n">
        <f aca="false">N606</f>
        <v>1560.8</v>
      </c>
    </row>
    <row r="606" customFormat="false" ht="26.25" hidden="false" customHeight="false" outlineLevel="0" collapsed="false">
      <c r="A606" s="133"/>
      <c r="B606" s="133"/>
      <c r="C606" s="25"/>
      <c r="D606" s="25" t="s">
        <v>87</v>
      </c>
      <c r="E606" s="27" t="s">
        <v>88</v>
      </c>
      <c r="F606" s="134" t="n">
        <v>1560.8</v>
      </c>
      <c r="G606" s="134"/>
      <c r="H606" s="134" t="n">
        <v>1560.8</v>
      </c>
      <c r="I606" s="134" t="n">
        <v>1560.8</v>
      </c>
      <c r="J606" s="134"/>
      <c r="K606" s="134" t="n">
        <v>1560.8</v>
      </c>
      <c r="L606" s="134" t="n">
        <v>1560.8</v>
      </c>
      <c r="M606" s="134"/>
      <c r="N606" s="134" t="n">
        <v>1560.8</v>
      </c>
    </row>
    <row r="607" customFormat="false" ht="27.75" hidden="false" customHeight="true" outlineLevel="0" collapsed="false">
      <c r="A607" s="133"/>
      <c r="B607" s="133"/>
      <c r="C607" s="25" t="s">
        <v>165</v>
      </c>
      <c r="D607" s="25"/>
      <c r="E607" s="27" t="s">
        <v>166</v>
      </c>
      <c r="F607" s="134" t="n">
        <f aca="false">F609</f>
        <v>4606.1</v>
      </c>
      <c r="G607" s="134"/>
      <c r="H607" s="134" t="n">
        <f aca="false">H609</f>
        <v>4606.1</v>
      </c>
      <c r="I607" s="134" t="n">
        <f aca="false">I609</f>
        <v>4606.1</v>
      </c>
      <c r="J607" s="134"/>
      <c r="K607" s="134" t="n">
        <f aca="false">K609</f>
        <v>4606.1</v>
      </c>
      <c r="L607" s="134" t="n">
        <f aca="false">L609</f>
        <v>4606.1</v>
      </c>
      <c r="M607" s="134"/>
      <c r="N607" s="134" t="n">
        <f aca="false">N609</f>
        <v>4606.1</v>
      </c>
    </row>
    <row r="608" customFormat="false" ht="15" hidden="false" customHeight="false" outlineLevel="0" collapsed="false">
      <c r="A608" s="133"/>
      <c r="B608" s="133"/>
      <c r="C608" s="25"/>
      <c r="D608" s="25" t="s">
        <v>47</v>
      </c>
      <c r="E608" s="27" t="s">
        <v>48</v>
      </c>
      <c r="F608" s="134" t="n">
        <v>0</v>
      </c>
      <c r="G608" s="134"/>
      <c r="H608" s="134" t="n">
        <v>0</v>
      </c>
      <c r="I608" s="134" t="n">
        <v>0</v>
      </c>
      <c r="J608" s="134"/>
      <c r="K608" s="134" t="n">
        <v>0</v>
      </c>
      <c r="L608" s="134" t="n">
        <v>0</v>
      </c>
      <c r="M608" s="134"/>
      <c r="N608" s="134" t="n">
        <v>0</v>
      </c>
    </row>
    <row r="609" customFormat="false" ht="26.25" hidden="false" customHeight="false" outlineLevel="0" collapsed="false">
      <c r="A609" s="133"/>
      <c r="B609" s="133"/>
      <c r="C609" s="25"/>
      <c r="D609" s="25" t="s">
        <v>87</v>
      </c>
      <c r="E609" s="27" t="s">
        <v>88</v>
      </c>
      <c r="F609" s="134" t="n">
        <v>4606.1</v>
      </c>
      <c r="G609" s="134"/>
      <c r="H609" s="134" t="n">
        <v>4606.1</v>
      </c>
      <c r="I609" s="134" t="n">
        <v>4606.1</v>
      </c>
      <c r="J609" s="134"/>
      <c r="K609" s="134" t="n">
        <v>4606.1</v>
      </c>
      <c r="L609" s="134" t="n">
        <v>4606.1</v>
      </c>
      <c r="M609" s="134"/>
      <c r="N609" s="134" t="n">
        <v>4606.1</v>
      </c>
    </row>
    <row r="610" customFormat="false" ht="15" hidden="false" customHeight="false" outlineLevel="0" collapsed="false">
      <c r="A610" s="133"/>
      <c r="B610" s="133"/>
      <c r="C610" s="25"/>
      <c r="D610" s="25" t="s">
        <v>167</v>
      </c>
      <c r="E610" s="27" t="s">
        <v>168</v>
      </c>
      <c r="F610" s="134" t="n">
        <v>0</v>
      </c>
      <c r="G610" s="134"/>
      <c r="H610" s="134" t="n">
        <v>0</v>
      </c>
      <c r="I610" s="134" t="n">
        <v>0</v>
      </c>
      <c r="J610" s="134"/>
      <c r="K610" s="134" t="n">
        <v>0</v>
      </c>
      <c r="L610" s="134" t="n">
        <v>0</v>
      </c>
      <c r="M610" s="134"/>
      <c r="N610" s="134" t="n">
        <v>0</v>
      </c>
    </row>
    <row r="611" customFormat="false" ht="15" hidden="false" customHeight="false" outlineLevel="0" collapsed="false">
      <c r="A611" s="19"/>
      <c r="B611" s="19"/>
      <c r="C611" s="19" t="s">
        <v>169</v>
      </c>
      <c r="D611" s="19"/>
      <c r="E611" s="20" t="s">
        <v>170</v>
      </c>
      <c r="F611" s="131" t="n">
        <f aca="false">F612</f>
        <v>278.2</v>
      </c>
      <c r="G611" s="131"/>
      <c r="H611" s="131" t="n">
        <f aca="false">H612</f>
        <v>278.2</v>
      </c>
      <c r="I611" s="131" t="n">
        <f aca="false">I612</f>
        <v>278.2</v>
      </c>
      <c r="J611" s="131"/>
      <c r="K611" s="131" t="n">
        <f aca="false">K612</f>
        <v>278.2</v>
      </c>
      <c r="L611" s="131" t="n">
        <f aca="false">L612</f>
        <v>278.2</v>
      </c>
      <c r="M611" s="131"/>
      <c r="N611" s="131" t="n">
        <f aca="false">N612</f>
        <v>278.2</v>
      </c>
    </row>
    <row r="612" customFormat="false" ht="26.25" hidden="false" customHeight="false" outlineLevel="0" collapsed="false">
      <c r="A612" s="22"/>
      <c r="B612" s="22"/>
      <c r="C612" s="22" t="s">
        <v>171</v>
      </c>
      <c r="D612" s="22"/>
      <c r="E612" s="23" t="s">
        <v>172</v>
      </c>
      <c r="F612" s="132" t="n">
        <f aca="false">F615+F613</f>
        <v>278.2</v>
      </c>
      <c r="G612" s="132"/>
      <c r="H612" s="132" t="n">
        <f aca="false">H615+H613</f>
        <v>278.2</v>
      </c>
      <c r="I612" s="132" t="n">
        <f aca="false">I615+I613</f>
        <v>278.2</v>
      </c>
      <c r="J612" s="132"/>
      <c r="K612" s="132" t="n">
        <f aca="false">K615+K613</f>
        <v>278.2</v>
      </c>
      <c r="L612" s="132" t="n">
        <f aca="false">L615+L613</f>
        <v>278.2</v>
      </c>
      <c r="M612" s="132"/>
      <c r="N612" s="132" t="n">
        <f aca="false">N615+N613</f>
        <v>278.2</v>
      </c>
    </row>
    <row r="613" customFormat="false" ht="15" hidden="false" customHeight="false" outlineLevel="0" collapsed="false">
      <c r="A613" s="52"/>
      <c r="B613" s="52"/>
      <c r="C613" s="52" t="s">
        <v>173</v>
      </c>
      <c r="D613" s="52"/>
      <c r="E613" s="53" t="s">
        <v>174</v>
      </c>
      <c r="F613" s="134" t="n">
        <f aca="false">F614</f>
        <v>175</v>
      </c>
      <c r="G613" s="134"/>
      <c r="H613" s="134" t="n">
        <f aca="false">H614</f>
        <v>175</v>
      </c>
      <c r="I613" s="134" t="n">
        <f aca="false">I614</f>
        <v>175</v>
      </c>
      <c r="J613" s="134"/>
      <c r="K613" s="134" t="n">
        <f aca="false">K614</f>
        <v>175</v>
      </c>
      <c r="L613" s="134" t="n">
        <f aca="false">L614</f>
        <v>175</v>
      </c>
      <c r="M613" s="134"/>
      <c r="N613" s="134" t="n">
        <f aca="false">N614</f>
        <v>175</v>
      </c>
    </row>
    <row r="614" customFormat="false" ht="26.25" hidden="false" customHeight="false" outlineLevel="0" collapsed="false">
      <c r="A614" s="52"/>
      <c r="B614" s="52"/>
      <c r="C614" s="52"/>
      <c r="D614" s="52" t="s">
        <v>87</v>
      </c>
      <c r="E614" s="53" t="s">
        <v>88</v>
      </c>
      <c r="F614" s="134" t="n">
        <v>175</v>
      </c>
      <c r="G614" s="134"/>
      <c r="H614" s="134" t="n">
        <v>175</v>
      </c>
      <c r="I614" s="134" t="n">
        <v>175</v>
      </c>
      <c r="J614" s="134"/>
      <c r="K614" s="134" t="n">
        <v>175</v>
      </c>
      <c r="L614" s="134" t="n">
        <v>175</v>
      </c>
      <c r="M614" s="134"/>
      <c r="N614" s="134" t="n">
        <v>175</v>
      </c>
    </row>
    <row r="615" customFormat="false" ht="26.25" hidden="false" customHeight="false" outlineLevel="0" collapsed="false">
      <c r="A615" s="25"/>
      <c r="B615" s="25"/>
      <c r="C615" s="25" t="s">
        <v>175</v>
      </c>
      <c r="D615" s="25"/>
      <c r="E615" s="27" t="s">
        <v>176</v>
      </c>
      <c r="F615" s="134" t="n">
        <f aca="false">F616</f>
        <v>103.2</v>
      </c>
      <c r="G615" s="134"/>
      <c r="H615" s="134" t="n">
        <f aca="false">H616</f>
        <v>103.2</v>
      </c>
      <c r="I615" s="134" t="n">
        <f aca="false">I616</f>
        <v>103.2</v>
      </c>
      <c r="J615" s="134"/>
      <c r="K615" s="134" t="n">
        <f aca="false">K616</f>
        <v>103.2</v>
      </c>
      <c r="L615" s="134" t="n">
        <f aca="false">L616</f>
        <v>103.2</v>
      </c>
      <c r="M615" s="134"/>
      <c r="N615" s="134" t="n">
        <f aca="false">N616</f>
        <v>103.2</v>
      </c>
    </row>
    <row r="616" customFormat="false" ht="26.25" hidden="false" customHeight="false" outlineLevel="0" collapsed="false">
      <c r="A616" s="25"/>
      <c r="B616" s="25"/>
      <c r="C616" s="25"/>
      <c r="D616" s="52" t="s">
        <v>87</v>
      </c>
      <c r="E616" s="53" t="s">
        <v>88</v>
      </c>
      <c r="F616" s="134" t="n">
        <v>103.2</v>
      </c>
      <c r="G616" s="134"/>
      <c r="H616" s="134" t="n">
        <v>103.2</v>
      </c>
      <c r="I616" s="134" t="n">
        <v>103.2</v>
      </c>
      <c r="J616" s="134"/>
      <c r="K616" s="134" t="n">
        <v>103.2</v>
      </c>
      <c r="L616" s="134" t="n">
        <v>103.2</v>
      </c>
      <c r="M616" s="134"/>
      <c r="N616" s="134" t="n">
        <v>103.2</v>
      </c>
    </row>
    <row r="617" customFormat="false" ht="15" hidden="false" customHeight="false" outlineLevel="0" collapsed="false">
      <c r="A617" s="19"/>
      <c r="B617" s="19"/>
      <c r="C617" s="19" t="s">
        <v>204</v>
      </c>
      <c r="D617" s="19"/>
      <c r="E617" s="20" t="s">
        <v>746</v>
      </c>
      <c r="F617" s="131" t="n">
        <f aca="false">F618</f>
        <v>53.3</v>
      </c>
      <c r="G617" s="131"/>
      <c r="H617" s="131" t="n">
        <f aca="false">H618</f>
        <v>53.3</v>
      </c>
      <c r="I617" s="131" t="n">
        <f aca="false">I618</f>
        <v>53.3</v>
      </c>
      <c r="J617" s="131"/>
      <c r="K617" s="131" t="n">
        <f aca="false">K618</f>
        <v>53.3</v>
      </c>
      <c r="L617" s="131" t="n">
        <f aca="false">L618</f>
        <v>53.3</v>
      </c>
      <c r="M617" s="131"/>
      <c r="N617" s="131" t="n">
        <f aca="false">N618</f>
        <v>53.3</v>
      </c>
    </row>
    <row r="618" customFormat="false" ht="15" hidden="false" customHeight="false" outlineLevel="0" collapsed="false">
      <c r="A618" s="22"/>
      <c r="B618" s="22"/>
      <c r="C618" s="22" t="s">
        <v>206</v>
      </c>
      <c r="D618" s="22"/>
      <c r="E618" s="23" t="s">
        <v>207</v>
      </c>
      <c r="F618" s="132" t="n">
        <f aca="false">F619</f>
        <v>53.3</v>
      </c>
      <c r="G618" s="132"/>
      <c r="H618" s="132" t="n">
        <f aca="false">H619</f>
        <v>53.3</v>
      </c>
      <c r="I618" s="132" t="n">
        <f aca="false">I619</f>
        <v>53.3</v>
      </c>
      <c r="J618" s="132"/>
      <c r="K618" s="132" t="n">
        <f aca="false">K619</f>
        <v>53.3</v>
      </c>
      <c r="L618" s="132" t="n">
        <f aca="false">L619</f>
        <v>53.3</v>
      </c>
      <c r="M618" s="132"/>
      <c r="N618" s="132" t="n">
        <f aca="false">N619</f>
        <v>53.3</v>
      </c>
    </row>
    <row r="619" customFormat="false" ht="26.25" hidden="false" customHeight="false" outlineLevel="0" collapsed="false">
      <c r="A619" s="133"/>
      <c r="B619" s="133"/>
      <c r="C619" s="25" t="s">
        <v>208</v>
      </c>
      <c r="D619" s="25"/>
      <c r="E619" s="27" t="s">
        <v>209</v>
      </c>
      <c r="F619" s="134" t="n">
        <f aca="false">F620</f>
        <v>53.3</v>
      </c>
      <c r="G619" s="134"/>
      <c r="H619" s="134" t="n">
        <f aca="false">H620</f>
        <v>53.3</v>
      </c>
      <c r="I619" s="134" t="n">
        <f aca="false">I620</f>
        <v>53.3</v>
      </c>
      <c r="J619" s="134"/>
      <c r="K619" s="134" t="n">
        <f aca="false">K620</f>
        <v>53.3</v>
      </c>
      <c r="L619" s="134" t="n">
        <f aca="false">L620</f>
        <v>53.3</v>
      </c>
      <c r="M619" s="134"/>
      <c r="N619" s="134" t="n">
        <f aca="false">N620</f>
        <v>53.3</v>
      </c>
    </row>
    <row r="620" customFormat="false" ht="26.25" hidden="false" customHeight="false" outlineLevel="0" collapsed="false">
      <c r="A620" s="133"/>
      <c r="B620" s="133"/>
      <c r="C620" s="25"/>
      <c r="D620" s="25" t="s">
        <v>87</v>
      </c>
      <c r="E620" s="27" t="s">
        <v>88</v>
      </c>
      <c r="F620" s="134" t="n">
        <v>53.3</v>
      </c>
      <c r="G620" s="134"/>
      <c r="H620" s="134" t="n">
        <v>53.3</v>
      </c>
      <c r="I620" s="134" t="n">
        <v>53.3</v>
      </c>
      <c r="J620" s="134"/>
      <c r="K620" s="134" t="n">
        <v>53.3</v>
      </c>
      <c r="L620" s="134" t="n">
        <v>53.3</v>
      </c>
      <c r="M620" s="134"/>
      <c r="N620" s="134" t="n">
        <v>53.3</v>
      </c>
    </row>
    <row r="621" customFormat="false" ht="15" hidden="false" customHeight="false" outlineLevel="0" collapsed="false">
      <c r="A621" s="133"/>
      <c r="B621" s="74" t="n">
        <v>1000</v>
      </c>
      <c r="C621" s="121"/>
      <c r="D621" s="121"/>
      <c r="E621" s="122" t="s">
        <v>727</v>
      </c>
      <c r="F621" s="137" t="n">
        <f aca="false">F622+F644</f>
        <v>29695.971</v>
      </c>
      <c r="G621" s="137"/>
      <c r="H621" s="137" t="n">
        <f aca="false">H622+H644</f>
        <v>29695.971</v>
      </c>
      <c r="I621" s="137" t="n">
        <f aca="false">I622+I644</f>
        <v>28831.996</v>
      </c>
      <c r="J621" s="137"/>
      <c r="K621" s="137" t="n">
        <f aca="false">K622+K644</f>
        <v>28831.996</v>
      </c>
      <c r="L621" s="137" t="n">
        <f aca="false">L622+L644</f>
        <v>28603.496</v>
      </c>
      <c r="M621" s="137"/>
      <c r="N621" s="137" t="n">
        <f aca="false">N622+N644</f>
        <v>28603.496</v>
      </c>
    </row>
    <row r="622" customFormat="false" ht="15" hidden="false" customHeight="false" outlineLevel="0" collapsed="false">
      <c r="A622" s="133"/>
      <c r="B622" s="74" t="n">
        <v>1003</v>
      </c>
      <c r="C622" s="121"/>
      <c r="D622" s="121"/>
      <c r="E622" s="122" t="s">
        <v>731</v>
      </c>
      <c r="F622" s="137" t="n">
        <f aca="false">F623</f>
        <v>25121.671</v>
      </c>
      <c r="G622" s="137"/>
      <c r="H622" s="137" t="n">
        <f aca="false">H623</f>
        <v>25121.671</v>
      </c>
      <c r="I622" s="137" t="n">
        <f aca="false">I623</f>
        <v>25259.796</v>
      </c>
      <c r="J622" s="137"/>
      <c r="K622" s="137" t="n">
        <f aca="false">K623</f>
        <v>25259.796</v>
      </c>
      <c r="L622" s="137" t="n">
        <f aca="false">L623</f>
        <v>25089.596</v>
      </c>
      <c r="M622" s="137"/>
      <c r="N622" s="137" t="n">
        <f aca="false">N623</f>
        <v>25089.596</v>
      </c>
    </row>
    <row r="623" customFormat="false" ht="15" hidden="false" customHeight="false" outlineLevel="0" collapsed="false">
      <c r="A623" s="133"/>
      <c r="B623" s="74"/>
      <c r="C623" s="121" t="s">
        <v>17</v>
      </c>
      <c r="D623" s="121"/>
      <c r="E623" s="152" t="s">
        <v>18</v>
      </c>
      <c r="F623" s="137" t="n">
        <f aca="false">F624</f>
        <v>25121.671</v>
      </c>
      <c r="G623" s="137"/>
      <c r="H623" s="137" t="n">
        <f aca="false">H624</f>
        <v>25121.671</v>
      </c>
      <c r="I623" s="137" t="n">
        <f aca="false">I624</f>
        <v>25259.796</v>
      </c>
      <c r="J623" s="137"/>
      <c r="K623" s="137" t="n">
        <f aca="false">K624</f>
        <v>25259.796</v>
      </c>
      <c r="L623" s="137" t="n">
        <f aca="false">L624</f>
        <v>25089.596</v>
      </c>
      <c r="M623" s="137"/>
      <c r="N623" s="137" t="n">
        <f aca="false">N624</f>
        <v>25089.596</v>
      </c>
    </row>
    <row r="624" customFormat="false" ht="25.5" hidden="false" customHeight="false" outlineLevel="0" collapsed="false">
      <c r="A624" s="127"/>
      <c r="B624" s="127"/>
      <c r="C624" s="127" t="s">
        <v>79</v>
      </c>
      <c r="D624" s="128"/>
      <c r="E624" s="129" t="s">
        <v>744</v>
      </c>
      <c r="F624" s="130" t="n">
        <f aca="false">F625+F629+F637</f>
        <v>25121.671</v>
      </c>
      <c r="G624" s="130"/>
      <c r="H624" s="130" t="n">
        <f aca="false">H625+H629+H637</f>
        <v>25121.671</v>
      </c>
      <c r="I624" s="130" t="n">
        <f aca="false">I625+I629+I637</f>
        <v>25259.796</v>
      </c>
      <c r="J624" s="130"/>
      <c r="K624" s="130" t="n">
        <f aca="false">K625+K629+K637</f>
        <v>25259.796</v>
      </c>
      <c r="L624" s="130" t="n">
        <f aca="false">L625+L629+L637</f>
        <v>25089.596</v>
      </c>
      <c r="M624" s="130"/>
      <c r="N624" s="130" t="n">
        <f aca="false">N625+N629+N637</f>
        <v>25089.596</v>
      </c>
    </row>
    <row r="625" customFormat="false" ht="15" hidden="false" customHeight="false" outlineLevel="0" collapsed="false">
      <c r="A625" s="19"/>
      <c r="B625" s="19"/>
      <c r="C625" s="19" t="s">
        <v>81</v>
      </c>
      <c r="D625" s="19"/>
      <c r="E625" s="20" t="s">
        <v>82</v>
      </c>
      <c r="F625" s="131" t="n">
        <f aca="false">F626</f>
        <v>138.2</v>
      </c>
      <c r="G625" s="131"/>
      <c r="H625" s="131" t="n">
        <f aca="false">H626</f>
        <v>138.2</v>
      </c>
      <c r="I625" s="131" t="n">
        <f aca="false">I626</f>
        <v>138.2</v>
      </c>
      <c r="J625" s="131"/>
      <c r="K625" s="131" t="n">
        <f aca="false">K626</f>
        <v>138.2</v>
      </c>
      <c r="L625" s="131" t="n">
        <f aca="false">L626</f>
        <v>138.2</v>
      </c>
      <c r="M625" s="131"/>
      <c r="N625" s="131" t="n">
        <f aca="false">N626</f>
        <v>138.2</v>
      </c>
    </row>
    <row r="626" customFormat="false" ht="26.25" hidden="false" customHeight="false" outlineLevel="0" collapsed="false">
      <c r="A626" s="22"/>
      <c r="B626" s="22"/>
      <c r="C626" s="22" t="s">
        <v>83</v>
      </c>
      <c r="D626" s="22"/>
      <c r="E626" s="23" t="s">
        <v>84</v>
      </c>
      <c r="F626" s="132" t="n">
        <f aca="false">F627</f>
        <v>138.2</v>
      </c>
      <c r="G626" s="132"/>
      <c r="H626" s="132" t="n">
        <f aca="false">H627</f>
        <v>138.2</v>
      </c>
      <c r="I626" s="132" t="n">
        <f aca="false">I627</f>
        <v>138.2</v>
      </c>
      <c r="J626" s="132"/>
      <c r="K626" s="132" t="n">
        <f aca="false">K627</f>
        <v>138.2</v>
      </c>
      <c r="L626" s="132" t="n">
        <f aca="false">L627</f>
        <v>138.2</v>
      </c>
      <c r="M626" s="132"/>
      <c r="N626" s="132" t="n">
        <f aca="false">N627</f>
        <v>138.2</v>
      </c>
    </row>
    <row r="627" customFormat="false" ht="26.25" hidden="false" customHeight="false" outlineLevel="0" collapsed="false">
      <c r="A627" s="133"/>
      <c r="B627" s="133"/>
      <c r="C627" s="40" t="s">
        <v>95</v>
      </c>
      <c r="D627" s="25"/>
      <c r="E627" s="27" t="s">
        <v>96</v>
      </c>
      <c r="F627" s="134" t="n">
        <f aca="false">F628</f>
        <v>138.2</v>
      </c>
      <c r="G627" s="134"/>
      <c r="H627" s="134" t="n">
        <f aca="false">H628</f>
        <v>138.2</v>
      </c>
      <c r="I627" s="134" t="n">
        <f aca="false">I628</f>
        <v>138.2</v>
      </c>
      <c r="J627" s="134"/>
      <c r="K627" s="134" t="n">
        <f aca="false">K628</f>
        <v>138.2</v>
      </c>
      <c r="L627" s="134" t="n">
        <f aca="false">L628</f>
        <v>138.2</v>
      </c>
      <c r="M627" s="134"/>
      <c r="N627" s="134" t="n">
        <f aca="false">N628</f>
        <v>138.2</v>
      </c>
    </row>
    <row r="628" customFormat="false" ht="26.25" hidden="false" customHeight="false" outlineLevel="0" collapsed="false">
      <c r="A628" s="133"/>
      <c r="B628" s="133"/>
      <c r="C628" s="40"/>
      <c r="D628" s="25" t="s">
        <v>87</v>
      </c>
      <c r="E628" s="27" t="s">
        <v>88</v>
      </c>
      <c r="F628" s="134" t="n">
        <v>138.2</v>
      </c>
      <c r="G628" s="134"/>
      <c r="H628" s="134" t="n">
        <v>138.2</v>
      </c>
      <c r="I628" s="134" t="n">
        <v>138.2</v>
      </c>
      <c r="J628" s="134"/>
      <c r="K628" s="134" t="n">
        <v>138.2</v>
      </c>
      <c r="L628" s="134" t="n">
        <v>138.2</v>
      </c>
      <c r="M628" s="134"/>
      <c r="N628" s="134" t="n">
        <v>138.2</v>
      </c>
    </row>
    <row r="629" customFormat="false" ht="15" hidden="false" customHeight="false" outlineLevel="0" collapsed="false">
      <c r="A629" s="19"/>
      <c r="B629" s="19"/>
      <c r="C629" s="19" t="s">
        <v>101</v>
      </c>
      <c r="D629" s="19"/>
      <c r="E629" s="20" t="s">
        <v>102</v>
      </c>
      <c r="F629" s="131" t="n">
        <f aca="false">F630</f>
        <v>9490.7</v>
      </c>
      <c r="G629" s="131"/>
      <c r="H629" s="131" t="n">
        <f aca="false">H630</f>
        <v>9490.7</v>
      </c>
      <c r="I629" s="131" t="n">
        <f aca="false">I630</f>
        <v>9755.7</v>
      </c>
      <c r="J629" s="131"/>
      <c r="K629" s="131" t="n">
        <f aca="false">K630</f>
        <v>9755.7</v>
      </c>
      <c r="L629" s="131" t="n">
        <f aca="false">L630</f>
        <v>9585.5</v>
      </c>
      <c r="M629" s="131"/>
      <c r="N629" s="131" t="n">
        <f aca="false">N630</f>
        <v>9585.5</v>
      </c>
    </row>
    <row r="630" customFormat="false" ht="26.25" hidden="false" customHeight="false" outlineLevel="0" collapsed="false">
      <c r="A630" s="22"/>
      <c r="B630" s="22"/>
      <c r="C630" s="22" t="s">
        <v>111</v>
      </c>
      <c r="D630" s="22"/>
      <c r="E630" s="23" t="s">
        <v>112</v>
      </c>
      <c r="F630" s="132" t="n">
        <f aca="false">F631+F633+F635</f>
        <v>9490.7</v>
      </c>
      <c r="G630" s="132"/>
      <c r="H630" s="132" t="n">
        <f aca="false">H631+H633+H635</f>
        <v>9490.7</v>
      </c>
      <c r="I630" s="132" t="n">
        <f aca="false">I631+I633+I635</f>
        <v>9755.7</v>
      </c>
      <c r="J630" s="132"/>
      <c r="K630" s="132" t="n">
        <f aca="false">K631+K633+K635</f>
        <v>9755.7</v>
      </c>
      <c r="L630" s="132" t="n">
        <f aca="false">L631+L633+L635</f>
        <v>9585.5</v>
      </c>
      <c r="M630" s="132"/>
      <c r="N630" s="132" t="n">
        <f aca="false">N631+N633+N635</f>
        <v>9585.5</v>
      </c>
    </row>
    <row r="631" customFormat="false" ht="25.5" hidden="false" customHeight="false" outlineLevel="0" collapsed="false">
      <c r="A631" s="133"/>
      <c r="B631" s="133"/>
      <c r="C631" s="42" t="s">
        <v>121</v>
      </c>
      <c r="D631" s="25"/>
      <c r="E631" s="139" t="s">
        <v>122</v>
      </c>
      <c r="F631" s="134" t="n">
        <f aca="false">F632</f>
        <v>3726.4</v>
      </c>
      <c r="G631" s="134"/>
      <c r="H631" s="134" t="n">
        <f aca="false">H632</f>
        <v>3726.4</v>
      </c>
      <c r="I631" s="134" t="n">
        <f aca="false">I632</f>
        <v>3953.5</v>
      </c>
      <c r="J631" s="134"/>
      <c r="K631" s="134" t="n">
        <f aca="false">K632</f>
        <v>3953.5</v>
      </c>
      <c r="L631" s="134" t="n">
        <f aca="false">L632</f>
        <v>3915.7</v>
      </c>
      <c r="M631" s="134"/>
      <c r="N631" s="134" t="n">
        <f aca="false">N632</f>
        <v>3915.7</v>
      </c>
    </row>
    <row r="632" customFormat="false" ht="26.25" hidden="false" customHeight="false" outlineLevel="0" collapsed="false">
      <c r="A632" s="133"/>
      <c r="B632" s="133"/>
      <c r="C632" s="42"/>
      <c r="D632" s="25" t="s">
        <v>87</v>
      </c>
      <c r="E632" s="27" t="s">
        <v>88</v>
      </c>
      <c r="F632" s="134" t="n">
        <v>3726.4</v>
      </c>
      <c r="G632" s="134"/>
      <c r="H632" s="134" t="n">
        <v>3726.4</v>
      </c>
      <c r="I632" s="134" t="n">
        <v>3953.5</v>
      </c>
      <c r="J632" s="134"/>
      <c r="K632" s="134" t="n">
        <v>3953.5</v>
      </c>
      <c r="L632" s="134" t="n">
        <v>3915.7</v>
      </c>
      <c r="M632" s="134"/>
      <c r="N632" s="134" t="n">
        <v>3915.7</v>
      </c>
    </row>
    <row r="633" customFormat="false" ht="16.5" hidden="false" customHeight="true" outlineLevel="0" collapsed="false">
      <c r="A633" s="133"/>
      <c r="B633" s="133"/>
      <c r="C633" s="42" t="s">
        <v>123</v>
      </c>
      <c r="D633" s="25"/>
      <c r="E633" s="27" t="s">
        <v>124</v>
      </c>
      <c r="F633" s="134" t="n">
        <f aca="false">F634</f>
        <v>4104.8</v>
      </c>
      <c r="G633" s="134"/>
      <c r="H633" s="134" t="n">
        <f aca="false">H634</f>
        <v>4104.8</v>
      </c>
      <c r="I633" s="134" t="n">
        <f aca="false">I634</f>
        <v>4142.7</v>
      </c>
      <c r="J633" s="134"/>
      <c r="K633" s="134" t="n">
        <f aca="false">K634</f>
        <v>4142.7</v>
      </c>
      <c r="L633" s="134" t="n">
        <f aca="false">L634</f>
        <v>4010.3</v>
      </c>
      <c r="M633" s="134"/>
      <c r="N633" s="134" t="n">
        <f aca="false">N634</f>
        <v>4010.3</v>
      </c>
    </row>
    <row r="634" customFormat="false" ht="26.25" hidden="false" customHeight="false" outlineLevel="0" collapsed="false">
      <c r="A634" s="133"/>
      <c r="B634" s="133"/>
      <c r="C634" s="42"/>
      <c r="D634" s="25" t="s">
        <v>87</v>
      </c>
      <c r="E634" s="27" t="s">
        <v>88</v>
      </c>
      <c r="F634" s="134" t="n">
        <v>4104.8</v>
      </c>
      <c r="G634" s="134"/>
      <c r="H634" s="134" t="n">
        <v>4104.8</v>
      </c>
      <c r="I634" s="134" t="n">
        <v>4142.7</v>
      </c>
      <c r="J634" s="134"/>
      <c r="K634" s="134" t="n">
        <v>4142.7</v>
      </c>
      <c r="L634" s="134" t="n">
        <v>4010.3</v>
      </c>
      <c r="M634" s="134"/>
      <c r="N634" s="134" t="n">
        <v>4010.3</v>
      </c>
    </row>
    <row r="635" customFormat="false" ht="26.25" hidden="false" customHeight="false" outlineLevel="0" collapsed="false">
      <c r="A635" s="133"/>
      <c r="B635" s="133"/>
      <c r="C635" s="25" t="s">
        <v>115</v>
      </c>
      <c r="D635" s="25"/>
      <c r="E635" s="27" t="s">
        <v>116</v>
      </c>
      <c r="F635" s="134" t="n">
        <f aca="false">F636</f>
        <v>1659.5</v>
      </c>
      <c r="G635" s="134"/>
      <c r="H635" s="134" t="n">
        <f aca="false">H636</f>
        <v>1659.5</v>
      </c>
      <c r="I635" s="134" t="n">
        <f aca="false">I636</f>
        <v>1659.5</v>
      </c>
      <c r="J635" s="134"/>
      <c r="K635" s="134" t="n">
        <f aca="false">K636</f>
        <v>1659.5</v>
      </c>
      <c r="L635" s="134" t="n">
        <f aca="false">L636</f>
        <v>1659.5</v>
      </c>
      <c r="M635" s="134"/>
      <c r="N635" s="134" t="n">
        <f aca="false">N636</f>
        <v>1659.5</v>
      </c>
    </row>
    <row r="636" customFormat="false" ht="26.25" hidden="false" customHeight="false" outlineLevel="0" collapsed="false">
      <c r="A636" s="133"/>
      <c r="B636" s="133"/>
      <c r="C636" s="25"/>
      <c r="D636" s="25" t="s">
        <v>87</v>
      </c>
      <c r="E636" s="27" t="s">
        <v>88</v>
      </c>
      <c r="F636" s="134" t="n">
        <f aca="false">1519.4+140.1</f>
        <v>1659.5</v>
      </c>
      <c r="G636" s="134"/>
      <c r="H636" s="134" t="n">
        <f aca="false">1519.4+140.1</f>
        <v>1659.5</v>
      </c>
      <c r="I636" s="134" t="n">
        <f aca="false">1519.4+140.1</f>
        <v>1659.5</v>
      </c>
      <c r="J636" s="134"/>
      <c r="K636" s="134" t="n">
        <f aca="false">1519.4+140.1</f>
        <v>1659.5</v>
      </c>
      <c r="L636" s="134" t="n">
        <f aca="false">1519.4+140.1</f>
        <v>1659.5</v>
      </c>
      <c r="M636" s="134"/>
      <c r="N636" s="134" t="n">
        <f aca="false">1519.4+140.1</f>
        <v>1659.5</v>
      </c>
    </row>
    <row r="637" customFormat="false" ht="15" hidden="false" customHeight="false" outlineLevel="0" collapsed="false">
      <c r="A637" s="19"/>
      <c r="B637" s="19"/>
      <c r="C637" s="19" t="s">
        <v>169</v>
      </c>
      <c r="D637" s="19"/>
      <c r="E637" s="20" t="s">
        <v>170</v>
      </c>
      <c r="F637" s="131" t="n">
        <f aca="false">F638</f>
        <v>15492.771</v>
      </c>
      <c r="G637" s="131"/>
      <c r="H637" s="131" t="n">
        <f aca="false">H638</f>
        <v>15492.771</v>
      </c>
      <c r="I637" s="131" t="n">
        <f aca="false">I638</f>
        <v>15365.896</v>
      </c>
      <c r="J637" s="131"/>
      <c r="K637" s="131" t="n">
        <f aca="false">K638</f>
        <v>15365.896</v>
      </c>
      <c r="L637" s="131" t="n">
        <f aca="false">L638</f>
        <v>15365.896</v>
      </c>
      <c r="M637" s="131"/>
      <c r="N637" s="131" t="n">
        <f aca="false">N638</f>
        <v>15365.896</v>
      </c>
    </row>
    <row r="638" customFormat="false" ht="26.25" hidden="false" customHeight="false" outlineLevel="0" collapsed="false">
      <c r="A638" s="22"/>
      <c r="B638" s="22"/>
      <c r="C638" s="22" t="s">
        <v>177</v>
      </c>
      <c r="D638" s="22"/>
      <c r="E638" s="23" t="s">
        <v>178</v>
      </c>
      <c r="F638" s="132" t="n">
        <f aca="false">F639+F641</f>
        <v>15492.771</v>
      </c>
      <c r="G638" s="132"/>
      <c r="H638" s="132" t="n">
        <f aca="false">H639+H641</f>
        <v>15492.771</v>
      </c>
      <c r="I638" s="132" t="n">
        <f aca="false">I639+I641</f>
        <v>15365.896</v>
      </c>
      <c r="J638" s="132"/>
      <c r="K638" s="132" t="n">
        <f aca="false">K639+K641</f>
        <v>15365.896</v>
      </c>
      <c r="L638" s="132" t="n">
        <f aca="false">L639+L641</f>
        <v>15365.896</v>
      </c>
      <c r="M638" s="132"/>
      <c r="N638" s="132" t="n">
        <f aca="false">N639+N641</f>
        <v>15365.896</v>
      </c>
    </row>
    <row r="639" customFormat="false" ht="26.25" hidden="false" customHeight="false" outlineLevel="0" collapsed="false">
      <c r="A639" s="133"/>
      <c r="B639" s="133"/>
      <c r="C639" s="25" t="s">
        <v>179</v>
      </c>
      <c r="D639" s="25"/>
      <c r="E639" s="27" t="s">
        <v>180</v>
      </c>
      <c r="F639" s="134" t="n">
        <f aca="false">SUM(F640)</f>
        <v>913.5</v>
      </c>
      <c r="G639" s="134"/>
      <c r="H639" s="134" t="n">
        <f aca="false">SUM(H640)</f>
        <v>913.5</v>
      </c>
      <c r="I639" s="134" t="n">
        <f aca="false">SUM(I640)</f>
        <v>786.625</v>
      </c>
      <c r="J639" s="134"/>
      <c r="K639" s="134" t="n">
        <f aca="false">SUM(K640)</f>
        <v>786.625</v>
      </c>
      <c r="L639" s="134" t="n">
        <f aca="false">SUM(L640)</f>
        <v>786.625</v>
      </c>
      <c r="M639" s="134"/>
      <c r="N639" s="134" t="n">
        <f aca="false">SUM(N640)</f>
        <v>786.625</v>
      </c>
    </row>
    <row r="640" customFormat="false" ht="15" hidden="false" customHeight="false" outlineLevel="0" collapsed="false">
      <c r="A640" s="133"/>
      <c r="B640" s="133"/>
      <c r="C640" s="25"/>
      <c r="D640" s="25" t="s">
        <v>47</v>
      </c>
      <c r="E640" s="27" t="s">
        <v>48</v>
      </c>
      <c r="F640" s="134" t="n">
        <v>913.5</v>
      </c>
      <c r="G640" s="134"/>
      <c r="H640" s="134" t="n">
        <v>913.5</v>
      </c>
      <c r="I640" s="134" t="n">
        <v>786.625</v>
      </c>
      <c r="J640" s="134"/>
      <c r="K640" s="134" t="n">
        <v>786.625</v>
      </c>
      <c r="L640" s="134" t="n">
        <v>786.625</v>
      </c>
      <c r="M640" s="134"/>
      <c r="N640" s="134" t="n">
        <v>786.625</v>
      </c>
    </row>
    <row r="641" customFormat="false" ht="36.75" hidden="false" customHeight="true" outlineLevel="0" collapsed="false">
      <c r="A641" s="133"/>
      <c r="B641" s="133"/>
      <c r="C641" s="25" t="s">
        <v>181</v>
      </c>
      <c r="D641" s="25"/>
      <c r="E641" s="27" t="s">
        <v>182</v>
      </c>
      <c r="F641" s="134" t="n">
        <f aca="false">F642+F643</f>
        <v>14579.271</v>
      </c>
      <c r="G641" s="134"/>
      <c r="H641" s="134" t="n">
        <f aca="false">H642+H643</f>
        <v>14579.271</v>
      </c>
      <c r="I641" s="134" t="n">
        <f aca="false">I642+I643</f>
        <v>14579.271</v>
      </c>
      <c r="J641" s="134"/>
      <c r="K641" s="134" t="n">
        <f aca="false">K642+K643</f>
        <v>14579.271</v>
      </c>
      <c r="L641" s="134" t="n">
        <f aca="false">L642+L643</f>
        <v>14579.271</v>
      </c>
      <c r="M641" s="134"/>
      <c r="N641" s="134" t="n">
        <f aca="false">N642+N643</f>
        <v>14579.271</v>
      </c>
    </row>
    <row r="642" customFormat="false" ht="15" hidden="false" customHeight="false" outlineLevel="0" collapsed="false">
      <c r="A642" s="133"/>
      <c r="B642" s="133"/>
      <c r="C642" s="25"/>
      <c r="D642" s="25" t="s">
        <v>47</v>
      </c>
      <c r="E642" s="27" t="s">
        <v>48</v>
      </c>
      <c r="F642" s="134" t="n">
        <v>6854.4</v>
      </c>
      <c r="G642" s="134"/>
      <c r="H642" s="134" t="n">
        <v>6854.4</v>
      </c>
      <c r="I642" s="134" t="n">
        <v>6854.4</v>
      </c>
      <c r="J642" s="134"/>
      <c r="K642" s="134" t="n">
        <v>6854.4</v>
      </c>
      <c r="L642" s="134" t="n">
        <v>6854.4</v>
      </c>
      <c r="M642" s="134"/>
      <c r="N642" s="134" t="n">
        <v>6854.4</v>
      </c>
    </row>
    <row r="643" customFormat="false" ht="26.25" hidden="false" customHeight="false" outlineLevel="0" collapsed="false">
      <c r="A643" s="133"/>
      <c r="B643" s="133"/>
      <c r="C643" s="25"/>
      <c r="D643" s="25" t="s">
        <v>87</v>
      </c>
      <c r="E643" s="27" t="s">
        <v>88</v>
      </c>
      <c r="F643" s="134" t="n">
        <v>7724.871</v>
      </c>
      <c r="G643" s="134"/>
      <c r="H643" s="134" t="n">
        <v>7724.871</v>
      </c>
      <c r="I643" s="134" t="n">
        <v>7724.871</v>
      </c>
      <c r="J643" s="134"/>
      <c r="K643" s="134" t="n">
        <v>7724.871</v>
      </c>
      <c r="L643" s="134" t="n">
        <v>7724.871</v>
      </c>
      <c r="M643" s="134"/>
      <c r="N643" s="134" t="n">
        <v>7724.871</v>
      </c>
    </row>
    <row r="644" customFormat="false" ht="15" hidden="false" customHeight="false" outlineLevel="0" collapsed="false">
      <c r="A644" s="121"/>
      <c r="B644" s="74" t="n">
        <v>1004</v>
      </c>
      <c r="C644" s="121"/>
      <c r="D644" s="121"/>
      <c r="E644" s="122" t="s">
        <v>732</v>
      </c>
      <c r="F644" s="137" t="n">
        <f aca="false">F645</f>
        <v>4574.3</v>
      </c>
      <c r="G644" s="137"/>
      <c r="H644" s="137" t="n">
        <f aca="false">H645</f>
        <v>4574.3</v>
      </c>
      <c r="I644" s="137" t="n">
        <f aca="false">I645</f>
        <v>3572.2</v>
      </c>
      <c r="J644" s="137"/>
      <c r="K644" s="137" t="n">
        <f aca="false">K645</f>
        <v>3572.2</v>
      </c>
      <c r="L644" s="137" t="n">
        <f aca="false">L645</f>
        <v>3513.9</v>
      </c>
      <c r="M644" s="137"/>
      <c r="N644" s="137" t="n">
        <f aca="false">N645</f>
        <v>3513.9</v>
      </c>
    </row>
    <row r="645" customFormat="false" ht="15" hidden="false" customHeight="false" outlineLevel="0" collapsed="false">
      <c r="A645" s="121"/>
      <c r="B645" s="74"/>
      <c r="C645" s="121" t="s">
        <v>17</v>
      </c>
      <c r="D645" s="74"/>
      <c r="E645" s="184" t="s">
        <v>671</v>
      </c>
      <c r="F645" s="137" t="n">
        <f aca="false">F646</f>
        <v>4574.3</v>
      </c>
      <c r="G645" s="137"/>
      <c r="H645" s="137" t="n">
        <f aca="false">H646</f>
        <v>4574.3</v>
      </c>
      <c r="I645" s="137" t="n">
        <f aca="false">I646</f>
        <v>3572.2</v>
      </c>
      <c r="J645" s="137"/>
      <c r="K645" s="137" t="n">
        <f aca="false">K646</f>
        <v>3572.2</v>
      </c>
      <c r="L645" s="137" t="n">
        <f aca="false">L646</f>
        <v>3513.9</v>
      </c>
      <c r="M645" s="137"/>
      <c r="N645" s="137" t="n">
        <f aca="false">N646</f>
        <v>3513.9</v>
      </c>
    </row>
    <row r="646" customFormat="false" ht="25.5" hidden="false" customHeight="false" outlineLevel="0" collapsed="false">
      <c r="A646" s="127"/>
      <c r="B646" s="128"/>
      <c r="C646" s="127" t="s">
        <v>79</v>
      </c>
      <c r="D646" s="128"/>
      <c r="E646" s="129" t="s">
        <v>744</v>
      </c>
      <c r="F646" s="130" t="n">
        <f aca="false">F647</f>
        <v>4574.3</v>
      </c>
      <c r="G646" s="130"/>
      <c r="H646" s="130" t="n">
        <f aca="false">H647</f>
        <v>4574.3</v>
      </c>
      <c r="I646" s="130" t="n">
        <f aca="false">I647</f>
        <v>3572.2</v>
      </c>
      <c r="J646" s="130"/>
      <c r="K646" s="130" t="n">
        <f aca="false">K647</f>
        <v>3572.2</v>
      </c>
      <c r="L646" s="130" t="n">
        <f aca="false">L647</f>
        <v>3513.9</v>
      </c>
      <c r="M646" s="130"/>
      <c r="N646" s="130" t="n">
        <f aca="false">N647</f>
        <v>3513.9</v>
      </c>
    </row>
    <row r="647" customFormat="false" ht="15" hidden="false" customHeight="false" outlineLevel="0" collapsed="false">
      <c r="A647" s="155"/>
      <c r="B647" s="156"/>
      <c r="C647" s="155" t="s">
        <v>81</v>
      </c>
      <c r="D647" s="156"/>
      <c r="E647" s="157" t="s">
        <v>82</v>
      </c>
      <c r="F647" s="158" t="n">
        <f aca="false">F648</f>
        <v>4574.3</v>
      </c>
      <c r="G647" s="158"/>
      <c r="H647" s="158" t="n">
        <f aca="false">H648</f>
        <v>4574.3</v>
      </c>
      <c r="I647" s="158" t="n">
        <f aca="false">I648</f>
        <v>3572.2</v>
      </c>
      <c r="J647" s="158"/>
      <c r="K647" s="158" t="n">
        <f aca="false">K648</f>
        <v>3572.2</v>
      </c>
      <c r="L647" s="158" t="n">
        <f aca="false">L648</f>
        <v>3513.9</v>
      </c>
      <c r="M647" s="158"/>
      <c r="N647" s="158" t="n">
        <f aca="false">N648</f>
        <v>3513.9</v>
      </c>
    </row>
    <row r="648" customFormat="false" ht="26.25" hidden="false" customHeight="false" outlineLevel="0" collapsed="false">
      <c r="A648" s="22"/>
      <c r="B648" s="22"/>
      <c r="C648" s="22" t="s">
        <v>83</v>
      </c>
      <c r="D648" s="22"/>
      <c r="E648" s="23" t="s">
        <v>104</v>
      </c>
      <c r="F648" s="132" t="n">
        <f aca="false">F649</f>
        <v>4574.3</v>
      </c>
      <c r="G648" s="132"/>
      <c r="H648" s="132" t="n">
        <f aca="false">H649</f>
        <v>4574.3</v>
      </c>
      <c r="I648" s="132" t="n">
        <f aca="false">I649</f>
        <v>3572.2</v>
      </c>
      <c r="J648" s="132"/>
      <c r="K648" s="132" t="n">
        <f aca="false">K649</f>
        <v>3572.2</v>
      </c>
      <c r="L648" s="132" t="n">
        <f aca="false">L649</f>
        <v>3513.9</v>
      </c>
      <c r="M648" s="132"/>
      <c r="N648" s="132" t="n">
        <f aca="false">N649</f>
        <v>3513.9</v>
      </c>
    </row>
    <row r="649" customFormat="false" ht="39" hidden="false" customHeight="false" outlineLevel="0" collapsed="false">
      <c r="A649" s="133"/>
      <c r="B649" s="133"/>
      <c r="C649" s="25" t="s">
        <v>91</v>
      </c>
      <c r="D649" s="25"/>
      <c r="E649" s="27" t="s">
        <v>92</v>
      </c>
      <c r="F649" s="134" t="n">
        <f aca="false">F650</f>
        <v>4574.3</v>
      </c>
      <c r="G649" s="134"/>
      <c r="H649" s="134" t="n">
        <f aca="false">H650</f>
        <v>4574.3</v>
      </c>
      <c r="I649" s="134" t="n">
        <f aca="false">I650</f>
        <v>3572.2</v>
      </c>
      <c r="J649" s="134"/>
      <c r="K649" s="134" t="n">
        <f aca="false">K650</f>
        <v>3572.2</v>
      </c>
      <c r="L649" s="134" t="n">
        <f aca="false">L650</f>
        <v>3513.9</v>
      </c>
      <c r="M649" s="134"/>
      <c r="N649" s="134" t="n">
        <f aca="false">N650</f>
        <v>3513.9</v>
      </c>
    </row>
    <row r="650" customFormat="false" ht="26.25" hidden="false" customHeight="false" outlineLevel="0" collapsed="false">
      <c r="A650" s="133"/>
      <c r="B650" s="133"/>
      <c r="C650" s="25"/>
      <c r="D650" s="25" t="s">
        <v>87</v>
      </c>
      <c r="E650" s="27" t="s">
        <v>88</v>
      </c>
      <c r="F650" s="134" t="n">
        <v>4574.3</v>
      </c>
      <c r="G650" s="134"/>
      <c r="H650" s="134" t="n">
        <v>4574.3</v>
      </c>
      <c r="I650" s="134" t="n">
        <v>3572.2</v>
      </c>
      <c r="J650" s="134"/>
      <c r="K650" s="134" t="n">
        <v>3572.2</v>
      </c>
      <c r="L650" s="134" t="n">
        <v>3513.9</v>
      </c>
      <c r="M650" s="134"/>
      <c r="N650" s="134" t="n">
        <v>3513.9</v>
      </c>
    </row>
    <row r="651" customFormat="false" ht="15" hidden="false" customHeight="false" outlineLevel="0" collapsed="false">
      <c r="A651" s="73"/>
      <c r="B651" s="74" t="n">
        <v>1100</v>
      </c>
      <c r="C651" s="121"/>
      <c r="D651" s="121"/>
      <c r="E651" s="122" t="s">
        <v>747</v>
      </c>
      <c r="F651" s="137" t="n">
        <f aca="false">F652</f>
        <v>2261.3541</v>
      </c>
      <c r="G651" s="137"/>
      <c r="H651" s="137" t="n">
        <f aca="false">H652</f>
        <v>2261.3541</v>
      </c>
      <c r="I651" s="137" t="n">
        <f aca="false">I652</f>
        <v>2150</v>
      </c>
      <c r="J651" s="137"/>
      <c r="K651" s="137" t="n">
        <f aca="false">K652</f>
        <v>2150</v>
      </c>
      <c r="L651" s="137" t="n">
        <f aca="false">L652</f>
        <v>14714.34286</v>
      </c>
      <c r="M651" s="137"/>
      <c r="N651" s="137" t="n">
        <f aca="false">N652</f>
        <v>14714.34286</v>
      </c>
    </row>
    <row r="652" customFormat="false" ht="15" hidden="false" customHeight="false" outlineLevel="0" collapsed="false">
      <c r="A652" s="73"/>
      <c r="B652" s="74" t="s">
        <v>748</v>
      </c>
      <c r="C652" s="121"/>
      <c r="D652" s="74"/>
      <c r="E652" s="152" t="s">
        <v>749</v>
      </c>
      <c r="F652" s="137" t="n">
        <f aca="false">F653</f>
        <v>2261.3541</v>
      </c>
      <c r="G652" s="137"/>
      <c r="H652" s="137" t="n">
        <f aca="false">H653</f>
        <v>2261.3541</v>
      </c>
      <c r="I652" s="137" t="n">
        <f aca="false">I653</f>
        <v>2150</v>
      </c>
      <c r="J652" s="137"/>
      <c r="K652" s="137" t="n">
        <f aca="false">K653</f>
        <v>2150</v>
      </c>
      <c r="L652" s="137" t="n">
        <f aca="false">L653</f>
        <v>14714.34286</v>
      </c>
      <c r="M652" s="137"/>
      <c r="N652" s="137" t="n">
        <f aca="false">N653</f>
        <v>14714.34286</v>
      </c>
    </row>
    <row r="653" customFormat="false" ht="15" hidden="false" customHeight="false" outlineLevel="0" collapsed="false">
      <c r="A653" s="73"/>
      <c r="B653" s="74"/>
      <c r="C653" s="121" t="s">
        <v>17</v>
      </c>
      <c r="D653" s="74"/>
      <c r="E653" s="152" t="s">
        <v>18</v>
      </c>
      <c r="F653" s="137" t="n">
        <f aca="false">F654</f>
        <v>2261.3541</v>
      </c>
      <c r="G653" s="137"/>
      <c r="H653" s="137" t="n">
        <f aca="false">H654</f>
        <v>2261.3541</v>
      </c>
      <c r="I653" s="137" t="n">
        <f aca="false">I654</f>
        <v>2150</v>
      </c>
      <c r="J653" s="137"/>
      <c r="K653" s="137" t="n">
        <f aca="false">K654</f>
        <v>2150</v>
      </c>
      <c r="L653" s="137" t="n">
        <f aca="false">L654</f>
        <v>14714.34286</v>
      </c>
      <c r="M653" s="137"/>
      <c r="N653" s="137" t="n">
        <f aca="false">N654</f>
        <v>14714.34286</v>
      </c>
    </row>
    <row r="654" customFormat="false" ht="25.5" hidden="false" customHeight="false" outlineLevel="0" collapsed="false">
      <c r="A654" s="127"/>
      <c r="B654" s="128"/>
      <c r="C654" s="127" t="s">
        <v>326</v>
      </c>
      <c r="D654" s="128"/>
      <c r="E654" s="129" t="s">
        <v>327</v>
      </c>
      <c r="F654" s="130" t="n">
        <f aca="false">F655+F663</f>
        <v>2261.3541</v>
      </c>
      <c r="G654" s="130"/>
      <c r="H654" s="130" t="n">
        <f aca="false">H655+H663</f>
        <v>2261.3541</v>
      </c>
      <c r="I654" s="130" t="n">
        <f aca="false">I655+I663</f>
        <v>2150</v>
      </c>
      <c r="J654" s="130"/>
      <c r="K654" s="130" t="n">
        <f aca="false">K655+K663</f>
        <v>2150</v>
      </c>
      <c r="L654" s="130" t="n">
        <f aca="false">L655+L663</f>
        <v>14714.34286</v>
      </c>
      <c r="M654" s="130"/>
      <c r="N654" s="130" t="n">
        <f aca="false">N655+N663</f>
        <v>14714.34286</v>
      </c>
    </row>
    <row r="655" customFormat="false" ht="26.25" hidden="false" customHeight="false" outlineLevel="0" collapsed="false">
      <c r="A655" s="22"/>
      <c r="B655" s="22"/>
      <c r="C655" s="22" t="s">
        <v>328</v>
      </c>
      <c r="D655" s="22"/>
      <c r="E655" s="23" t="s">
        <v>329</v>
      </c>
      <c r="F655" s="132" t="n">
        <f aca="false">F656+F658++F661</f>
        <v>2261.3541</v>
      </c>
      <c r="G655" s="132"/>
      <c r="H655" s="132" t="n">
        <f aca="false">H656+H658++H661</f>
        <v>2261.3541</v>
      </c>
      <c r="I655" s="132" t="n">
        <f aca="false">I656+I658</f>
        <v>299.2</v>
      </c>
      <c r="J655" s="132"/>
      <c r="K655" s="132" t="n">
        <f aca="false">K656+K658</f>
        <v>299.2</v>
      </c>
      <c r="L655" s="132" t="n">
        <f aca="false">L656+L658</f>
        <v>1857.2</v>
      </c>
      <c r="M655" s="132"/>
      <c r="N655" s="132" t="n">
        <f aca="false">N656+N658</f>
        <v>1857.2</v>
      </c>
    </row>
    <row r="656" customFormat="false" ht="39" hidden="false" customHeight="false" outlineLevel="0" collapsed="false">
      <c r="A656" s="133"/>
      <c r="B656" s="133"/>
      <c r="C656" s="25" t="s">
        <v>330</v>
      </c>
      <c r="D656" s="25"/>
      <c r="E656" s="27" t="s">
        <v>750</v>
      </c>
      <c r="F656" s="134" t="n">
        <f aca="false">F657</f>
        <v>1601.6</v>
      </c>
      <c r="G656" s="134"/>
      <c r="H656" s="134" t="n">
        <f aca="false">H657</f>
        <v>1601.6</v>
      </c>
      <c r="I656" s="134" t="n">
        <f aca="false">I657</f>
        <v>0</v>
      </c>
      <c r="J656" s="134"/>
      <c r="K656" s="134" t="n">
        <f aca="false">K657</f>
        <v>0</v>
      </c>
      <c r="L656" s="134" t="n">
        <f aca="false">L657</f>
        <v>1558</v>
      </c>
      <c r="M656" s="134"/>
      <c r="N656" s="134" t="n">
        <f aca="false">N657</f>
        <v>1558</v>
      </c>
    </row>
    <row r="657" customFormat="false" ht="26.25" hidden="false" customHeight="false" outlineLevel="0" collapsed="false">
      <c r="A657" s="133"/>
      <c r="B657" s="133"/>
      <c r="C657" s="25"/>
      <c r="D657" s="25" t="s">
        <v>87</v>
      </c>
      <c r="E657" s="27" t="s">
        <v>88</v>
      </c>
      <c r="F657" s="134" t="n">
        <f aca="false">1558+43.6</f>
        <v>1601.6</v>
      </c>
      <c r="G657" s="134"/>
      <c r="H657" s="134" t="n">
        <f aca="false">1558+43.6</f>
        <v>1601.6</v>
      </c>
      <c r="I657" s="134" t="n">
        <v>0</v>
      </c>
      <c r="J657" s="134"/>
      <c r="K657" s="134" t="n">
        <v>0</v>
      </c>
      <c r="L657" s="134" t="n">
        <v>1558</v>
      </c>
      <c r="M657" s="134"/>
      <c r="N657" s="134" t="n">
        <v>1558</v>
      </c>
    </row>
    <row r="658" customFormat="false" ht="15" hidden="false" customHeight="false" outlineLevel="0" collapsed="false">
      <c r="A658" s="133"/>
      <c r="B658" s="133"/>
      <c r="C658" s="25" t="s">
        <v>332</v>
      </c>
      <c r="D658" s="25"/>
      <c r="E658" s="27" t="s">
        <v>333</v>
      </c>
      <c r="F658" s="134" t="n">
        <f aca="false">F659</f>
        <v>299.2</v>
      </c>
      <c r="G658" s="134"/>
      <c r="H658" s="134" t="n">
        <f aca="false">H659</f>
        <v>299.2</v>
      </c>
      <c r="I658" s="134" t="n">
        <f aca="false">I659</f>
        <v>299.2</v>
      </c>
      <c r="J658" s="134"/>
      <c r="K658" s="134" t="n">
        <f aca="false">K659</f>
        <v>299.2</v>
      </c>
      <c r="L658" s="134" t="n">
        <f aca="false">L659</f>
        <v>299.2</v>
      </c>
      <c r="M658" s="134"/>
      <c r="N658" s="134" t="n">
        <f aca="false">N659</f>
        <v>299.2</v>
      </c>
    </row>
    <row r="659" customFormat="false" ht="26.25" hidden="false" customHeight="false" outlineLevel="0" collapsed="false">
      <c r="A659" s="133"/>
      <c r="B659" s="133"/>
      <c r="C659" s="25"/>
      <c r="D659" s="25" t="s">
        <v>87</v>
      </c>
      <c r="E659" s="27" t="s">
        <v>88</v>
      </c>
      <c r="F659" s="134" t="n">
        <f aca="false">F660</f>
        <v>299.2</v>
      </c>
      <c r="G659" s="134"/>
      <c r="H659" s="134" t="n">
        <f aca="false">H660</f>
        <v>299.2</v>
      </c>
      <c r="I659" s="134" t="n">
        <f aca="false">I660</f>
        <v>299.2</v>
      </c>
      <c r="J659" s="134"/>
      <c r="K659" s="134" t="n">
        <f aca="false">K660</f>
        <v>299.2</v>
      </c>
      <c r="L659" s="134" t="n">
        <f aca="false">L660</f>
        <v>299.2</v>
      </c>
      <c r="M659" s="134"/>
      <c r="N659" s="134" t="n">
        <f aca="false">N660</f>
        <v>299.2</v>
      </c>
    </row>
    <row r="660" customFormat="false" ht="15" hidden="false" customHeight="false" outlineLevel="0" collapsed="false">
      <c r="A660" s="133"/>
      <c r="B660" s="133"/>
      <c r="C660" s="25"/>
      <c r="D660" s="25"/>
      <c r="E660" s="139" t="s">
        <v>220</v>
      </c>
      <c r="F660" s="134" t="n">
        <v>299.2</v>
      </c>
      <c r="G660" s="134"/>
      <c r="H660" s="134" t="n">
        <v>299.2</v>
      </c>
      <c r="I660" s="134" t="n">
        <v>299.2</v>
      </c>
      <c r="J660" s="134"/>
      <c r="K660" s="134" t="n">
        <v>299.2</v>
      </c>
      <c r="L660" s="134" t="n">
        <v>299.2</v>
      </c>
      <c r="M660" s="134"/>
      <c r="N660" s="134" t="n">
        <v>299.2</v>
      </c>
    </row>
    <row r="661" customFormat="false" ht="15" hidden="false" customHeight="false" outlineLevel="0" collapsed="false">
      <c r="A661" s="133"/>
      <c r="B661" s="133"/>
      <c r="C661" s="25" t="s">
        <v>334</v>
      </c>
      <c r="D661" s="25"/>
      <c r="E661" s="139" t="s">
        <v>335</v>
      </c>
      <c r="F661" s="134" t="n">
        <f aca="false">F662</f>
        <v>360.5541</v>
      </c>
      <c r="G661" s="134"/>
      <c r="H661" s="134" t="n">
        <f aca="false">H662</f>
        <v>360.5541</v>
      </c>
      <c r="I661" s="134"/>
      <c r="J661" s="134"/>
      <c r="K661" s="134"/>
      <c r="L661" s="134"/>
      <c r="M661" s="134"/>
      <c r="N661" s="134"/>
    </row>
    <row r="662" customFormat="false" ht="26.25" hidden="false" customHeight="false" outlineLevel="0" collapsed="false">
      <c r="A662" s="133"/>
      <c r="B662" s="133"/>
      <c r="C662" s="25"/>
      <c r="D662" s="25" t="s">
        <v>87</v>
      </c>
      <c r="E662" s="27" t="s">
        <v>88</v>
      </c>
      <c r="F662" s="134" t="n">
        <v>360.5541</v>
      </c>
      <c r="G662" s="134"/>
      <c r="H662" s="134" t="n">
        <v>360.5541</v>
      </c>
      <c r="I662" s="134"/>
      <c r="J662" s="134"/>
      <c r="K662" s="134"/>
      <c r="L662" s="134"/>
      <c r="M662" s="134"/>
      <c r="N662" s="134"/>
    </row>
    <row r="663" customFormat="false" ht="26.25" hidden="false" customHeight="false" outlineLevel="0" collapsed="false">
      <c r="A663" s="22"/>
      <c r="B663" s="22"/>
      <c r="C663" s="22" t="s">
        <v>336</v>
      </c>
      <c r="D663" s="22"/>
      <c r="E663" s="23" t="s">
        <v>337</v>
      </c>
      <c r="F663" s="132" t="n">
        <f aca="false">F666</f>
        <v>0</v>
      </c>
      <c r="G663" s="132"/>
      <c r="H663" s="132" t="n">
        <f aca="false">H666</f>
        <v>0</v>
      </c>
      <c r="I663" s="132" t="n">
        <f aca="false">I664</f>
        <v>1850.8</v>
      </c>
      <c r="J663" s="132"/>
      <c r="K663" s="132" t="n">
        <f aca="false">K664</f>
        <v>1850.8</v>
      </c>
      <c r="L663" s="132" t="n">
        <f aca="false">L666</f>
        <v>12857.14286</v>
      </c>
      <c r="M663" s="132"/>
      <c r="N663" s="132" t="n">
        <f aca="false">N666</f>
        <v>12857.14286</v>
      </c>
    </row>
    <row r="664" customFormat="false" ht="30.75" hidden="false" customHeight="true" outlineLevel="0" collapsed="false">
      <c r="A664" s="133"/>
      <c r="B664" s="133"/>
      <c r="C664" s="25" t="s">
        <v>340</v>
      </c>
      <c r="D664" s="25"/>
      <c r="E664" s="27" t="s">
        <v>341</v>
      </c>
      <c r="F664" s="134" t="n">
        <v>0</v>
      </c>
      <c r="G664" s="134"/>
      <c r="H664" s="134" t="n">
        <v>0</v>
      </c>
      <c r="I664" s="134" t="n">
        <f aca="false">I665</f>
        <v>1850.8</v>
      </c>
      <c r="J664" s="134"/>
      <c r="K664" s="134" t="n">
        <f aca="false">K665</f>
        <v>1850.8</v>
      </c>
      <c r="L664" s="134" t="n">
        <f aca="false">L665</f>
        <v>0</v>
      </c>
      <c r="M664" s="134"/>
      <c r="N664" s="134" t="n">
        <f aca="false">N665</f>
        <v>0</v>
      </c>
    </row>
    <row r="665" customFormat="false" ht="26.25" hidden="false" customHeight="false" outlineLevel="0" collapsed="false">
      <c r="A665" s="133"/>
      <c r="B665" s="133"/>
      <c r="C665" s="25"/>
      <c r="D665" s="25" t="s">
        <v>87</v>
      </c>
      <c r="E665" s="27" t="s">
        <v>88</v>
      </c>
      <c r="F665" s="134" t="n">
        <v>0</v>
      </c>
      <c r="G665" s="134"/>
      <c r="H665" s="134" t="n">
        <v>0</v>
      </c>
      <c r="I665" s="134" t="n">
        <v>1850.8</v>
      </c>
      <c r="J665" s="134"/>
      <c r="K665" s="134" t="n">
        <v>1850.8</v>
      </c>
      <c r="L665" s="134" t="n">
        <v>0</v>
      </c>
      <c r="M665" s="134"/>
      <c r="N665" s="134" t="n">
        <v>0</v>
      </c>
    </row>
    <row r="666" customFormat="false" ht="15" hidden="false" customHeight="false" outlineLevel="0" collapsed="false">
      <c r="A666" s="133"/>
      <c r="B666" s="133"/>
      <c r="C666" s="25" t="s">
        <v>338</v>
      </c>
      <c r="D666" s="25"/>
      <c r="E666" s="27" t="s">
        <v>339</v>
      </c>
      <c r="F666" s="134" t="n">
        <v>0</v>
      </c>
      <c r="G666" s="134"/>
      <c r="H666" s="134" t="n">
        <v>0</v>
      </c>
      <c r="I666" s="134" t="n">
        <v>0</v>
      </c>
      <c r="J666" s="134"/>
      <c r="K666" s="134" t="n">
        <v>0</v>
      </c>
      <c r="L666" s="134" t="n">
        <v>12857.14286</v>
      </c>
      <c r="M666" s="134"/>
      <c r="N666" s="134" t="n">
        <v>12857.14286</v>
      </c>
    </row>
    <row r="667" customFormat="false" ht="26.25" hidden="false" customHeight="false" outlineLevel="0" collapsed="false">
      <c r="A667" s="133"/>
      <c r="B667" s="133"/>
      <c r="C667" s="25"/>
      <c r="D667" s="25" t="s">
        <v>87</v>
      </c>
      <c r="E667" s="27" t="s">
        <v>88</v>
      </c>
      <c r="F667" s="134" t="n">
        <v>0</v>
      </c>
      <c r="G667" s="134"/>
      <c r="H667" s="134" t="n">
        <v>0</v>
      </c>
      <c r="I667" s="134" t="n">
        <v>0</v>
      </c>
      <c r="J667" s="134"/>
      <c r="K667" s="134" t="n">
        <v>0</v>
      </c>
      <c r="L667" s="134" t="n">
        <v>12857.14286</v>
      </c>
      <c r="M667" s="134"/>
      <c r="N667" s="134" t="n">
        <v>12857.14286</v>
      </c>
    </row>
    <row r="668" customFormat="false" ht="15" hidden="false" customHeight="false" outlineLevel="0" collapsed="false">
      <c r="A668" s="133"/>
      <c r="B668" s="133"/>
      <c r="C668" s="25"/>
      <c r="D668" s="25"/>
      <c r="E668" s="27" t="s">
        <v>99</v>
      </c>
      <c r="F668" s="140" t="n">
        <v>0</v>
      </c>
      <c r="G668" s="140"/>
      <c r="H668" s="140" t="n">
        <v>0</v>
      </c>
      <c r="I668" s="140" t="n">
        <v>0</v>
      </c>
      <c r="J668" s="140"/>
      <c r="K668" s="140" t="n">
        <v>0</v>
      </c>
      <c r="L668" s="140" t="n">
        <v>0</v>
      </c>
      <c r="M668" s="140"/>
      <c r="N668" s="140" t="n">
        <v>0</v>
      </c>
    </row>
    <row r="669" customFormat="false" ht="15" hidden="false" customHeight="false" outlineLevel="0" collapsed="false">
      <c r="A669" s="133"/>
      <c r="B669" s="133"/>
      <c r="C669" s="25"/>
      <c r="D669" s="25"/>
      <c r="E669" s="27" t="s">
        <v>100</v>
      </c>
      <c r="F669" s="134" t="n">
        <v>0</v>
      </c>
      <c r="G669" s="134"/>
      <c r="H669" s="134" t="n">
        <v>0</v>
      </c>
      <c r="I669" s="134" t="n">
        <v>0</v>
      </c>
      <c r="J669" s="134"/>
      <c r="K669" s="134" t="n">
        <v>0</v>
      </c>
      <c r="L669" s="134" t="n">
        <v>12857.14286</v>
      </c>
      <c r="M669" s="134"/>
      <c r="N669" s="134" t="n">
        <v>12857.14286</v>
      </c>
    </row>
    <row r="670" customFormat="false" ht="25.5" hidden="false" customHeight="false" outlineLevel="0" collapsed="false">
      <c r="A670" s="118" t="n">
        <v>621</v>
      </c>
      <c r="B670" s="210"/>
      <c r="C670" s="118"/>
      <c r="D670" s="118"/>
      <c r="E670" s="119" t="s">
        <v>751</v>
      </c>
      <c r="F670" s="120" t="n">
        <f aca="false">F671+F701+F753+F762+F769</f>
        <v>106125.5</v>
      </c>
      <c r="G670" s="120"/>
      <c r="H670" s="120" t="n">
        <f aca="false">H671+H701+H753+H762+H769</f>
        <v>106125.5</v>
      </c>
      <c r="I670" s="120" t="n">
        <f aca="false">I671+I701+I753+I762+I769</f>
        <v>98468.95789</v>
      </c>
      <c r="J670" s="120"/>
      <c r="K670" s="120" t="n">
        <f aca="false">K671+K701+K753+K762+K769</f>
        <v>98468.95789</v>
      </c>
      <c r="L670" s="120" t="n">
        <f aca="false">L671+L701+L753+L762+L769</f>
        <v>100821.8</v>
      </c>
      <c r="M670" s="120"/>
      <c r="N670" s="120" t="n">
        <f aca="false">N671+N701+N753+N762+N769</f>
        <v>100821.8</v>
      </c>
    </row>
    <row r="671" customFormat="false" ht="15" hidden="false" customHeight="false" outlineLevel="0" collapsed="false">
      <c r="A671" s="195"/>
      <c r="B671" s="74" t="s">
        <v>712</v>
      </c>
      <c r="C671" s="121"/>
      <c r="D671" s="121"/>
      <c r="E671" s="122" t="s">
        <v>713</v>
      </c>
      <c r="F671" s="137" t="n">
        <f aca="false">F672+F683+F694</f>
        <v>23033.9</v>
      </c>
      <c r="G671" s="137"/>
      <c r="H671" s="137" t="n">
        <f aca="false">H672+H683+H694</f>
        <v>23033.9</v>
      </c>
      <c r="I671" s="137" t="n">
        <f aca="false">I672+I683+I694</f>
        <v>22565.7</v>
      </c>
      <c r="J671" s="137"/>
      <c r="K671" s="137" t="n">
        <f aca="false">K672+K683+K694</f>
        <v>22565.7</v>
      </c>
      <c r="L671" s="137" t="n">
        <f aca="false">L672+L683+L694</f>
        <v>22864.2</v>
      </c>
      <c r="M671" s="137"/>
      <c r="N671" s="137" t="n">
        <f aca="false">N672+N683+N694</f>
        <v>22864.2</v>
      </c>
    </row>
    <row r="672" customFormat="false" ht="15" hidden="false" customHeight="false" outlineLevel="0" collapsed="false">
      <c r="A672" s="195"/>
      <c r="B672" s="74" t="s">
        <v>740</v>
      </c>
      <c r="C672" s="121"/>
      <c r="D672" s="121"/>
      <c r="E672" s="122" t="s">
        <v>741</v>
      </c>
      <c r="F672" s="137" t="n">
        <f aca="false">F673+F679</f>
        <v>22593.3</v>
      </c>
      <c r="G672" s="137"/>
      <c r="H672" s="137" t="n">
        <f aca="false">H673+H679</f>
        <v>22593.3</v>
      </c>
      <c r="I672" s="137" t="n">
        <f aca="false">I673</f>
        <v>22356.6</v>
      </c>
      <c r="J672" s="137"/>
      <c r="K672" s="137" t="n">
        <f aca="false">K673</f>
        <v>22356.6</v>
      </c>
      <c r="L672" s="137" t="n">
        <f aca="false">L673</f>
        <v>22356.6</v>
      </c>
      <c r="M672" s="137"/>
      <c r="N672" s="137" t="n">
        <f aca="false">N673</f>
        <v>22356.6</v>
      </c>
    </row>
    <row r="673" customFormat="false" ht="15" hidden="false" customHeight="false" outlineLevel="0" collapsed="false">
      <c r="A673" s="195"/>
      <c r="B673" s="74"/>
      <c r="C673" s="121" t="s">
        <v>17</v>
      </c>
      <c r="D673" s="74"/>
      <c r="E673" s="152" t="s">
        <v>18</v>
      </c>
      <c r="F673" s="137" t="n">
        <f aca="false">F674</f>
        <v>22356.6</v>
      </c>
      <c r="G673" s="137"/>
      <c r="H673" s="137" t="n">
        <f aca="false">H674</f>
        <v>22356.6</v>
      </c>
      <c r="I673" s="137" t="n">
        <f aca="false">I674</f>
        <v>22356.6</v>
      </c>
      <c r="J673" s="137"/>
      <c r="K673" s="137" t="n">
        <f aca="false">K674</f>
        <v>22356.6</v>
      </c>
      <c r="L673" s="137" t="n">
        <f aca="false">L674</f>
        <v>22356.6</v>
      </c>
      <c r="M673" s="137"/>
      <c r="N673" s="137" t="n">
        <f aca="false">N674</f>
        <v>22356.6</v>
      </c>
    </row>
    <row r="674" customFormat="false" ht="25.5" hidden="false" customHeight="false" outlineLevel="0" collapsed="false">
      <c r="A674" s="127"/>
      <c r="B674" s="128"/>
      <c r="C674" s="127" t="s">
        <v>257</v>
      </c>
      <c r="D674" s="128"/>
      <c r="E674" s="129" t="s">
        <v>258</v>
      </c>
      <c r="F674" s="130" t="n">
        <f aca="false">F675</f>
        <v>22356.6</v>
      </c>
      <c r="G674" s="130"/>
      <c r="H674" s="130" t="n">
        <f aca="false">H675</f>
        <v>22356.6</v>
      </c>
      <c r="I674" s="130" t="n">
        <f aca="false">I675</f>
        <v>22356.6</v>
      </c>
      <c r="J674" s="130"/>
      <c r="K674" s="130" t="n">
        <f aca="false">K675</f>
        <v>22356.6</v>
      </c>
      <c r="L674" s="130" t="n">
        <f aca="false">L675</f>
        <v>22356.6</v>
      </c>
      <c r="M674" s="130"/>
      <c r="N674" s="130" t="n">
        <f aca="false">N675</f>
        <v>22356.6</v>
      </c>
    </row>
    <row r="675" customFormat="false" ht="26.25" hidden="false" customHeight="false" outlineLevel="0" collapsed="false">
      <c r="A675" s="19"/>
      <c r="B675" s="19"/>
      <c r="C675" s="19" t="s">
        <v>259</v>
      </c>
      <c r="D675" s="19"/>
      <c r="E675" s="20" t="s">
        <v>260</v>
      </c>
      <c r="F675" s="131" t="n">
        <f aca="false">F676</f>
        <v>22356.6</v>
      </c>
      <c r="G675" s="131"/>
      <c r="H675" s="131" t="n">
        <f aca="false">H676</f>
        <v>22356.6</v>
      </c>
      <c r="I675" s="131" t="n">
        <f aca="false">I676</f>
        <v>22356.6</v>
      </c>
      <c r="J675" s="131"/>
      <c r="K675" s="131" t="n">
        <f aca="false">K676</f>
        <v>22356.6</v>
      </c>
      <c r="L675" s="131" t="n">
        <f aca="false">L676</f>
        <v>22356.6</v>
      </c>
      <c r="M675" s="131"/>
      <c r="N675" s="131" t="n">
        <f aca="false">N676</f>
        <v>22356.6</v>
      </c>
    </row>
    <row r="676" customFormat="false" ht="26.25" hidden="false" customHeight="false" outlineLevel="0" collapsed="false">
      <c r="A676" s="22"/>
      <c r="B676" s="22"/>
      <c r="C676" s="22" t="s">
        <v>275</v>
      </c>
      <c r="D676" s="22"/>
      <c r="E676" s="23" t="s">
        <v>276</v>
      </c>
      <c r="F676" s="132" t="n">
        <f aca="false">F677</f>
        <v>22356.6</v>
      </c>
      <c r="G676" s="132"/>
      <c r="H676" s="132" t="n">
        <f aca="false">H677</f>
        <v>22356.6</v>
      </c>
      <c r="I676" s="132" t="n">
        <f aca="false">I677</f>
        <v>22356.6</v>
      </c>
      <c r="J676" s="132"/>
      <c r="K676" s="132" t="n">
        <f aca="false">K677</f>
        <v>22356.6</v>
      </c>
      <c r="L676" s="132" t="n">
        <f aca="false">L677</f>
        <v>22356.6</v>
      </c>
      <c r="M676" s="132"/>
      <c r="N676" s="132" t="n">
        <f aca="false">N677</f>
        <v>22356.6</v>
      </c>
    </row>
    <row r="677" customFormat="false" ht="15" hidden="false" customHeight="false" outlineLevel="0" collapsed="false">
      <c r="A677" s="133"/>
      <c r="B677" s="133"/>
      <c r="C677" s="25" t="s">
        <v>277</v>
      </c>
      <c r="D677" s="25"/>
      <c r="E677" s="31" t="s">
        <v>278</v>
      </c>
      <c r="F677" s="134" t="n">
        <f aca="false">F678</f>
        <v>22356.6</v>
      </c>
      <c r="G677" s="134"/>
      <c r="H677" s="134" t="n">
        <f aca="false">H678</f>
        <v>22356.6</v>
      </c>
      <c r="I677" s="134" t="n">
        <f aca="false">I678</f>
        <v>22356.6</v>
      </c>
      <c r="J677" s="134"/>
      <c r="K677" s="134" t="n">
        <f aca="false">K678</f>
        <v>22356.6</v>
      </c>
      <c r="L677" s="134" t="n">
        <f aca="false">L678</f>
        <v>22356.6</v>
      </c>
      <c r="M677" s="134"/>
      <c r="N677" s="134" t="n">
        <f aca="false">N678</f>
        <v>22356.6</v>
      </c>
    </row>
    <row r="678" customFormat="false" ht="26.25" hidden="false" customHeight="false" outlineLevel="0" collapsed="false">
      <c r="A678" s="133"/>
      <c r="B678" s="133"/>
      <c r="C678" s="25"/>
      <c r="D678" s="25" t="s">
        <v>87</v>
      </c>
      <c r="E678" s="27" t="s">
        <v>88</v>
      </c>
      <c r="F678" s="134" t="n">
        <v>22356.6</v>
      </c>
      <c r="G678" s="134"/>
      <c r="H678" s="134" t="n">
        <v>22356.6</v>
      </c>
      <c r="I678" s="134" t="n">
        <v>22356.6</v>
      </c>
      <c r="J678" s="134"/>
      <c r="K678" s="134" t="n">
        <v>22356.6</v>
      </c>
      <c r="L678" s="134" t="n">
        <v>22356.6</v>
      </c>
      <c r="M678" s="134"/>
      <c r="N678" s="134" t="n">
        <v>22356.6</v>
      </c>
    </row>
    <row r="679" customFormat="false" ht="15" hidden="false" customHeight="false" outlineLevel="0" collapsed="false">
      <c r="A679" s="162"/>
      <c r="B679" s="162"/>
      <c r="C679" s="162" t="s">
        <v>577</v>
      </c>
      <c r="D679" s="162"/>
      <c r="E679" s="163" t="s">
        <v>578</v>
      </c>
      <c r="F679" s="164" t="n">
        <f aca="false">F680</f>
        <v>236.7</v>
      </c>
      <c r="G679" s="164"/>
      <c r="H679" s="164" t="n">
        <f aca="false">H680</f>
        <v>236.7</v>
      </c>
      <c r="I679" s="164" t="n">
        <f aca="false">I680</f>
        <v>0</v>
      </c>
      <c r="J679" s="164"/>
      <c r="K679" s="164" t="n">
        <f aca="false">K680</f>
        <v>0</v>
      </c>
      <c r="L679" s="164" t="n">
        <f aca="false">L680</f>
        <v>0</v>
      </c>
      <c r="M679" s="164"/>
      <c r="N679" s="164" t="n">
        <f aca="false">N680</f>
        <v>0</v>
      </c>
    </row>
    <row r="680" customFormat="false" ht="26.25" hidden="false" customHeight="false" outlineLevel="0" collapsed="false">
      <c r="A680" s="96"/>
      <c r="B680" s="96"/>
      <c r="C680" s="96" t="s">
        <v>587</v>
      </c>
      <c r="D680" s="96"/>
      <c r="E680" s="98" t="s">
        <v>588</v>
      </c>
      <c r="F680" s="165" t="n">
        <f aca="false">F681</f>
        <v>236.7</v>
      </c>
      <c r="G680" s="165"/>
      <c r="H680" s="165" t="n">
        <f aca="false">H681</f>
        <v>236.7</v>
      </c>
      <c r="I680" s="165" t="n">
        <f aca="false">I681</f>
        <v>0</v>
      </c>
      <c r="J680" s="165"/>
      <c r="K680" s="165" t="n">
        <f aca="false">K681</f>
        <v>0</v>
      </c>
      <c r="L680" s="165" t="n">
        <f aca="false">L681</f>
        <v>0</v>
      </c>
      <c r="M680" s="165"/>
      <c r="N680" s="165" t="n">
        <f aca="false">N681</f>
        <v>0</v>
      </c>
    </row>
    <row r="681" customFormat="false" ht="15" hidden="false" customHeight="false" outlineLevel="0" collapsed="false">
      <c r="A681" s="133"/>
      <c r="B681" s="133"/>
      <c r="C681" s="40" t="s">
        <v>602</v>
      </c>
      <c r="D681" s="40"/>
      <c r="E681" s="139" t="s">
        <v>603</v>
      </c>
      <c r="F681" s="134" t="n">
        <f aca="false">F682</f>
        <v>236.7</v>
      </c>
      <c r="G681" s="134"/>
      <c r="H681" s="134" t="n">
        <f aca="false">H682</f>
        <v>236.7</v>
      </c>
      <c r="I681" s="134" t="n">
        <v>0</v>
      </c>
      <c r="J681" s="134"/>
      <c r="K681" s="134" t="n">
        <v>0</v>
      </c>
      <c r="L681" s="134" t="n">
        <v>0</v>
      </c>
      <c r="M681" s="134"/>
      <c r="N681" s="134" t="n">
        <v>0</v>
      </c>
    </row>
    <row r="682" customFormat="false" ht="26.25" hidden="false" customHeight="false" outlineLevel="0" collapsed="false">
      <c r="A682" s="133"/>
      <c r="B682" s="133"/>
      <c r="C682" s="40"/>
      <c r="D682" s="25" t="s">
        <v>87</v>
      </c>
      <c r="E682" s="27" t="s">
        <v>88</v>
      </c>
      <c r="F682" s="134" t="n">
        <v>236.7</v>
      </c>
      <c r="G682" s="134"/>
      <c r="H682" s="134" t="n">
        <f aca="false">0+236.7</f>
        <v>236.7</v>
      </c>
      <c r="I682" s="134" t="n">
        <f aca="false">1193.9-1193.9</f>
        <v>0</v>
      </c>
      <c r="J682" s="134"/>
      <c r="K682" s="134" t="n">
        <f aca="false">1193.9-1193.9</f>
        <v>0</v>
      </c>
      <c r="L682" s="134" t="n">
        <f aca="false">1243.6-1243.6</f>
        <v>0</v>
      </c>
      <c r="M682" s="134"/>
      <c r="N682" s="134" t="n">
        <f aca="false">1243.6-1243.6</f>
        <v>0</v>
      </c>
    </row>
    <row r="683" customFormat="false" ht="15" hidden="false" customHeight="false" outlineLevel="0" collapsed="false">
      <c r="A683" s="216"/>
      <c r="B683" s="74" t="s">
        <v>752</v>
      </c>
      <c r="C683" s="121"/>
      <c r="D683" s="74"/>
      <c r="E683" s="122" t="s">
        <v>753</v>
      </c>
      <c r="F683" s="137" t="n">
        <f aca="false">F684</f>
        <v>298.5</v>
      </c>
      <c r="G683" s="137"/>
      <c r="H683" s="137" t="n">
        <f aca="false">H684</f>
        <v>298.5</v>
      </c>
      <c r="I683" s="137" t="n">
        <f aca="false">I684</f>
        <v>67</v>
      </c>
      <c r="J683" s="137"/>
      <c r="K683" s="137" t="n">
        <f aca="false">K684</f>
        <v>67</v>
      </c>
      <c r="L683" s="137" t="n">
        <f aca="false">L684</f>
        <v>365.5</v>
      </c>
      <c r="M683" s="137"/>
      <c r="N683" s="137" t="n">
        <f aca="false">N684</f>
        <v>365.5</v>
      </c>
    </row>
    <row r="684" customFormat="false" ht="15" hidden="false" customHeight="false" outlineLevel="0" collapsed="false">
      <c r="A684" s="216"/>
      <c r="B684" s="74"/>
      <c r="C684" s="121" t="s">
        <v>17</v>
      </c>
      <c r="D684" s="74"/>
      <c r="E684" s="152" t="s">
        <v>18</v>
      </c>
      <c r="F684" s="137" t="n">
        <f aca="false">F685</f>
        <v>298.5</v>
      </c>
      <c r="G684" s="137"/>
      <c r="H684" s="137" t="n">
        <f aca="false">H685</f>
        <v>298.5</v>
      </c>
      <c r="I684" s="137" t="n">
        <f aca="false">I685</f>
        <v>67</v>
      </c>
      <c r="J684" s="137"/>
      <c r="K684" s="137" t="n">
        <f aca="false">K685</f>
        <v>67</v>
      </c>
      <c r="L684" s="137" t="n">
        <f aca="false">L685</f>
        <v>365.5</v>
      </c>
      <c r="M684" s="137"/>
      <c r="N684" s="137" t="n">
        <f aca="false">N685</f>
        <v>365.5</v>
      </c>
    </row>
    <row r="685" customFormat="false" ht="25.5" hidden="false" customHeight="false" outlineLevel="0" collapsed="false">
      <c r="A685" s="127"/>
      <c r="B685" s="128"/>
      <c r="C685" s="127" t="s">
        <v>257</v>
      </c>
      <c r="D685" s="128"/>
      <c r="E685" s="129" t="s">
        <v>258</v>
      </c>
      <c r="F685" s="130" t="n">
        <f aca="false">F686</f>
        <v>298.5</v>
      </c>
      <c r="G685" s="130"/>
      <c r="H685" s="130" t="n">
        <f aca="false">H686</f>
        <v>298.5</v>
      </c>
      <c r="I685" s="130" t="n">
        <f aca="false">I686</f>
        <v>67</v>
      </c>
      <c r="J685" s="130"/>
      <c r="K685" s="130" t="n">
        <f aca="false">K686</f>
        <v>67</v>
      </c>
      <c r="L685" s="130" t="n">
        <f aca="false">L686</f>
        <v>365.5</v>
      </c>
      <c r="M685" s="130"/>
      <c r="N685" s="130" t="n">
        <f aca="false">N686</f>
        <v>365.5</v>
      </c>
    </row>
    <row r="686" customFormat="false" ht="15" hidden="false" customHeight="false" outlineLevel="0" collapsed="false">
      <c r="A686" s="19"/>
      <c r="B686" s="19"/>
      <c r="C686" s="19" t="s">
        <v>312</v>
      </c>
      <c r="D686" s="19"/>
      <c r="E686" s="20" t="s">
        <v>313</v>
      </c>
      <c r="F686" s="131" t="n">
        <f aca="false">F687</f>
        <v>298.5</v>
      </c>
      <c r="G686" s="131"/>
      <c r="H686" s="131" t="n">
        <f aca="false">H687</f>
        <v>298.5</v>
      </c>
      <c r="I686" s="131" t="n">
        <f aca="false">I687</f>
        <v>67</v>
      </c>
      <c r="J686" s="131"/>
      <c r="K686" s="131" t="n">
        <f aca="false">K687</f>
        <v>67</v>
      </c>
      <c r="L686" s="131" t="n">
        <f aca="false">L687</f>
        <v>365.5</v>
      </c>
      <c r="M686" s="131"/>
      <c r="N686" s="131" t="n">
        <f aca="false">N687</f>
        <v>365.5</v>
      </c>
    </row>
    <row r="687" customFormat="false" ht="15" hidden="false" customHeight="false" outlineLevel="0" collapsed="false">
      <c r="A687" s="22"/>
      <c r="B687" s="22"/>
      <c r="C687" s="22" t="s">
        <v>314</v>
      </c>
      <c r="D687" s="22"/>
      <c r="E687" s="23" t="s">
        <v>315</v>
      </c>
      <c r="F687" s="132" t="n">
        <f aca="false">F688+F690</f>
        <v>298.5</v>
      </c>
      <c r="G687" s="132"/>
      <c r="H687" s="132" t="n">
        <f aca="false">H688+H690</f>
        <v>298.5</v>
      </c>
      <c r="I687" s="132" t="n">
        <f aca="false">I688+I690</f>
        <v>67</v>
      </c>
      <c r="J687" s="132"/>
      <c r="K687" s="132" t="n">
        <f aca="false">K688+K690</f>
        <v>67</v>
      </c>
      <c r="L687" s="132" t="n">
        <f aca="false">L688+L690</f>
        <v>365.5</v>
      </c>
      <c r="M687" s="132"/>
      <c r="N687" s="132" t="n">
        <f aca="false">N688+N690</f>
        <v>365.5</v>
      </c>
    </row>
    <row r="688" customFormat="false" ht="64.5" hidden="false" customHeight="false" outlineLevel="0" collapsed="false">
      <c r="A688" s="133"/>
      <c r="B688" s="133"/>
      <c r="C688" s="25" t="s">
        <v>316</v>
      </c>
      <c r="D688" s="25"/>
      <c r="E688" s="27" t="s">
        <v>317</v>
      </c>
      <c r="F688" s="134" t="n">
        <f aca="false">F689</f>
        <v>298.5</v>
      </c>
      <c r="G688" s="134"/>
      <c r="H688" s="134" t="n">
        <f aca="false">H689</f>
        <v>298.5</v>
      </c>
      <c r="I688" s="134" t="n">
        <f aca="false">I689</f>
        <v>0</v>
      </c>
      <c r="J688" s="134"/>
      <c r="K688" s="134" t="n">
        <f aca="false">K689</f>
        <v>0</v>
      </c>
      <c r="L688" s="134" t="n">
        <f aca="false">L689</f>
        <v>298.5</v>
      </c>
      <c r="M688" s="134"/>
      <c r="N688" s="134" t="n">
        <f aca="false">N689</f>
        <v>298.5</v>
      </c>
    </row>
    <row r="689" customFormat="false" ht="26.25" hidden="false" customHeight="false" outlineLevel="0" collapsed="false">
      <c r="A689" s="133"/>
      <c r="B689" s="133"/>
      <c r="C689" s="25"/>
      <c r="D689" s="25" t="s">
        <v>87</v>
      </c>
      <c r="E689" s="27" t="s">
        <v>88</v>
      </c>
      <c r="F689" s="134" t="n">
        <v>298.5</v>
      </c>
      <c r="G689" s="134"/>
      <c r="H689" s="134" t="n">
        <v>298.5</v>
      </c>
      <c r="I689" s="134" t="n">
        <v>0</v>
      </c>
      <c r="J689" s="134"/>
      <c r="K689" s="134" t="n">
        <v>0</v>
      </c>
      <c r="L689" s="134" t="n">
        <v>298.5</v>
      </c>
      <c r="M689" s="134"/>
      <c r="N689" s="134" t="n">
        <v>298.5</v>
      </c>
    </row>
    <row r="690" customFormat="false" ht="15" hidden="false" customHeight="false" outlineLevel="0" collapsed="false">
      <c r="A690" s="133"/>
      <c r="B690" s="133"/>
      <c r="C690" s="40" t="s">
        <v>318</v>
      </c>
      <c r="D690" s="40"/>
      <c r="E690" s="139" t="s">
        <v>319</v>
      </c>
      <c r="F690" s="134" t="n">
        <f aca="false">F691</f>
        <v>0</v>
      </c>
      <c r="G690" s="134"/>
      <c r="H690" s="134" t="n">
        <f aca="false">H691</f>
        <v>0</v>
      </c>
      <c r="I690" s="134" t="n">
        <f aca="false">I691</f>
        <v>67</v>
      </c>
      <c r="J690" s="134"/>
      <c r="K690" s="134" t="n">
        <f aca="false">K691</f>
        <v>67</v>
      </c>
      <c r="L690" s="134" t="n">
        <f aca="false">L691</f>
        <v>67</v>
      </c>
      <c r="M690" s="134"/>
      <c r="N690" s="134" t="n">
        <f aca="false">N691</f>
        <v>67</v>
      </c>
    </row>
    <row r="691" customFormat="false" ht="26.25" hidden="false" customHeight="false" outlineLevel="0" collapsed="false">
      <c r="A691" s="133"/>
      <c r="B691" s="133"/>
      <c r="C691" s="40"/>
      <c r="D691" s="25" t="s">
        <v>87</v>
      </c>
      <c r="E691" s="27" t="s">
        <v>88</v>
      </c>
      <c r="F691" s="134" t="n">
        <f aca="false">F693</f>
        <v>0</v>
      </c>
      <c r="G691" s="134"/>
      <c r="H691" s="134" t="n">
        <f aca="false">H693</f>
        <v>0</v>
      </c>
      <c r="I691" s="134" t="n">
        <f aca="false">I693</f>
        <v>67</v>
      </c>
      <c r="J691" s="134"/>
      <c r="K691" s="134" t="n">
        <f aca="false">K693</f>
        <v>67</v>
      </c>
      <c r="L691" s="134" t="n">
        <f aca="false">L693</f>
        <v>67</v>
      </c>
      <c r="M691" s="134"/>
      <c r="N691" s="134" t="n">
        <f aca="false">N693</f>
        <v>67</v>
      </c>
    </row>
    <row r="692" customFormat="false" ht="15" hidden="false" customHeight="false" outlineLevel="0" collapsed="false">
      <c r="A692" s="133"/>
      <c r="B692" s="133"/>
      <c r="C692" s="25"/>
      <c r="D692" s="25"/>
      <c r="E692" s="139" t="s">
        <v>219</v>
      </c>
      <c r="F692" s="134" t="n">
        <v>0</v>
      </c>
      <c r="G692" s="134"/>
      <c r="H692" s="134" t="n">
        <v>0</v>
      </c>
      <c r="I692" s="134" t="n">
        <v>0</v>
      </c>
      <c r="J692" s="134"/>
      <c r="K692" s="134" t="n">
        <v>0</v>
      </c>
      <c r="L692" s="134" t="n">
        <v>0</v>
      </c>
      <c r="M692" s="134"/>
      <c r="N692" s="134" t="n">
        <v>0</v>
      </c>
    </row>
    <row r="693" customFormat="false" ht="15" hidden="false" customHeight="false" outlineLevel="0" collapsed="false">
      <c r="A693" s="133"/>
      <c r="B693" s="133"/>
      <c r="C693" s="25"/>
      <c r="D693" s="25"/>
      <c r="E693" s="139" t="s">
        <v>220</v>
      </c>
      <c r="F693" s="134" t="n">
        <v>0</v>
      </c>
      <c r="G693" s="134"/>
      <c r="H693" s="134" t="n">
        <v>0</v>
      </c>
      <c r="I693" s="134" t="n">
        <v>67</v>
      </c>
      <c r="J693" s="134"/>
      <c r="K693" s="134" t="n">
        <v>67</v>
      </c>
      <c r="L693" s="134" t="n">
        <v>67</v>
      </c>
      <c r="M693" s="134"/>
      <c r="N693" s="134" t="n">
        <v>67</v>
      </c>
    </row>
    <row r="694" customFormat="false" ht="15" hidden="false" customHeight="false" outlineLevel="0" collapsed="false">
      <c r="A694" s="216"/>
      <c r="B694" s="74" t="s">
        <v>742</v>
      </c>
      <c r="C694" s="121"/>
      <c r="D694" s="74"/>
      <c r="E694" s="152" t="s">
        <v>743</v>
      </c>
      <c r="F694" s="137" t="n">
        <f aca="false">F695</f>
        <v>142.1</v>
      </c>
      <c r="G694" s="137"/>
      <c r="H694" s="137" t="n">
        <f aca="false">H695</f>
        <v>142.1</v>
      </c>
      <c r="I694" s="137" t="n">
        <f aca="false">I695</f>
        <v>142.1</v>
      </c>
      <c r="J694" s="137"/>
      <c r="K694" s="137" t="n">
        <f aca="false">K695</f>
        <v>142.1</v>
      </c>
      <c r="L694" s="137" t="n">
        <f aca="false">L695</f>
        <v>142.1</v>
      </c>
      <c r="M694" s="137"/>
      <c r="N694" s="137" t="n">
        <f aca="false">N695</f>
        <v>142.1</v>
      </c>
    </row>
    <row r="695" customFormat="false" ht="15" hidden="false" customHeight="false" outlineLevel="0" collapsed="false">
      <c r="A695" s="216"/>
      <c r="B695" s="74"/>
      <c r="C695" s="121" t="s">
        <v>17</v>
      </c>
      <c r="D695" s="74"/>
      <c r="E695" s="152" t="s">
        <v>18</v>
      </c>
      <c r="F695" s="137" t="n">
        <f aca="false">F696</f>
        <v>142.1</v>
      </c>
      <c r="G695" s="137"/>
      <c r="H695" s="137" t="n">
        <f aca="false">H696</f>
        <v>142.1</v>
      </c>
      <c r="I695" s="137" t="n">
        <f aca="false">I696</f>
        <v>142.1</v>
      </c>
      <c r="J695" s="137"/>
      <c r="K695" s="137" t="n">
        <f aca="false">K696</f>
        <v>142.1</v>
      </c>
      <c r="L695" s="137" t="n">
        <f aca="false">L696</f>
        <v>142.1</v>
      </c>
      <c r="M695" s="137"/>
      <c r="N695" s="137" t="n">
        <f aca="false">N696</f>
        <v>142.1</v>
      </c>
    </row>
    <row r="696" customFormat="false" ht="25.5" hidden="false" customHeight="false" outlineLevel="0" collapsed="false">
      <c r="A696" s="127"/>
      <c r="B696" s="128"/>
      <c r="C696" s="127" t="s">
        <v>79</v>
      </c>
      <c r="D696" s="128"/>
      <c r="E696" s="129" t="s">
        <v>744</v>
      </c>
      <c r="F696" s="130" t="n">
        <f aca="false">F697</f>
        <v>142.1</v>
      </c>
      <c r="G696" s="130"/>
      <c r="H696" s="130" t="n">
        <f aca="false">H697</f>
        <v>142.1</v>
      </c>
      <c r="I696" s="130" t="n">
        <f aca="false">I697</f>
        <v>142.1</v>
      </c>
      <c r="J696" s="130"/>
      <c r="K696" s="130" t="n">
        <f aca="false">K697</f>
        <v>142.1</v>
      </c>
      <c r="L696" s="130" t="n">
        <f aca="false">L697</f>
        <v>142.1</v>
      </c>
      <c r="M696" s="130"/>
      <c r="N696" s="130" t="n">
        <f aca="false">N697</f>
        <v>142.1</v>
      </c>
    </row>
    <row r="697" customFormat="false" ht="15" hidden="false" customHeight="false" outlineLevel="0" collapsed="false">
      <c r="A697" s="19"/>
      <c r="B697" s="19"/>
      <c r="C697" s="19" t="s">
        <v>157</v>
      </c>
      <c r="D697" s="19"/>
      <c r="E697" s="29" t="s">
        <v>158</v>
      </c>
      <c r="F697" s="131" t="n">
        <f aca="false">F698</f>
        <v>142.1</v>
      </c>
      <c r="G697" s="131"/>
      <c r="H697" s="131" t="n">
        <f aca="false">H698</f>
        <v>142.1</v>
      </c>
      <c r="I697" s="131" t="n">
        <f aca="false">I698</f>
        <v>142.1</v>
      </c>
      <c r="J697" s="131"/>
      <c r="K697" s="131" t="n">
        <f aca="false">K698</f>
        <v>142.1</v>
      </c>
      <c r="L697" s="131" t="n">
        <f aca="false">L698</f>
        <v>142.1</v>
      </c>
      <c r="M697" s="131"/>
      <c r="N697" s="131" t="n">
        <f aca="false">N698</f>
        <v>142.1</v>
      </c>
    </row>
    <row r="698" customFormat="false" ht="27" hidden="false" customHeight="true" outlineLevel="0" collapsed="false">
      <c r="A698" s="22"/>
      <c r="B698" s="22"/>
      <c r="C698" s="22" t="s">
        <v>159</v>
      </c>
      <c r="D698" s="22"/>
      <c r="E698" s="23" t="s">
        <v>160</v>
      </c>
      <c r="F698" s="132" t="n">
        <f aca="false">F699</f>
        <v>142.1</v>
      </c>
      <c r="G698" s="132"/>
      <c r="H698" s="132" t="n">
        <f aca="false">H699</f>
        <v>142.1</v>
      </c>
      <c r="I698" s="132" t="n">
        <f aca="false">I699</f>
        <v>142.1</v>
      </c>
      <c r="J698" s="132"/>
      <c r="K698" s="132" t="n">
        <f aca="false">K699</f>
        <v>142.1</v>
      </c>
      <c r="L698" s="132" t="n">
        <f aca="false">L699</f>
        <v>142.1</v>
      </c>
      <c r="M698" s="132"/>
      <c r="N698" s="132" t="n">
        <f aca="false">N699</f>
        <v>142.1</v>
      </c>
    </row>
    <row r="699" customFormat="false" ht="26.25" hidden="false" customHeight="false" outlineLevel="0" collapsed="false">
      <c r="A699" s="133"/>
      <c r="B699" s="133"/>
      <c r="C699" s="25" t="s">
        <v>163</v>
      </c>
      <c r="D699" s="25"/>
      <c r="E699" s="27" t="s">
        <v>164</v>
      </c>
      <c r="F699" s="134" t="n">
        <f aca="false">F700</f>
        <v>142.1</v>
      </c>
      <c r="G699" s="134"/>
      <c r="H699" s="134" t="n">
        <f aca="false">H700</f>
        <v>142.1</v>
      </c>
      <c r="I699" s="134" t="n">
        <f aca="false">I700</f>
        <v>142.1</v>
      </c>
      <c r="J699" s="134"/>
      <c r="K699" s="134" t="n">
        <f aca="false">K700</f>
        <v>142.1</v>
      </c>
      <c r="L699" s="134" t="n">
        <f aca="false">L700</f>
        <v>142.1</v>
      </c>
      <c r="M699" s="134"/>
      <c r="N699" s="134" t="n">
        <f aca="false">N700</f>
        <v>142.1</v>
      </c>
    </row>
    <row r="700" customFormat="false" ht="26.25" hidden="false" customHeight="false" outlineLevel="0" collapsed="false">
      <c r="A700" s="133"/>
      <c r="B700" s="133"/>
      <c r="C700" s="25"/>
      <c r="D700" s="25" t="s">
        <v>87</v>
      </c>
      <c r="E700" s="27" t="s">
        <v>88</v>
      </c>
      <c r="F700" s="134" t="n">
        <v>142.1</v>
      </c>
      <c r="G700" s="134"/>
      <c r="H700" s="134" t="n">
        <v>142.1</v>
      </c>
      <c r="I700" s="134" t="n">
        <v>142.1</v>
      </c>
      <c r="J700" s="134"/>
      <c r="K700" s="134" t="n">
        <v>142.1</v>
      </c>
      <c r="L700" s="134" t="n">
        <v>142.1</v>
      </c>
      <c r="M700" s="134"/>
      <c r="N700" s="134" t="n">
        <v>142.1</v>
      </c>
    </row>
    <row r="701" customFormat="false" ht="15" hidden="false" customHeight="false" outlineLevel="0" collapsed="false">
      <c r="A701" s="121"/>
      <c r="B701" s="74" t="s">
        <v>716</v>
      </c>
      <c r="C701" s="121"/>
      <c r="D701" s="121"/>
      <c r="E701" s="122" t="s">
        <v>717</v>
      </c>
      <c r="F701" s="137" t="n">
        <f aca="false">F702+F730</f>
        <v>81591.5</v>
      </c>
      <c r="G701" s="137"/>
      <c r="H701" s="137" t="n">
        <f aca="false">H702+H730</f>
        <v>81591.5</v>
      </c>
      <c r="I701" s="137" t="n">
        <f aca="false">I702+I730</f>
        <v>74479.15789</v>
      </c>
      <c r="J701" s="137"/>
      <c r="K701" s="137" t="n">
        <f aca="false">K702+K730</f>
        <v>74479.15789</v>
      </c>
      <c r="L701" s="137" t="n">
        <f aca="false">L702+L730</f>
        <v>76457.5</v>
      </c>
      <c r="M701" s="137"/>
      <c r="N701" s="137" t="n">
        <f aca="false">N702+N730</f>
        <v>76457.5</v>
      </c>
    </row>
    <row r="702" customFormat="false" ht="15" hidden="false" customHeight="false" outlineLevel="0" collapsed="false">
      <c r="A702" s="73"/>
      <c r="B702" s="74" t="s">
        <v>718</v>
      </c>
      <c r="C702" s="121"/>
      <c r="D702" s="121"/>
      <c r="E702" s="122" t="s">
        <v>719</v>
      </c>
      <c r="F702" s="137" t="n">
        <f aca="false">F703</f>
        <v>75541.1</v>
      </c>
      <c r="G702" s="137"/>
      <c r="H702" s="137" t="n">
        <f aca="false">H703</f>
        <v>75541.1</v>
      </c>
      <c r="I702" s="137" t="n">
        <f aca="false">I703</f>
        <v>70695.35789</v>
      </c>
      <c r="J702" s="137"/>
      <c r="K702" s="137" t="n">
        <f aca="false">K703</f>
        <v>70695.35789</v>
      </c>
      <c r="L702" s="137" t="n">
        <f aca="false">L703</f>
        <v>71195.2</v>
      </c>
      <c r="M702" s="137"/>
      <c r="N702" s="137" t="n">
        <f aca="false">N703</f>
        <v>71195.2</v>
      </c>
    </row>
    <row r="703" customFormat="false" ht="15" hidden="false" customHeight="false" outlineLevel="0" collapsed="false">
      <c r="A703" s="73"/>
      <c r="B703" s="74"/>
      <c r="C703" s="121" t="s">
        <v>17</v>
      </c>
      <c r="D703" s="74"/>
      <c r="E703" s="152" t="s">
        <v>18</v>
      </c>
      <c r="F703" s="137" t="n">
        <f aca="false">F704</f>
        <v>75541.1</v>
      </c>
      <c r="G703" s="137"/>
      <c r="H703" s="137" t="n">
        <f aca="false">H704</f>
        <v>75541.1</v>
      </c>
      <c r="I703" s="137" t="n">
        <f aca="false">I704</f>
        <v>70695.35789</v>
      </c>
      <c r="J703" s="137"/>
      <c r="K703" s="137" t="n">
        <f aca="false">K704</f>
        <v>70695.35789</v>
      </c>
      <c r="L703" s="137" t="n">
        <f aca="false">L704</f>
        <v>71195.2</v>
      </c>
      <c r="M703" s="137"/>
      <c r="N703" s="137" t="n">
        <f aca="false">N704</f>
        <v>71195.2</v>
      </c>
    </row>
    <row r="704" customFormat="false" ht="25.5" hidden="false" customHeight="false" outlineLevel="0" collapsed="false">
      <c r="A704" s="127"/>
      <c r="B704" s="128"/>
      <c r="C704" s="127" t="s">
        <v>257</v>
      </c>
      <c r="D704" s="128"/>
      <c r="E704" s="129" t="s">
        <v>258</v>
      </c>
      <c r="F704" s="130" t="n">
        <f aca="false">F705</f>
        <v>75541.1</v>
      </c>
      <c r="G704" s="130"/>
      <c r="H704" s="130" t="n">
        <f aca="false">H705</f>
        <v>75541.1</v>
      </c>
      <c r="I704" s="130" t="n">
        <f aca="false">I705</f>
        <v>70695.35789</v>
      </c>
      <c r="J704" s="130"/>
      <c r="K704" s="130" t="n">
        <f aca="false">K705</f>
        <v>70695.35789</v>
      </c>
      <c r="L704" s="130" t="n">
        <f aca="false">L705</f>
        <v>71195.2</v>
      </c>
      <c r="M704" s="130"/>
      <c r="N704" s="130" t="n">
        <f aca="false">N705</f>
        <v>71195.2</v>
      </c>
    </row>
    <row r="705" customFormat="false" ht="26.25" hidden="false" customHeight="false" outlineLevel="0" collapsed="false">
      <c r="A705" s="19"/>
      <c r="B705" s="19"/>
      <c r="C705" s="19" t="s">
        <v>259</v>
      </c>
      <c r="D705" s="19"/>
      <c r="E705" s="20" t="s">
        <v>260</v>
      </c>
      <c r="F705" s="131" t="n">
        <f aca="false">F706+F709+F714+F717+F723</f>
        <v>75541.1</v>
      </c>
      <c r="G705" s="131"/>
      <c r="H705" s="131" t="n">
        <f aca="false">H706+H709+H714+H717+H723</f>
        <v>75541.1</v>
      </c>
      <c r="I705" s="131" t="n">
        <f aca="false">I706+I709+I714+I717+I723</f>
        <v>70695.35789</v>
      </c>
      <c r="J705" s="131"/>
      <c r="K705" s="131" t="n">
        <f aca="false">K706+K709+K714+K717+K723</f>
        <v>70695.35789</v>
      </c>
      <c r="L705" s="131" t="n">
        <f aca="false">L706+L709+L714+L717+L723</f>
        <v>71195.2</v>
      </c>
      <c r="M705" s="131"/>
      <c r="N705" s="131" t="n">
        <f aca="false">N706+N709+N714+N717+N723</f>
        <v>71195.2</v>
      </c>
    </row>
    <row r="706" customFormat="false" ht="39" hidden="false" customHeight="false" outlineLevel="0" collapsed="false">
      <c r="A706" s="22"/>
      <c r="B706" s="22"/>
      <c r="C706" s="22" t="s">
        <v>261</v>
      </c>
      <c r="D706" s="22"/>
      <c r="E706" s="23" t="s">
        <v>262</v>
      </c>
      <c r="F706" s="132" t="n">
        <f aca="false">F707</f>
        <v>48475.8</v>
      </c>
      <c r="G706" s="132"/>
      <c r="H706" s="132" t="n">
        <f aca="false">H707</f>
        <v>48475.8</v>
      </c>
      <c r="I706" s="132" t="n">
        <f aca="false">I707</f>
        <v>48475.8</v>
      </c>
      <c r="J706" s="132"/>
      <c r="K706" s="132" t="n">
        <f aca="false">K707</f>
        <v>48475.8</v>
      </c>
      <c r="L706" s="132" t="n">
        <f aca="false">L707</f>
        <v>48475.8</v>
      </c>
      <c r="M706" s="132"/>
      <c r="N706" s="132" t="n">
        <f aca="false">N707</f>
        <v>48475.8</v>
      </c>
    </row>
    <row r="707" customFormat="false" ht="15" hidden="false" customHeight="false" outlineLevel="0" collapsed="false">
      <c r="A707" s="25"/>
      <c r="B707" s="25"/>
      <c r="C707" s="25" t="s">
        <v>263</v>
      </c>
      <c r="D707" s="25"/>
      <c r="E707" s="31" t="s">
        <v>264</v>
      </c>
      <c r="F707" s="134" t="n">
        <f aca="false">F708</f>
        <v>48475.8</v>
      </c>
      <c r="G707" s="134"/>
      <c r="H707" s="134" t="n">
        <f aca="false">H708</f>
        <v>48475.8</v>
      </c>
      <c r="I707" s="134" t="n">
        <f aca="false">I708</f>
        <v>48475.8</v>
      </c>
      <c r="J707" s="134"/>
      <c r="K707" s="134" t="n">
        <f aca="false">K708</f>
        <v>48475.8</v>
      </c>
      <c r="L707" s="134" t="n">
        <f aca="false">L708</f>
        <v>48475.8</v>
      </c>
      <c r="M707" s="134"/>
      <c r="N707" s="134" t="n">
        <f aca="false">N708</f>
        <v>48475.8</v>
      </c>
    </row>
    <row r="708" customFormat="false" ht="26.25" hidden="false" customHeight="false" outlineLevel="0" collapsed="false">
      <c r="A708" s="25"/>
      <c r="B708" s="25"/>
      <c r="C708" s="25"/>
      <c r="D708" s="25" t="s">
        <v>87</v>
      </c>
      <c r="E708" s="27" t="s">
        <v>88</v>
      </c>
      <c r="F708" s="134" t="n">
        <f aca="false">49854.3-1378.5</f>
        <v>48475.8</v>
      </c>
      <c r="G708" s="134"/>
      <c r="H708" s="134" t="n">
        <f aca="false">49854.3-1378.5</f>
        <v>48475.8</v>
      </c>
      <c r="I708" s="134" t="n">
        <f aca="false">49854.3-1378.5</f>
        <v>48475.8</v>
      </c>
      <c r="J708" s="134"/>
      <c r="K708" s="134" t="n">
        <f aca="false">49854.3-1378.5</f>
        <v>48475.8</v>
      </c>
      <c r="L708" s="134" t="n">
        <f aca="false">49854.3-1378.5</f>
        <v>48475.8</v>
      </c>
      <c r="M708" s="134"/>
      <c r="N708" s="134" t="n">
        <f aca="false">49854.3-1378.5</f>
        <v>48475.8</v>
      </c>
    </row>
    <row r="709" customFormat="false" ht="15" hidden="false" customHeight="false" outlineLevel="0" collapsed="false">
      <c r="A709" s="22"/>
      <c r="B709" s="22"/>
      <c r="C709" s="22" t="s">
        <v>265</v>
      </c>
      <c r="D709" s="22"/>
      <c r="E709" s="23" t="s">
        <v>266</v>
      </c>
      <c r="F709" s="132" t="n">
        <f aca="false">F710+F712</f>
        <v>22491.9</v>
      </c>
      <c r="G709" s="132"/>
      <c r="H709" s="132" t="n">
        <f aca="false">H710+H712</f>
        <v>22491.9</v>
      </c>
      <c r="I709" s="132" t="n">
        <f aca="false">I710+I712</f>
        <v>20746</v>
      </c>
      <c r="J709" s="132"/>
      <c r="K709" s="132" t="n">
        <f aca="false">K710+K712</f>
        <v>20746</v>
      </c>
      <c r="L709" s="132" t="n">
        <f aca="false">L710+L712</f>
        <v>21246</v>
      </c>
      <c r="M709" s="132"/>
      <c r="N709" s="132" t="n">
        <f aca="false">N710+N712</f>
        <v>21246</v>
      </c>
    </row>
    <row r="710" customFormat="false" ht="26.25" hidden="false" customHeight="false" outlineLevel="0" collapsed="false">
      <c r="A710" s="25"/>
      <c r="B710" s="25"/>
      <c r="C710" s="25" t="s">
        <v>267</v>
      </c>
      <c r="D710" s="25"/>
      <c r="E710" s="31" t="s">
        <v>268</v>
      </c>
      <c r="F710" s="134" t="n">
        <f aca="false">F711</f>
        <v>21991.9</v>
      </c>
      <c r="G710" s="134"/>
      <c r="H710" s="134" t="n">
        <f aca="false">H711</f>
        <v>21991.9</v>
      </c>
      <c r="I710" s="134" t="n">
        <f aca="false">I711</f>
        <v>20746</v>
      </c>
      <c r="J710" s="134"/>
      <c r="K710" s="134" t="n">
        <f aca="false">K711</f>
        <v>20746</v>
      </c>
      <c r="L710" s="134" t="n">
        <f aca="false">L711</f>
        <v>20746</v>
      </c>
      <c r="M710" s="134"/>
      <c r="N710" s="134" t="n">
        <f aca="false">N711</f>
        <v>20746</v>
      </c>
    </row>
    <row r="711" customFormat="false" ht="26.25" hidden="false" customHeight="false" outlineLevel="0" collapsed="false">
      <c r="A711" s="25"/>
      <c r="B711" s="25"/>
      <c r="C711" s="25"/>
      <c r="D711" s="25" t="s">
        <v>87</v>
      </c>
      <c r="E711" s="27" t="s">
        <v>88</v>
      </c>
      <c r="F711" s="134" t="n">
        <v>21991.9</v>
      </c>
      <c r="G711" s="134"/>
      <c r="H711" s="134" t="n">
        <f aca="false">20746+1245.9</f>
        <v>21991.9</v>
      </c>
      <c r="I711" s="134" t="n">
        <v>20746</v>
      </c>
      <c r="J711" s="134"/>
      <c r="K711" s="134" t="n">
        <v>20746</v>
      </c>
      <c r="L711" s="134" t="n">
        <v>20746</v>
      </c>
      <c r="M711" s="134"/>
      <c r="N711" s="134" t="n">
        <v>20746</v>
      </c>
    </row>
    <row r="712" customFormat="false" ht="15" hidden="false" customHeight="false" outlineLevel="0" collapsed="false">
      <c r="A712" s="25"/>
      <c r="B712" s="25"/>
      <c r="C712" s="25" t="s">
        <v>269</v>
      </c>
      <c r="D712" s="25"/>
      <c r="E712" s="31" t="s">
        <v>270</v>
      </c>
      <c r="F712" s="134" t="n">
        <v>500</v>
      </c>
      <c r="G712" s="134"/>
      <c r="H712" s="134" t="n">
        <v>500</v>
      </c>
      <c r="I712" s="134" t="n">
        <v>0</v>
      </c>
      <c r="J712" s="134"/>
      <c r="K712" s="134" t="n">
        <v>0</v>
      </c>
      <c r="L712" s="134" t="n">
        <v>500</v>
      </c>
      <c r="M712" s="134"/>
      <c r="N712" s="134" t="n">
        <v>500</v>
      </c>
    </row>
    <row r="713" customFormat="false" ht="26.25" hidden="false" customHeight="false" outlineLevel="0" collapsed="false">
      <c r="A713" s="25"/>
      <c r="B713" s="25"/>
      <c r="C713" s="25"/>
      <c r="D713" s="25" t="s">
        <v>87</v>
      </c>
      <c r="E713" s="27" t="s">
        <v>88</v>
      </c>
      <c r="F713" s="134" t="n">
        <v>500</v>
      </c>
      <c r="G713" s="134"/>
      <c r="H713" s="134" t="n">
        <v>500</v>
      </c>
      <c r="I713" s="134" t="n">
        <v>0</v>
      </c>
      <c r="J713" s="134"/>
      <c r="K713" s="134" t="n">
        <v>0</v>
      </c>
      <c r="L713" s="134" t="n">
        <v>500</v>
      </c>
      <c r="M713" s="134"/>
      <c r="N713" s="134" t="n">
        <v>500</v>
      </c>
    </row>
    <row r="714" customFormat="false" ht="26.25" hidden="false" customHeight="false" outlineLevel="0" collapsed="false">
      <c r="A714" s="22"/>
      <c r="B714" s="22"/>
      <c r="C714" s="22" t="s">
        <v>271</v>
      </c>
      <c r="D714" s="22"/>
      <c r="E714" s="23" t="s">
        <v>272</v>
      </c>
      <c r="F714" s="132" t="n">
        <f aca="false">F715</f>
        <v>1473.4</v>
      </c>
      <c r="G714" s="132"/>
      <c r="H714" s="132" t="n">
        <f aca="false">H715</f>
        <v>1473.4</v>
      </c>
      <c r="I714" s="132" t="n">
        <f aca="false">I715</f>
        <v>1473.4</v>
      </c>
      <c r="J714" s="132"/>
      <c r="K714" s="132" t="n">
        <f aca="false">K715</f>
        <v>1473.4</v>
      </c>
      <c r="L714" s="132" t="n">
        <f aca="false">L715</f>
        <v>1473.4</v>
      </c>
      <c r="M714" s="132"/>
      <c r="N714" s="132" t="n">
        <f aca="false">N715</f>
        <v>1473.4</v>
      </c>
    </row>
    <row r="715" customFormat="false" ht="15" hidden="false" customHeight="false" outlineLevel="0" collapsed="false">
      <c r="A715" s="25"/>
      <c r="B715" s="25"/>
      <c r="C715" s="25" t="s">
        <v>273</v>
      </c>
      <c r="D715" s="25"/>
      <c r="E715" s="31" t="s">
        <v>274</v>
      </c>
      <c r="F715" s="134" t="n">
        <f aca="false">F716</f>
        <v>1473.4</v>
      </c>
      <c r="G715" s="134"/>
      <c r="H715" s="134" t="n">
        <f aca="false">H716</f>
        <v>1473.4</v>
      </c>
      <c r="I715" s="134" t="n">
        <f aca="false">I716</f>
        <v>1473.4</v>
      </c>
      <c r="J715" s="134"/>
      <c r="K715" s="134" t="n">
        <f aca="false">K716</f>
        <v>1473.4</v>
      </c>
      <c r="L715" s="134" t="n">
        <f aca="false">L716</f>
        <v>1473.4</v>
      </c>
      <c r="M715" s="134"/>
      <c r="N715" s="134" t="n">
        <f aca="false">N716</f>
        <v>1473.4</v>
      </c>
    </row>
    <row r="716" customFormat="false" ht="26.25" hidden="false" customHeight="false" outlineLevel="0" collapsed="false">
      <c r="A716" s="25"/>
      <c r="B716" s="25"/>
      <c r="C716" s="25"/>
      <c r="D716" s="25" t="s">
        <v>87</v>
      </c>
      <c r="E716" s="27" t="s">
        <v>88</v>
      </c>
      <c r="F716" s="134" t="n">
        <v>1473.4</v>
      </c>
      <c r="G716" s="134"/>
      <c r="H716" s="134" t="n">
        <v>1473.4</v>
      </c>
      <c r="I716" s="134" t="n">
        <v>1473.4</v>
      </c>
      <c r="J716" s="134"/>
      <c r="K716" s="134" t="n">
        <v>1473.4</v>
      </c>
      <c r="L716" s="134" t="n">
        <v>1473.4</v>
      </c>
      <c r="M716" s="134"/>
      <c r="N716" s="134" t="n">
        <v>1473.4</v>
      </c>
    </row>
    <row r="717" s="209" customFormat="true" ht="39" hidden="false" customHeight="false" outlineLevel="0" collapsed="false">
      <c r="A717" s="22"/>
      <c r="B717" s="22"/>
      <c r="C717" s="22" t="s">
        <v>293</v>
      </c>
      <c r="D717" s="22"/>
      <c r="E717" s="71" t="s">
        <v>294</v>
      </c>
      <c r="F717" s="132" t="n">
        <f aca="false">F718+F720</f>
        <v>3100</v>
      </c>
      <c r="G717" s="132"/>
      <c r="H717" s="132" t="n">
        <f aca="false">H718+H720</f>
        <v>3100</v>
      </c>
      <c r="I717" s="132" t="n">
        <v>0</v>
      </c>
      <c r="J717" s="132"/>
      <c r="K717" s="132" t="n">
        <v>0</v>
      </c>
      <c r="L717" s="132" t="n">
        <v>0</v>
      </c>
      <c r="M717" s="132"/>
      <c r="N717" s="132" t="n">
        <v>0</v>
      </c>
    </row>
    <row r="718" customFormat="false" ht="39" hidden="false" customHeight="false" outlineLevel="0" collapsed="false">
      <c r="A718" s="133"/>
      <c r="B718" s="133"/>
      <c r="C718" s="25" t="s">
        <v>295</v>
      </c>
      <c r="D718" s="25"/>
      <c r="E718" s="27" t="s">
        <v>754</v>
      </c>
      <c r="F718" s="203" t="n">
        <f aca="false">F719</f>
        <v>2600</v>
      </c>
      <c r="G718" s="203"/>
      <c r="H718" s="203" t="n">
        <f aca="false">H719</f>
        <v>2600</v>
      </c>
      <c r="I718" s="140" t="n">
        <f aca="false">I719</f>
        <v>0</v>
      </c>
      <c r="J718" s="140"/>
      <c r="K718" s="140" t="n">
        <f aca="false">K719</f>
        <v>0</v>
      </c>
      <c r="L718" s="140" t="n">
        <v>0</v>
      </c>
      <c r="M718" s="140"/>
      <c r="N718" s="140" t="n">
        <v>0</v>
      </c>
    </row>
    <row r="719" customFormat="false" ht="26.25" hidden="false" customHeight="false" outlineLevel="0" collapsed="false">
      <c r="A719" s="133"/>
      <c r="B719" s="133"/>
      <c r="C719" s="26"/>
      <c r="D719" s="25" t="s">
        <v>87</v>
      </c>
      <c r="E719" s="27" t="s">
        <v>88</v>
      </c>
      <c r="F719" s="203" t="n">
        <v>2600</v>
      </c>
      <c r="G719" s="203"/>
      <c r="H719" s="203" t="n">
        <v>2600</v>
      </c>
      <c r="I719" s="140" t="n">
        <f aca="false">I720</f>
        <v>0</v>
      </c>
      <c r="J719" s="140"/>
      <c r="K719" s="140" t="n">
        <f aca="false">K720</f>
        <v>0</v>
      </c>
      <c r="L719" s="140" t="n">
        <v>0</v>
      </c>
      <c r="M719" s="140"/>
      <c r="N719" s="140" t="n">
        <v>0</v>
      </c>
    </row>
    <row r="720" customFormat="false" ht="26.25" hidden="false" customHeight="false" outlineLevel="0" collapsed="false">
      <c r="A720" s="133"/>
      <c r="B720" s="133"/>
      <c r="C720" s="25" t="s">
        <v>297</v>
      </c>
      <c r="D720" s="25"/>
      <c r="E720" s="27" t="s">
        <v>298</v>
      </c>
      <c r="F720" s="203" t="n">
        <f aca="false">F721</f>
        <v>500</v>
      </c>
      <c r="G720" s="203"/>
      <c r="H720" s="203" t="n">
        <f aca="false">H721</f>
        <v>500</v>
      </c>
      <c r="I720" s="140" t="n">
        <f aca="false">I721</f>
        <v>0</v>
      </c>
      <c r="J720" s="140"/>
      <c r="K720" s="140" t="n">
        <f aca="false">K721</f>
        <v>0</v>
      </c>
      <c r="L720" s="140" t="n">
        <v>0</v>
      </c>
      <c r="M720" s="140"/>
      <c r="N720" s="140" t="n">
        <v>0</v>
      </c>
    </row>
    <row r="721" customFormat="false" ht="26.25" hidden="false" customHeight="false" outlineLevel="0" collapsed="false">
      <c r="A721" s="133"/>
      <c r="B721" s="133"/>
      <c r="C721" s="26"/>
      <c r="D721" s="25" t="s">
        <v>87</v>
      </c>
      <c r="E721" s="27" t="s">
        <v>88</v>
      </c>
      <c r="F721" s="203" t="n">
        <f aca="false">F722</f>
        <v>500</v>
      </c>
      <c r="G721" s="203"/>
      <c r="H721" s="203" t="n">
        <f aca="false">H722</f>
        <v>500</v>
      </c>
      <c r="I721" s="140" t="n">
        <f aca="false">I722</f>
        <v>0</v>
      </c>
      <c r="J721" s="140"/>
      <c r="K721" s="140" t="n">
        <f aca="false">K722</f>
        <v>0</v>
      </c>
      <c r="L721" s="140" t="n">
        <v>0</v>
      </c>
      <c r="M721" s="140"/>
      <c r="N721" s="140" t="n">
        <v>0</v>
      </c>
    </row>
    <row r="722" customFormat="false" ht="15" hidden="false" customHeight="false" outlineLevel="0" collapsed="false">
      <c r="A722" s="133"/>
      <c r="B722" s="133"/>
      <c r="C722" s="26"/>
      <c r="D722" s="25"/>
      <c r="E722" s="27" t="s">
        <v>220</v>
      </c>
      <c r="F722" s="203" t="n">
        <v>500</v>
      </c>
      <c r="G722" s="203"/>
      <c r="H722" s="203" t="n">
        <f aca="false">251.559+248.441</f>
        <v>500</v>
      </c>
      <c r="I722" s="140" t="n">
        <v>0</v>
      </c>
      <c r="J722" s="140"/>
      <c r="K722" s="140" t="n">
        <v>0</v>
      </c>
      <c r="L722" s="140" t="n">
        <v>0</v>
      </c>
      <c r="M722" s="140"/>
      <c r="N722" s="140" t="n">
        <v>0</v>
      </c>
    </row>
    <row r="723" customFormat="false" ht="15" hidden="false" customHeight="false" outlineLevel="0" collapsed="false">
      <c r="A723" s="178"/>
      <c r="B723" s="178"/>
      <c r="C723" s="46" t="s">
        <v>306</v>
      </c>
      <c r="D723" s="46"/>
      <c r="E723" s="217" t="s">
        <v>307</v>
      </c>
      <c r="F723" s="160" t="n">
        <f aca="false">F724+F727</f>
        <v>0</v>
      </c>
      <c r="G723" s="160"/>
      <c r="H723" s="160" t="n">
        <f aca="false">H724+H727</f>
        <v>0</v>
      </c>
      <c r="I723" s="160" t="n">
        <f aca="false">I724+I727</f>
        <v>0.15789</v>
      </c>
      <c r="J723" s="160"/>
      <c r="K723" s="160" t="n">
        <f aca="false">K724+K727</f>
        <v>0.15789</v>
      </c>
      <c r="L723" s="160" t="n">
        <f aca="false">L724+L727</f>
        <v>0</v>
      </c>
      <c r="M723" s="160"/>
      <c r="N723" s="160" t="n">
        <f aca="false">N724+N727</f>
        <v>0</v>
      </c>
    </row>
    <row r="724" customFormat="false" ht="25.5" hidden="false" customHeight="false" outlineLevel="0" collapsed="false">
      <c r="A724" s="133"/>
      <c r="B724" s="133"/>
      <c r="C724" s="40" t="s">
        <v>308</v>
      </c>
      <c r="D724" s="40"/>
      <c r="E724" s="184" t="s">
        <v>309</v>
      </c>
      <c r="F724" s="203" t="n">
        <f aca="false">F725</f>
        <v>0</v>
      </c>
      <c r="G724" s="203"/>
      <c r="H724" s="203" t="n">
        <f aca="false">H725</f>
        <v>0</v>
      </c>
      <c r="I724" s="203" t="n">
        <f aca="false">I725</f>
        <v>0.05263</v>
      </c>
      <c r="J724" s="203"/>
      <c r="K724" s="203" t="n">
        <f aca="false">K725</f>
        <v>0.05263</v>
      </c>
      <c r="L724" s="203" t="n">
        <v>0</v>
      </c>
      <c r="M724" s="203"/>
      <c r="N724" s="203" t="n">
        <v>0</v>
      </c>
    </row>
    <row r="725" customFormat="false" ht="25.5" hidden="false" customHeight="false" outlineLevel="0" collapsed="false">
      <c r="A725" s="133"/>
      <c r="B725" s="133"/>
      <c r="C725" s="74"/>
      <c r="D725" s="40" t="s">
        <v>87</v>
      </c>
      <c r="E725" s="139" t="s">
        <v>88</v>
      </c>
      <c r="F725" s="203" t="n">
        <f aca="false">F726</f>
        <v>0</v>
      </c>
      <c r="G725" s="203"/>
      <c r="H725" s="203" t="n">
        <f aca="false">H726</f>
        <v>0</v>
      </c>
      <c r="I725" s="203" t="n">
        <f aca="false">I726</f>
        <v>0.05263</v>
      </c>
      <c r="J725" s="203"/>
      <c r="K725" s="203" t="n">
        <f aca="false">K726</f>
        <v>0.05263</v>
      </c>
      <c r="L725" s="203" t="n">
        <v>0</v>
      </c>
      <c r="M725" s="203"/>
      <c r="N725" s="203" t="n">
        <v>0</v>
      </c>
    </row>
    <row r="726" customFormat="false" ht="15" hidden="false" customHeight="false" outlineLevel="0" collapsed="false">
      <c r="A726" s="133"/>
      <c r="B726" s="133"/>
      <c r="C726" s="74"/>
      <c r="D726" s="40"/>
      <c r="E726" s="27" t="s">
        <v>220</v>
      </c>
      <c r="F726" s="203" t="n">
        <v>0</v>
      </c>
      <c r="G726" s="203"/>
      <c r="H726" s="203" t="n">
        <v>0</v>
      </c>
      <c r="I726" s="203" t="n">
        <v>0.05263</v>
      </c>
      <c r="J726" s="203"/>
      <c r="K726" s="203" t="n">
        <v>0.05263</v>
      </c>
      <c r="L726" s="203" t="n">
        <v>0</v>
      </c>
      <c r="M726" s="203"/>
      <c r="N726" s="203" t="n">
        <v>0</v>
      </c>
    </row>
    <row r="727" customFormat="false" ht="25.5" hidden="false" customHeight="false" outlineLevel="0" collapsed="false">
      <c r="A727" s="133"/>
      <c r="B727" s="133"/>
      <c r="C727" s="40" t="s">
        <v>310</v>
      </c>
      <c r="D727" s="40"/>
      <c r="E727" s="184" t="s">
        <v>311</v>
      </c>
      <c r="F727" s="203" t="n">
        <f aca="false">F728</f>
        <v>0</v>
      </c>
      <c r="G727" s="203"/>
      <c r="H727" s="203" t="n">
        <f aca="false">H728</f>
        <v>0</v>
      </c>
      <c r="I727" s="203" t="n">
        <f aca="false">I728</f>
        <v>0.10526</v>
      </c>
      <c r="J727" s="203"/>
      <c r="K727" s="203" t="n">
        <f aca="false">K728</f>
        <v>0.10526</v>
      </c>
      <c r="L727" s="203" t="n">
        <v>0</v>
      </c>
      <c r="M727" s="203"/>
      <c r="N727" s="203" t="n">
        <v>0</v>
      </c>
    </row>
    <row r="728" customFormat="false" ht="25.5" hidden="false" customHeight="false" outlineLevel="0" collapsed="false">
      <c r="A728" s="133"/>
      <c r="B728" s="133"/>
      <c r="C728" s="74"/>
      <c r="D728" s="40" t="s">
        <v>87</v>
      </c>
      <c r="E728" s="139" t="s">
        <v>88</v>
      </c>
      <c r="F728" s="203" t="n">
        <f aca="false">F729</f>
        <v>0</v>
      </c>
      <c r="G728" s="203"/>
      <c r="H728" s="203" t="n">
        <f aca="false">H729</f>
        <v>0</v>
      </c>
      <c r="I728" s="203" t="n">
        <f aca="false">I729</f>
        <v>0.10526</v>
      </c>
      <c r="J728" s="203"/>
      <c r="K728" s="203" t="n">
        <f aca="false">K729</f>
        <v>0.10526</v>
      </c>
      <c r="L728" s="203" t="n">
        <v>0</v>
      </c>
      <c r="M728" s="203"/>
      <c r="N728" s="203" t="n">
        <v>0</v>
      </c>
    </row>
    <row r="729" customFormat="false" ht="15" hidden="false" customHeight="false" outlineLevel="0" collapsed="false">
      <c r="A729" s="133"/>
      <c r="B729" s="133"/>
      <c r="C729" s="74"/>
      <c r="D729" s="40"/>
      <c r="E729" s="27" t="s">
        <v>220</v>
      </c>
      <c r="F729" s="203" t="n">
        <v>0</v>
      </c>
      <c r="G729" s="203"/>
      <c r="H729" s="203" t="n">
        <v>0</v>
      </c>
      <c r="I729" s="203" t="n">
        <v>0.10526</v>
      </c>
      <c r="J729" s="203"/>
      <c r="K729" s="203" t="n">
        <v>0.10526</v>
      </c>
      <c r="L729" s="203" t="n">
        <v>0</v>
      </c>
      <c r="M729" s="203"/>
      <c r="N729" s="203" t="n">
        <v>0</v>
      </c>
    </row>
    <row r="730" customFormat="false" ht="15" hidden="false" customHeight="false" outlineLevel="0" collapsed="false">
      <c r="A730" s="73"/>
      <c r="B730" s="74" t="s">
        <v>725</v>
      </c>
      <c r="C730" s="121"/>
      <c r="D730" s="121"/>
      <c r="E730" s="122" t="s">
        <v>726</v>
      </c>
      <c r="F730" s="205" t="n">
        <f aca="false">F731</f>
        <v>6050.4</v>
      </c>
      <c r="G730" s="205"/>
      <c r="H730" s="205" t="n">
        <f aca="false">H731</f>
        <v>6050.4</v>
      </c>
      <c r="I730" s="205" t="n">
        <f aca="false">I731</f>
        <v>3783.8</v>
      </c>
      <c r="J730" s="205"/>
      <c r="K730" s="205" t="n">
        <f aca="false">K731</f>
        <v>3783.8</v>
      </c>
      <c r="L730" s="205" t="n">
        <f aca="false">L731</f>
        <v>5262.3</v>
      </c>
      <c r="M730" s="205"/>
      <c r="N730" s="205" t="n">
        <f aca="false">N731</f>
        <v>5262.3</v>
      </c>
    </row>
    <row r="731" customFormat="false" ht="15" hidden="false" customHeight="false" outlineLevel="0" collapsed="false">
      <c r="A731" s="73"/>
      <c r="B731" s="74"/>
      <c r="C731" s="121" t="s">
        <v>17</v>
      </c>
      <c r="D731" s="121"/>
      <c r="E731" s="152" t="s">
        <v>18</v>
      </c>
      <c r="F731" s="205" t="n">
        <f aca="false">F732+F738</f>
        <v>6050.4</v>
      </c>
      <c r="G731" s="205"/>
      <c r="H731" s="205" t="n">
        <f aca="false">H732+H738</f>
        <v>6050.4</v>
      </c>
      <c r="I731" s="205" t="n">
        <f aca="false">I732+I738</f>
        <v>3783.8</v>
      </c>
      <c r="J731" s="205"/>
      <c r="K731" s="205" t="n">
        <f aca="false">K732+K738</f>
        <v>3783.8</v>
      </c>
      <c r="L731" s="205" t="n">
        <f aca="false">L732+L738</f>
        <v>5262.3</v>
      </c>
      <c r="M731" s="205"/>
      <c r="N731" s="205" t="n">
        <f aca="false">N732+N738</f>
        <v>5262.3</v>
      </c>
    </row>
    <row r="732" customFormat="false" ht="25.5" hidden="false" customHeight="false" outlineLevel="0" collapsed="false">
      <c r="A732" s="218"/>
      <c r="B732" s="128"/>
      <c r="C732" s="127" t="s">
        <v>23</v>
      </c>
      <c r="D732" s="128"/>
      <c r="E732" s="129" t="s">
        <v>638</v>
      </c>
      <c r="F732" s="130" t="n">
        <f aca="false">F733</f>
        <v>3714.1</v>
      </c>
      <c r="G732" s="130"/>
      <c r="H732" s="130" t="n">
        <f aca="false">H733</f>
        <v>3714.1</v>
      </c>
      <c r="I732" s="130" t="n">
        <f aca="false">I733</f>
        <v>3733.8</v>
      </c>
      <c r="J732" s="130"/>
      <c r="K732" s="130" t="n">
        <f aca="false">K733</f>
        <v>3733.8</v>
      </c>
      <c r="L732" s="130" t="n">
        <f aca="false">L733</f>
        <v>3852.5</v>
      </c>
      <c r="M732" s="130"/>
      <c r="N732" s="130" t="n">
        <f aca="false">N733</f>
        <v>3852.5</v>
      </c>
    </row>
    <row r="733" customFormat="false" ht="39" hidden="false" customHeight="false" outlineLevel="0" collapsed="false">
      <c r="A733" s="19"/>
      <c r="B733" s="19"/>
      <c r="C733" s="19" t="s">
        <v>35</v>
      </c>
      <c r="D733" s="19"/>
      <c r="E733" s="20" t="s">
        <v>755</v>
      </c>
      <c r="F733" s="131" t="n">
        <f aca="false">F734</f>
        <v>3714.1</v>
      </c>
      <c r="G733" s="131"/>
      <c r="H733" s="131" t="n">
        <f aca="false">H734</f>
        <v>3714.1</v>
      </c>
      <c r="I733" s="131" t="n">
        <f aca="false">I734</f>
        <v>3733.8</v>
      </c>
      <c r="J733" s="131"/>
      <c r="K733" s="131" t="n">
        <f aca="false">K734</f>
        <v>3733.8</v>
      </c>
      <c r="L733" s="131" t="n">
        <f aca="false">L734</f>
        <v>3852.5</v>
      </c>
      <c r="M733" s="131"/>
      <c r="N733" s="131" t="n">
        <f aca="false">N734</f>
        <v>3852.5</v>
      </c>
    </row>
    <row r="734" customFormat="false" ht="39" hidden="false" customHeight="false" outlineLevel="0" collapsed="false">
      <c r="A734" s="22"/>
      <c r="B734" s="22"/>
      <c r="C734" s="22" t="s">
        <v>37</v>
      </c>
      <c r="D734" s="32"/>
      <c r="E734" s="23" t="s">
        <v>38</v>
      </c>
      <c r="F734" s="132" t="n">
        <f aca="false">F735</f>
        <v>3714.1</v>
      </c>
      <c r="G734" s="132"/>
      <c r="H734" s="132" t="n">
        <f aca="false">H735</f>
        <v>3714.1</v>
      </c>
      <c r="I734" s="132" t="n">
        <f aca="false">I735</f>
        <v>3733.8</v>
      </c>
      <c r="J734" s="132"/>
      <c r="K734" s="132" t="n">
        <f aca="false">K735</f>
        <v>3733.8</v>
      </c>
      <c r="L734" s="132" t="n">
        <f aca="false">L735</f>
        <v>3852.5</v>
      </c>
      <c r="M734" s="132"/>
      <c r="N734" s="132" t="n">
        <f aca="false">N735</f>
        <v>3852.5</v>
      </c>
    </row>
    <row r="735" customFormat="false" ht="25.5" hidden="false" customHeight="false" outlineLevel="0" collapsed="false">
      <c r="A735" s="73"/>
      <c r="B735" s="40"/>
      <c r="C735" s="73" t="s">
        <v>43</v>
      </c>
      <c r="D735" s="40"/>
      <c r="E735" s="139" t="s">
        <v>642</v>
      </c>
      <c r="F735" s="203" t="n">
        <f aca="false">F736+F737</f>
        <v>3714.1</v>
      </c>
      <c r="G735" s="203"/>
      <c r="H735" s="203" t="n">
        <f aca="false">H736+H737</f>
        <v>3714.1</v>
      </c>
      <c r="I735" s="203" t="n">
        <f aca="false">I736+I737</f>
        <v>3733.8</v>
      </c>
      <c r="J735" s="203"/>
      <c r="K735" s="203" t="n">
        <f aca="false">K736+K737</f>
        <v>3733.8</v>
      </c>
      <c r="L735" s="203" t="n">
        <f aca="false">L736+L737</f>
        <v>3852.5</v>
      </c>
      <c r="M735" s="203"/>
      <c r="N735" s="203" t="n">
        <f aca="false">N736+N737</f>
        <v>3852.5</v>
      </c>
    </row>
    <row r="736" customFormat="false" ht="39" hidden="false" customHeight="false" outlineLevel="0" collapsed="false">
      <c r="A736" s="73"/>
      <c r="B736" s="40"/>
      <c r="C736" s="73"/>
      <c r="D736" s="40" t="s">
        <v>41</v>
      </c>
      <c r="E736" s="27" t="s">
        <v>42</v>
      </c>
      <c r="F736" s="203" t="n">
        <f aca="false">3455.9+139.5</f>
        <v>3595.4</v>
      </c>
      <c r="G736" s="203"/>
      <c r="H736" s="203" t="n">
        <f aca="false">3455.9+139.5</f>
        <v>3595.4</v>
      </c>
      <c r="I736" s="203" t="n">
        <f aca="false">3573.5+160.3</f>
        <v>3733.8</v>
      </c>
      <c r="J736" s="203"/>
      <c r="K736" s="203" t="n">
        <f aca="false">3573.5+160.3</f>
        <v>3733.8</v>
      </c>
      <c r="L736" s="203" t="n">
        <f aca="false">3573.5+160.3</f>
        <v>3733.8</v>
      </c>
      <c r="M736" s="203"/>
      <c r="N736" s="203" t="n">
        <f aca="false">3573.5+160.3</f>
        <v>3733.8</v>
      </c>
    </row>
    <row r="737" customFormat="false" ht="15" hidden="false" customHeight="false" outlineLevel="0" collapsed="false">
      <c r="A737" s="73"/>
      <c r="B737" s="40"/>
      <c r="C737" s="73"/>
      <c r="D737" s="40" t="s">
        <v>31</v>
      </c>
      <c r="E737" s="184" t="s">
        <v>32</v>
      </c>
      <c r="F737" s="134" t="n">
        <v>118.7</v>
      </c>
      <c r="G737" s="134"/>
      <c r="H737" s="134" t="n">
        <v>118.7</v>
      </c>
      <c r="I737" s="134" t="n">
        <v>0</v>
      </c>
      <c r="J737" s="134"/>
      <c r="K737" s="134" t="n">
        <v>0</v>
      </c>
      <c r="L737" s="134" t="n">
        <v>118.7</v>
      </c>
      <c r="M737" s="134"/>
      <c r="N737" s="134" t="n">
        <v>118.7</v>
      </c>
    </row>
    <row r="738" customFormat="false" ht="25.5" hidden="false" customHeight="false" outlineLevel="0" collapsed="false">
      <c r="A738" s="127"/>
      <c r="B738" s="128"/>
      <c r="C738" s="127" t="s">
        <v>257</v>
      </c>
      <c r="D738" s="128"/>
      <c r="E738" s="129" t="s">
        <v>258</v>
      </c>
      <c r="F738" s="130" t="n">
        <f aca="false">F739</f>
        <v>2336.3</v>
      </c>
      <c r="G738" s="130"/>
      <c r="H738" s="130" t="n">
        <f aca="false">H739</f>
        <v>2336.3</v>
      </c>
      <c r="I738" s="130" t="n">
        <f aca="false">I739</f>
        <v>50</v>
      </c>
      <c r="J738" s="130"/>
      <c r="K738" s="130" t="n">
        <f aca="false">K739</f>
        <v>50</v>
      </c>
      <c r="L738" s="130" t="n">
        <f aca="false">L739</f>
        <v>1409.8</v>
      </c>
      <c r="M738" s="130"/>
      <c r="N738" s="130" t="n">
        <f aca="false">N739</f>
        <v>1409.8</v>
      </c>
    </row>
    <row r="739" customFormat="false" ht="26.25" hidden="false" customHeight="false" outlineLevel="0" collapsed="false">
      <c r="A739" s="19"/>
      <c r="B739" s="19"/>
      <c r="C739" s="19" t="s">
        <v>259</v>
      </c>
      <c r="D739" s="19"/>
      <c r="E739" s="20" t="s">
        <v>260</v>
      </c>
      <c r="F739" s="131" t="n">
        <f aca="false">F740+F750</f>
        <v>2336.3</v>
      </c>
      <c r="G739" s="131"/>
      <c r="H739" s="131" t="n">
        <f aca="false">H740+H750</f>
        <v>2336.3</v>
      </c>
      <c r="I739" s="131" t="n">
        <f aca="false">I740+I750</f>
        <v>50</v>
      </c>
      <c r="J739" s="131"/>
      <c r="K739" s="131" t="n">
        <f aca="false">K740+K750</f>
        <v>50</v>
      </c>
      <c r="L739" s="131" t="n">
        <f aca="false">L740+L750</f>
        <v>1409.8</v>
      </c>
      <c r="M739" s="131"/>
      <c r="N739" s="131" t="n">
        <f aca="false">N740+N750</f>
        <v>1409.8</v>
      </c>
    </row>
    <row r="740" customFormat="false" ht="26.25" hidden="false" customHeight="false" outlineLevel="0" collapsed="false">
      <c r="A740" s="22"/>
      <c r="B740" s="22"/>
      <c r="C740" s="22" t="s">
        <v>279</v>
      </c>
      <c r="D740" s="32"/>
      <c r="E740" s="23" t="s">
        <v>280</v>
      </c>
      <c r="F740" s="132" t="n">
        <f aca="false">F741+F743+F745+F747</f>
        <v>2286.3</v>
      </c>
      <c r="G740" s="132"/>
      <c r="H740" s="132" t="n">
        <f aca="false">H741+H743+H745+H747</f>
        <v>2286.3</v>
      </c>
      <c r="I740" s="132" t="n">
        <f aca="false">I741+I743</f>
        <v>0</v>
      </c>
      <c r="J740" s="132"/>
      <c r="K740" s="132" t="n">
        <f aca="false">K741+K743</f>
        <v>0</v>
      </c>
      <c r="L740" s="132" t="n">
        <f aca="false">L741+L743</f>
        <v>1359.8</v>
      </c>
      <c r="M740" s="132"/>
      <c r="N740" s="132" t="n">
        <f aca="false">N741+N743</f>
        <v>1359.8</v>
      </c>
    </row>
    <row r="741" customFormat="false" ht="51.75" hidden="false" customHeight="false" outlineLevel="0" collapsed="false">
      <c r="A741" s="25"/>
      <c r="B741" s="25"/>
      <c r="C741" s="25" t="s">
        <v>281</v>
      </c>
      <c r="D741" s="25"/>
      <c r="E741" s="27" t="s">
        <v>756</v>
      </c>
      <c r="F741" s="134" t="n">
        <f aca="false">F742</f>
        <v>669.8</v>
      </c>
      <c r="G741" s="134"/>
      <c r="H741" s="134" t="n">
        <f aca="false">H742</f>
        <v>669.8</v>
      </c>
      <c r="I741" s="134" t="n">
        <f aca="false">I742</f>
        <v>0</v>
      </c>
      <c r="J741" s="134"/>
      <c r="K741" s="134" t="n">
        <f aca="false">K742</f>
        <v>0</v>
      </c>
      <c r="L741" s="134" t="n">
        <f aca="false">L742</f>
        <v>769.8</v>
      </c>
      <c r="M741" s="134"/>
      <c r="N741" s="134" t="n">
        <f aca="false">N742</f>
        <v>769.8</v>
      </c>
    </row>
    <row r="742" customFormat="false" ht="26.25" hidden="false" customHeight="false" outlineLevel="0" collapsed="false">
      <c r="A742" s="25"/>
      <c r="B742" s="25"/>
      <c r="C742" s="25"/>
      <c r="D742" s="25" t="s">
        <v>87</v>
      </c>
      <c r="E742" s="27" t="s">
        <v>88</v>
      </c>
      <c r="F742" s="134" t="n">
        <v>669.8</v>
      </c>
      <c r="G742" s="134"/>
      <c r="H742" s="134" t="n">
        <f aca="false">769.8-100</f>
        <v>669.8</v>
      </c>
      <c r="I742" s="134" t="n">
        <v>0</v>
      </c>
      <c r="J742" s="134"/>
      <c r="K742" s="134" t="n">
        <v>0</v>
      </c>
      <c r="L742" s="134" t="n">
        <v>769.8</v>
      </c>
      <c r="M742" s="134"/>
      <c r="N742" s="134" t="n">
        <v>769.8</v>
      </c>
    </row>
    <row r="743" customFormat="false" ht="51.75" hidden="false" customHeight="false" outlineLevel="0" collapsed="false">
      <c r="A743" s="25"/>
      <c r="B743" s="25"/>
      <c r="C743" s="25" t="s">
        <v>283</v>
      </c>
      <c r="D743" s="25"/>
      <c r="E743" s="27" t="s">
        <v>284</v>
      </c>
      <c r="F743" s="134" t="n">
        <f aca="false">F744</f>
        <v>590</v>
      </c>
      <c r="G743" s="134"/>
      <c r="H743" s="134" t="n">
        <f aca="false">H744</f>
        <v>590</v>
      </c>
      <c r="I743" s="134" t="n">
        <f aca="false">I744</f>
        <v>0</v>
      </c>
      <c r="J743" s="134"/>
      <c r="K743" s="134" t="n">
        <f aca="false">K744</f>
        <v>0</v>
      </c>
      <c r="L743" s="134" t="n">
        <f aca="false">L744</f>
        <v>590</v>
      </c>
      <c r="M743" s="134"/>
      <c r="N743" s="134" t="n">
        <f aca="false">N744</f>
        <v>590</v>
      </c>
    </row>
    <row r="744" s="209" customFormat="true" ht="26.25" hidden="false" customHeight="false" outlineLevel="0" collapsed="false">
      <c r="A744" s="25"/>
      <c r="B744" s="25"/>
      <c r="C744" s="25"/>
      <c r="D744" s="25" t="s">
        <v>87</v>
      </c>
      <c r="E744" s="27" t="s">
        <v>88</v>
      </c>
      <c r="F744" s="134" t="n">
        <v>590</v>
      </c>
      <c r="G744" s="134"/>
      <c r="H744" s="134" t="n">
        <v>590</v>
      </c>
      <c r="I744" s="134" t="n">
        <v>0</v>
      </c>
      <c r="J744" s="134"/>
      <c r="K744" s="134" t="n">
        <v>0</v>
      </c>
      <c r="L744" s="134" t="n">
        <v>590</v>
      </c>
      <c r="M744" s="134"/>
      <c r="N744" s="134" t="n">
        <v>590</v>
      </c>
    </row>
    <row r="745" s="209" customFormat="true" ht="15" hidden="false" customHeight="false" outlineLevel="0" collapsed="false">
      <c r="A745" s="25"/>
      <c r="B745" s="25"/>
      <c r="C745" s="25" t="s">
        <v>285</v>
      </c>
      <c r="D745" s="25"/>
      <c r="E745" s="27" t="s">
        <v>286</v>
      </c>
      <c r="F745" s="168" t="n">
        <f aca="false">F746</f>
        <v>859.5</v>
      </c>
      <c r="G745" s="168"/>
      <c r="H745" s="168" t="n">
        <f aca="false">H746</f>
        <v>859.5</v>
      </c>
      <c r="I745" s="134" t="n">
        <v>0</v>
      </c>
      <c r="J745" s="134"/>
      <c r="K745" s="134" t="n">
        <v>0</v>
      </c>
      <c r="L745" s="134" t="n">
        <v>0</v>
      </c>
      <c r="M745" s="134"/>
      <c r="N745" s="134" t="n">
        <v>0</v>
      </c>
    </row>
    <row r="746" s="209" customFormat="true" ht="26.25" hidden="false" customHeight="false" outlineLevel="0" collapsed="false">
      <c r="A746" s="25"/>
      <c r="B746" s="25"/>
      <c r="C746" s="25"/>
      <c r="D746" s="25" t="s">
        <v>87</v>
      </c>
      <c r="E746" s="27" t="s">
        <v>88</v>
      </c>
      <c r="F746" s="168" t="n">
        <v>859.5</v>
      </c>
      <c r="G746" s="168"/>
      <c r="H746" s="168" t="n">
        <f aca="false">560+172+127.5</f>
        <v>859.5</v>
      </c>
      <c r="I746" s="134" t="n">
        <v>0</v>
      </c>
      <c r="J746" s="134"/>
      <c r="K746" s="134" t="n">
        <v>0</v>
      </c>
      <c r="L746" s="134" t="n">
        <v>0</v>
      </c>
      <c r="M746" s="134"/>
      <c r="N746" s="134" t="n">
        <v>0</v>
      </c>
    </row>
    <row r="747" s="209" customFormat="true" ht="15" hidden="false" customHeight="false" outlineLevel="0" collapsed="false">
      <c r="A747" s="25"/>
      <c r="B747" s="25"/>
      <c r="C747" s="25" t="s">
        <v>287</v>
      </c>
      <c r="D747" s="25"/>
      <c r="E747" s="27" t="s">
        <v>757</v>
      </c>
      <c r="F747" s="161" t="n">
        <f aca="false">F748</f>
        <v>167</v>
      </c>
      <c r="G747" s="161"/>
      <c r="H747" s="161" t="n">
        <f aca="false">H748</f>
        <v>167</v>
      </c>
      <c r="I747" s="134" t="n">
        <v>0</v>
      </c>
      <c r="J747" s="134"/>
      <c r="K747" s="134" t="n">
        <v>0</v>
      </c>
      <c r="L747" s="134" t="n">
        <v>0</v>
      </c>
      <c r="M747" s="134"/>
      <c r="N747" s="134" t="n">
        <v>0</v>
      </c>
    </row>
    <row r="748" s="209" customFormat="true" ht="15" hidden="false" customHeight="false" outlineLevel="0" collapsed="false">
      <c r="A748" s="25"/>
      <c r="B748" s="25"/>
      <c r="C748" s="25"/>
      <c r="D748" s="25" t="s">
        <v>87</v>
      </c>
      <c r="E748" s="27" t="s">
        <v>32</v>
      </c>
      <c r="F748" s="161" t="n">
        <v>167</v>
      </c>
      <c r="G748" s="161"/>
      <c r="H748" s="161" t="n">
        <v>167</v>
      </c>
      <c r="I748" s="134" t="n">
        <v>0</v>
      </c>
      <c r="J748" s="134"/>
      <c r="K748" s="134" t="n">
        <v>0</v>
      </c>
      <c r="L748" s="134" t="n">
        <v>0</v>
      </c>
      <c r="M748" s="134"/>
      <c r="N748" s="134" t="n">
        <v>0</v>
      </c>
    </row>
    <row r="749" s="209" customFormat="true" ht="15" hidden="false" customHeight="false" outlineLevel="0" collapsed="false">
      <c r="A749" s="25"/>
      <c r="B749" s="25"/>
      <c r="C749" s="25"/>
      <c r="D749" s="25"/>
      <c r="E749" s="27" t="s">
        <v>220</v>
      </c>
      <c r="F749" s="161" t="n">
        <v>167</v>
      </c>
      <c r="G749" s="161"/>
      <c r="H749" s="161" t="n">
        <v>167</v>
      </c>
      <c r="I749" s="134"/>
      <c r="J749" s="134"/>
      <c r="K749" s="134"/>
      <c r="L749" s="134"/>
      <c r="M749" s="134"/>
      <c r="N749" s="134"/>
    </row>
    <row r="750" customFormat="false" ht="15" hidden="false" customHeight="false" outlineLevel="0" collapsed="false">
      <c r="A750" s="22"/>
      <c r="B750" s="22"/>
      <c r="C750" s="22" t="s">
        <v>289</v>
      </c>
      <c r="D750" s="32"/>
      <c r="E750" s="23" t="s">
        <v>290</v>
      </c>
      <c r="F750" s="132" t="n">
        <f aca="false">F751</f>
        <v>50</v>
      </c>
      <c r="G750" s="132"/>
      <c r="H750" s="132" t="n">
        <f aca="false">H751</f>
        <v>50</v>
      </c>
      <c r="I750" s="132" t="n">
        <f aca="false">I751</f>
        <v>50</v>
      </c>
      <c r="J750" s="132"/>
      <c r="K750" s="132" t="n">
        <f aca="false">K751</f>
        <v>50</v>
      </c>
      <c r="L750" s="132" t="n">
        <f aca="false">L751</f>
        <v>50</v>
      </c>
      <c r="M750" s="132"/>
      <c r="N750" s="132" t="n">
        <f aca="false">N751</f>
        <v>50</v>
      </c>
    </row>
    <row r="751" customFormat="false" ht="15" hidden="false" customHeight="false" outlineLevel="0" collapsed="false">
      <c r="A751" s="25"/>
      <c r="B751" s="25"/>
      <c r="C751" s="25" t="s">
        <v>291</v>
      </c>
      <c r="D751" s="25"/>
      <c r="E751" s="27" t="s">
        <v>292</v>
      </c>
      <c r="F751" s="134" t="n">
        <f aca="false">F752</f>
        <v>50</v>
      </c>
      <c r="G751" s="134"/>
      <c r="H751" s="134" t="n">
        <f aca="false">H752</f>
        <v>50</v>
      </c>
      <c r="I751" s="134" t="n">
        <f aca="false">I752</f>
        <v>50</v>
      </c>
      <c r="J751" s="134"/>
      <c r="K751" s="134" t="n">
        <f aca="false">K752</f>
        <v>50</v>
      </c>
      <c r="L751" s="134" t="n">
        <f aca="false">L752</f>
        <v>50</v>
      </c>
      <c r="M751" s="134"/>
      <c r="N751" s="134" t="n">
        <f aca="false">N752</f>
        <v>50</v>
      </c>
    </row>
    <row r="752" customFormat="false" ht="26.25" hidden="false" customHeight="false" outlineLevel="0" collapsed="false">
      <c r="A752" s="25"/>
      <c r="B752" s="25"/>
      <c r="C752" s="25"/>
      <c r="D752" s="25" t="s">
        <v>87</v>
      </c>
      <c r="E752" s="27" t="s">
        <v>88</v>
      </c>
      <c r="F752" s="134" t="n">
        <v>50</v>
      </c>
      <c r="G752" s="134"/>
      <c r="H752" s="134" t="n">
        <v>50</v>
      </c>
      <c r="I752" s="134" t="n">
        <v>50</v>
      </c>
      <c r="J752" s="134"/>
      <c r="K752" s="134" t="n">
        <v>50</v>
      </c>
      <c r="L752" s="134" t="n">
        <v>50</v>
      </c>
      <c r="M752" s="134"/>
      <c r="N752" s="134" t="n">
        <v>50</v>
      </c>
    </row>
    <row r="753" customFormat="false" ht="15" hidden="false" customHeight="false" outlineLevel="0" collapsed="false">
      <c r="A753" s="73"/>
      <c r="B753" s="74" t="n">
        <v>1000</v>
      </c>
      <c r="C753" s="121"/>
      <c r="D753" s="121"/>
      <c r="E753" s="122" t="s">
        <v>727</v>
      </c>
      <c r="F753" s="137" t="n">
        <f aca="false">F754</f>
        <v>381.5</v>
      </c>
      <c r="G753" s="137"/>
      <c r="H753" s="137" t="n">
        <f aca="false">H754</f>
        <v>381.5</v>
      </c>
      <c r="I753" s="137" t="n">
        <f aca="false">I754</f>
        <v>381.5</v>
      </c>
      <c r="J753" s="137"/>
      <c r="K753" s="137" t="n">
        <f aca="false">K754</f>
        <v>381.5</v>
      </c>
      <c r="L753" s="137" t="n">
        <f aca="false">L754</f>
        <v>381.5</v>
      </c>
      <c r="M753" s="137"/>
      <c r="N753" s="137" t="n">
        <f aca="false">N754</f>
        <v>381.5</v>
      </c>
    </row>
    <row r="754" customFormat="false" ht="15" hidden="false" customHeight="false" outlineLevel="0" collapsed="false">
      <c r="A754" s="121"/>
      <c r="B754" s="74" t="n">
        <v>1003</v>
      </c>
      <c r="C754" s="121"/>
      <c r="D754" s="121"/>
      <c r="E754" s="122" t="s">
        <v>731</v>
      </c>
      <c r="F754" s="137" t="n">
        <f aca="false">F755</f>
        <v>381.5</v>
      </c>
      <c r="G754" s="137"/>
      <c r="H754" s="137" t="n">
        <f aca="false">H755</f>
        <v>381.5</v>
      </c>
      <c r="I754" s="137" t="n">
        <f aca="false">I755</f>
        <v>381.5</v>
      </c>
      <c r="J754" s="137"/>
      <c r="K754" s="137" t="n">
        <f aca="false">K755</f>
        <v>381.5</v>
      </c>
      <c r="L754" s="137" t="n">
        <f aca="false">L755</f>
        <v>381.5</v>
      </c>
      <c r="M754" s="137"/>
      <c r="N754" s="137" t="n">
        <f aca="false">N755</f>
        <v>381.5</v>
      </c>
    </row>
    <row r="755" customFormat="false" ht="15" hidden="false" customHeight="false" outlineLevel="0" collapsed="false">
      <c r="A755" s="216"/>
      <c r="B755" s="74"/>
      <c r="C755" s="121" t="s">
        <v>17</v>
      </c>
      <c r="D755" s="121"/>
      <c r="E755" s="152" t="s">
        <v>18</v>
      </c>
      <c r="F755" s="137" t="n">
        <f aca="false">F756</f>
        <v>381.5</v>
      </c>
      <c r="G755" s="137"/>
      <c r="H755" s="137" t="n">
        <f aca="false">H756</f>
        <v>381.5</v>
      </c>
      <c r="I755" s="137" t="n">
        <f aca="false">I756</f>
        <v>381.5</v>
      </c>
      <c r="J755" s="137"/>
      <c r="K755" s="137" t="n">
        <f aca="false">K756</f>
        <v>381.5</v>
      </c>
      <c r="L755" s="137" t="n">
        <f aca="false">L756</f>
        <v>381.5</v>
      </c>
      <c r="M755" s="137"/>
      <c r="N755" s="137" t="n">
        <f aca="false">N756</f>
        <v>381.5</v>
      </c>
    </row>
    <row r="756" customFormat="false" ht="25.5" hidden="false" customHeight="false" outlineLevel="0" collapsed="false">
      <c r="A756" s="127"/>
      <c r="B756" s="128"/>
      <c r="C756" s="127" t="s">
        <v>79</v>
      </c>
      <c r="D756" s="128"/>
      <c r="E756" s="129" t="s">
        <v>744</v>
      </c>
      <c r="F756" s="130" t="n">
        <f aca="false">F757</f>
        <v>381.5</v>
      </c>
      <c r="G756" s="130"/>
      <c r="H756" s="130" t="n">
        <f aca="false">H757</f>
        <v>381.5</v>
      </c>
      <c r="I756" s="130" t="n">
        <f aca="false">I757</f>
        <v>381.5</v>
      </c>
      <c r="J756" s="130"/>
      <c r="K756" s="130" t="n">
        <f aca="false">K757</f>
        <v>381.5</v>
      </c>
      <c r="L756" s="130" t="n">
        <f aca="false">L757</f>
        <v>381.5</v>
      </c>
      <c r="M756" s="130"/>
      <c r="N756" s="130" t="n">
        <f aca="false">N757</f>
        <v>381.5</v>
      </c>
    </row>
    <row r="757" customFormat="false" ht="15" hidden="false" customHeight="false" outlineLevel="0" collapsed="false">
      <c r="A757" s="19"/>
      <c r="B757" s="19"/>
      <c r="C757" s="19" t="s">
        <v>169</v>
      </c>
      <c r="D757" s="19"/>
      <c r="E757" s="20" t="s">
        <v>170</v>
      </c>
      <c r="F757" s="131" t="n">
        <f aca="false">F758</f>
        <v>381.5</v>
      </c>
      <c r="G757" s="131"/>
      <c r="H757" s="131" t="n">
        <f aca="false">H758</f>
        <v>381.5</v>
      </c>
      <c r="I757" s="131" t="n">
        <f aca="false">I758</f>
        <v>381.5</v>
      </c>
      <c r="J757" s="131"/>
      <c r="K757" s="131" t="n">
        <f aca="false">K758</f>
        <v>381.5</v>
      </c>
      <c r="L757" s="131" t="n">
        <f aca="false">L758</f>
        <v>381.5</v>
      </c>
      <c r="M757" s="131"/>
      <c r="N757" s="131" t="n">
        <f aca="false">N758</f>
        <v>381.5</v>
      </c>
    </row>
    <row r="758" customFormat="false" ht="26.25" hidden="false" customHeight="false" outlineLevel="0" collapsed="false">
      <c r="A758" s="22"/>
      <c r="B758" s="22"/>
      <c r="C758" s="22" t="s">
        <v>177</v>
      </c>
      <c r="D758" s="32"/>
      <c r="E758" s="23" t="s">
        <v>178</v>
      </c>
      <c r="F758" s="132" t="n">
        <f aca="false">F759</f>
        <v>381.5</v>
      </c>
      <c r="G758" s="132"/>
      <c r="H758" s="132" t="n">
        <f aca="false">H759</f>
        <v>381.5</v>
      </c>
      <c r="I758" s="132" t="n">
        <f aca="false">I759</f>
        <v>381.5</v>
      </c>
      <c r="J758" s="132"/>
      <c r="K758" s="132" t="n">
        <f aca="false">K759</f>
        <v>381.5</v>
      </c>
      <c r="L758" s="132" t="n">
        <f aca="false">L759</f>
        <v>381.5</v>
      </c>
      <c r="M758" s="132"/>
      <c r="N758" s="132" t="n">
        <f aca="false">N759</f>
        <v>381.5</v>
      </c>
    </row>
    <row r="759" customFormat="false" ht="40.5" hidden="false" customHeight="true" outlineLevel="0" collapsed="false">
      <c r="A759" s="216"/>
      <c r="B759" s="40"/>
      <c r="C759" s="73" t="s">
        <v>181</v>
      </c>
      <c r="D759" s="40"/>
      <c r="E759" s="139" t="s">
        <v>758</v>
      </c>
      <c r="F759" s="134" t="n">
        <f aca="false">SUM(F760:F761)</f>
        <v>381.5</v>
      </c>
      <c r="G759" s="134"/>
      <c r="H759" s="134" t="n">
        <f aca="false">SUM(H760:H761)</f>
        <v>381.5</v>
      </c>
      <c r="I759" s="134" t="n">
        <f aca="false">I760+I761</f>
        <v>381.5</v>
      </c>
      <c r="J759" s="134"/>
      <c r="K759" s="134" t="n">
        <f aca="false">K760+K761</f>
        <v>381.5</v>
      </c>
      <c r="L759" s="134" t="n">
        <f aca="false">L760+L761</f>
        <v>381.5</v>
      </c>
      <c r="M759" s="134"/>
      <c r="N759" s="134" t="n">
        <f aca="false">N760+N761</f>
        <v>381.5</v>
      </c>
    </row>
    <row r="760" customFormat="false" ht="15" hidden="false" customHeight="false" outlineLevel="0" collapsed="false">
      <c r="A760" s="216"/>
      <c r="B760" s="40"/>
      <c r="C760" s="73"/>
      <c r="D760" s="40" t="s">
        <v>47</v>
      </c>
      <c r="E760" s="27" t="s">
        <v>48</v>
      </c>
      <c r="F760" s="134" t="n">
        <v>14.1</v>
      </c>
      <c r="G760" s="134"/>
      <c r="H760" s="134" t="n">
        <v>14.1</v>
      </c>
      <c r="I760" s="134" t="n">
        <v>14.1</v>
      </c>
      <c r="J760" s="134"/>
      <c r="K760" s="134" t="n">
        <v>14.1</v>
      </c>
      <c r="L760" s="134" t="n">
        <v>14.1</v>
      </c>
      <c r="M760" s="134"/>
      <c r="N760" s="134" t="n">
        <v>14.1</v>
      </c>
    </row>
    <row r="761" customFormat="false" ht="25.5" hidden="false" customHeight="false" outlineLevel="0" collapsed="false">
      <c r="A761" s="216"/>
      <c r="B761" s="40"/>
      <c r="C761" s="73"/>
      <c r="D761" s="40" t="s">
        <v>87</v>
      </c>
      <c r="E761" s="184" t="s">
        <v>88</v>
      </c>
      <c r="F761" s="134" t="n">
        <v>367.4</v>
      </c>
      <c r="G761" s="134"/>
      <c r="H761" s="134" t="n">
        <v>367.4</v>
      </c>
      <c r="I761" s="134" t="n">
        <v>367.4</v>
      </c>
      <c r="J761" s="134"/>
      <c r="K761" s="134" t="n">
        <v>367.4</v>
      </c>
      <c r="L761" s="134" t="n">
        <v>367.4</v>
      </c>
      <c r="M761" s="134"/>
      <c r="N761" s="134" t="n">
        <v>367.4</v>
      </c>
    </row>
    <row r="762" customFormat="false" ht="15" hidden="false" customHeight="false" outlineLevel="0" collapsed="false">
      <c r="A762" s="216"/>
      <c r="B762" s="74" t="n">
        <v>1100</v>
      </c>
      <c r="C762" s="121"/>
      <c r="D762" s="121"/>
      <c r="E762" s="122" t="s">
        <v>747</v>
      </c>
      <c r="F762" s="137" t="n">
        <f aca="false">F763</f>
        <v>76</v>
      </c>
      <c r="G762" s="137"/>
      <c r="H762" s="137" t="n">
        <f aca="false">H763</f>
        <v>76</v>
      </c>
      <c r="I762" s="137" t="n">
        <f aca="false">I763</f>
        <v>0</v>
      </c>
      <c r="J762" s="137"/>
      <c r="K762" s="137" t="n">
        <f aca="false">K763</f>
        <v>0</v>
      </c>
      <c r="L762" s="137" t="n">
        <f aca="false">L763</f>
        <v>76</v>
      </c>
      <c r="M762" s="137"/>
      <c r="N762" s="137" t="n">
        <f aca="false">N763</f>
        <v>76</v>
      </c>
    </row>
    <row r="763" customFormat="false" ht="15" hidden="false" customHeight="false" outlineLevel="0" collapsed="false">
      <c r="A763" s="216"/>
      <c r="B763" s="74" t="s">
        <v>748</v>
      </c>
      <c r="C763" s="121"/>
      <c r="D763" s="74"/>
      <c r="E763" s="152" t="s">
        <v>749</v>
      </c>
      <c r="F763" s="137" t="n">
        <f aca="false">F764</f>
        <v>76</v>
      </c>
      <c r="G763" s="137"/>
      <c r="H763" s="137" t="n">
        <f aca="false">H764</f>
        <v>76</v>
      </c>
      <c r="I763" s="137" t="n">
        <f aca="false">I764</f>
        <v>0</v>
      </c>
      <c r="J763" s="137"/>
      <c r="K763" s="137" t="n">
        <f aca="false">K764</f>
        <v>0</v>
      </c>
      <c r="L763" s="137" t="n">
        <f aca="false">L764</f>
        <v>76</v>
      </c>
      <c r="M763" s="137"/>
      <c r="N763" s="137" t="n">
        <f aca="false">N764</f>
        <v>76</v>
      </c>
    </row>
    <row r="764" customFormat="false" ht="15" hidden="false" customHeight="false" outlineLevel="0" collapsed="false">
      <c r="A764" s="216"/>
      <c r="B764" s="74"/>
      <c r="C764" s="121" t="s">
        <v>17</v>
      </c>
      <c r="D764" s="74"/>
      <c r="E764" s="152" t="s">
        <v>18</v>
      </c>
      <c r="F764" s="137" t="n">
        <f aca="false">F765</f>
        <v>76</v>
      </c>
      <c r="G764" s="137"/>
      <c r="H764" s="137" t="n">
        <f aca="false">H765</f>
        <v>76</v>
      </c>
      <c r="I764" s="137" t="n">
        <f aca="false">I765</f>
        <v>0</v>
      </c>
      <c r="J764" s="137"/>
      <c r="K764" s="137" t="n">
        <f aca="false">K765</f>
        <v>0</v>
      </c>
      <c r="L764" s="137" t="n">
        <f aca="false">L765</f>
        <v>76</v>
      </c>
      <c r="M764" s="137"/>
      <c r="N764" s="137" t="n">
        <f aca="false">N765</f>
        <v>76</v>
      </c>
    </row>
    <row r="765" customFormat="false" ht="25.5" hidden="false" customHeight="false" outlineLevel="0" collapsed="false">
      <c r="A765" s="127"/>
      <c r="B765" s="128"/>
      <c r="C765" s="127" t="s">
        <v>326</v>
      </c>
      <c r="D765" s="128"/>
      <c r="E765" s="129" t="s">
        <v>327</v>
      </c>
      <c r="F765" s="130" t="n">
        <f aca="false">F766</f>
        <v>76</v>
      </c>
      <c r="G765" s="130"/>
      <c r="H765" s="130" t="n">
        <f aca="false">H766</f>
        <v>76</v>
      </c>
      <c r="I765" s="130" t="n">
        <f aca="false">I766</f>
        <v>0</v>
      </c>
      <c r="J765" s="130"/>
      <c r="K765" s="130" t="n">
        <f aca="false">K766</f>
        <v>0</v>
      </c>
      <c r="L765" s="130" t="n">
        <f aca="false">L766</f>
        <v>76</v>
      </c>
      <c r="M765" s="130"/>
      <c r="N765" s="130" t="n">
        <f aca="false">N766</f>
        <v>76</v>
      </c>
    </row>
    <row r="766" customFormat="false" ht="26.25" hidden="false" customHeight="false" outlineLevel="0" collapsed="false">
      <c r="A766" s="22"/>
      <c r="B766" s="22"/>
      <c r="C766" s="22" t="s">
        <v>328</v>
      </c>
      <c r="D766" s="22"/>
      <c r="E766" s="23" t="s">
        <v>759</v>
      </c>
      <c r="F766" s="132" t="n">
        <f aca="false">F767</f>
        <v>76</v>
      </c>
      <c r="G766" s="132"/>
      <c r="H766" s="132" t="n">
        <f aca="false">H767</f>
        <v>76</v>
      </c>
      <c r="I766" s="132" t="n">
        <f aca="false">I767</f>
        <v>0</v>
      </c>
      <c r="J766" s="132"/>
      <c r="K766" s="132" t="n">
        <f aca="false">K767</f>
        <v>0</v>
      </c>
      <c r="L766" s="132" t="n">
        <f aca="false">L767</f>
        <v>76</v>
      </c>
      <c r="M766" s="132"/>
      <c r="N766" s="132" t="n">
        <f aca="false">N767</f>
        <v>76</v>
      </c>
    </row>
    <row r="767" customFormat="false" ht="39" hidden="false" customHeight="false" outlineLevel="0" collapsed="false">
      <c r="A767" s="133"/>
      <c r="B767" s="133"/>
      <c r="C767" s="25" t="s">
        <v>330</v>
      </c>
      <c r="D767" s="25"/>
      <c r="E767" s="27" t="s">
        <v>750</v>
      </c>
      <c r="F767" s="134" t="n">
        <f aca="false">F768</f>
        <v>76</v>
      </c>
      <c r="G767" s="134"/>
      <c r="H767" s="134" t="n">
        <f aca="false">H768</f>
        <v>76</v>
      </c>
      <c r="I767" s="134" t="n">
        <f aca="false">I768</f>
        <v>0</v>
      </c>
      <c r="J767" s="134"/>
      <c r="K767" s="134" t="n">
        <f aca="false">K768</f>
        <v>0</v>
      </c>
      <c r="L767" s="134" t="n">
        <f aca="false">L768</f>
        <v>76</v>
      </c>
      <c r="M767" s="134"/>
      <c r="N767" s="134" t="n">
        <f aca="false">N768</f>
        <v>76</v>
      </c>
    </row>
    <row r="768" customFormat="false" ht="26.25" hidden="false" customHeight="false" outlineLevel="0" collapsed="false">
      <c r="A768" s="133"/>
      <c r="B768" s="133"/>
      <c r="C768" s="25"/>
      <c r="D768" s="25" t="s">
        <v>87</v>
      </c>
      <c r="E768" s="27" t="s">
        <v>88</v>
      </c>
      <c r="F768" s="134" t="n">
        <v>76</v>
      </c>
      <c r="G768" s="134"/>
      <c r="H768" s="134" t="n">
        <v>76</v>
      </c>
      <c r="I768" s="134" t="n">
        <v>0</v>
      </c>
      <c r="J768" s="134"/>
      <c r="K768" s="134" t="n">
        <v>0</v>
      </c>
      <c r="L768" s="134" t="n">
        <v>76</v>
      </c>
      <c r="M768" s="134"/>
      <c r="N768" s="134" t="n">
        <v>76</v>
      </c>
    </row>
    <row r="769" customFormat="false" ht="15" hidden="false" customHeight="false" outlineLevel="0" collapsed="false">
      <c r="A769" s="216"/>
      <c r="B769" s="74" t="n">
        <v>1200</v>
      </c>
      <c r="C769" s="121"/>
      <c r="D769" s="121"/>
      <c r="E769" s="122" t="s">
        <v>760</v>
      </c>
      <c r="F769" s="137" t="n">
        <f aca="false">F770</f>
        <v>1042.6</v>
      </c>
      <c r="G769" s="137"/>
      <c r="H769" s="137" t="n">
        <f aca="false">H770</f>
        <v>1042.6</v>
      </c>
      <c r="I769" s="137" t="n">
        <f aca="false">I770</f>
        <v>1042.6</v>
      </c>
      <c r="J769" s="137"/>
      <c r="K769" s="137" t="n">
        <f aca="false">K770</f>
        <v>1042.6</v>
      </c>
      <c r="L769" s="137" t="n">
        <f aca="false">L770</f>
        <v>1042.6</v>
      </c>
      <c r="M769" s="137"/>
      <c r="N769" s="137" t="n">
        <f aca="false">N770</f>
        <v>1042.6</v>
      </c>
    </row>
    <row r="770" customFormat="false" ht="15" hidden="false" customHeight="false" outlineLevel="0" collapsed="false">
      <c r="A770" s="121"/>
      <c r="B770" s="74" t="n">
        <v>1202</v>
      </c>
      <c r="C770" s="121"/>
      <c r="D770" s="121"/>
      <c r="E770" s="122" t="s">
        <v>761</v>
      </c>
      <c r="F770" s="137" t="n">
        <f aca="false">F771</f>
        <v>1042.6</v>
      </c>
      <c r="G770" s="137"/>
      <c r="H770" s="137" t="n">
        <f aca="false">H771</f>
        <v>1042.6</v>
      </c>
      <c r="I770" s="137" t="n">
        <f aca="false">I771</f>
        <v>1042.6</v>
      </c>
      <c r="J770" s="137"/>
      <c r="K770" s="137" t="n">
        <f aca="false">K771</f>
        <v>1042.6</v>
      </c>
      <c r="L770" s="137" t="n">
        <f aca="false">L771</f>
        <v>1042.6</v>
      </c>
      <c r="M770" s="137"/>
      <c r="N770" s="137" t="n">
        <f aca="false">N771</f>
        <v>1042.6</v>
      </c>
    </row>
    <row r="771" customFormat="false" ht="15" hidden="false" customHeight="false" outlineLevel="0" collapsed="false">
      <c r="A771" s="121"/>
      <c r="B771" s="74"/>
      <c r="C771" s="121" t="s">
        <v>17</v>
      </c>
      <c r="D771" s="121"/>
      <c r="E771" s="152" t="s">
        <v>18</v>
      </c>
      <c r="F771" s="137" t="n">
        <f aca="false">F772</f>
        <v>1042.6</v>
      </c>
      <c r="G771" s="137"/>
      <c r="H771" s="137" t="n">
        <f aca="false">H772</f>
        <v>1042.6</v>
      </c>
      <c r="I771" s="137" t="n">
        <f aca="false">I772</f>
        <v>1042.6</v>
      </c>
      <c r="J771" s="137"/>
      <c r="K771" s="137" t="n">
        <f aca="false">K772</f>
        <v>1042.6</v>
      </c>
      <c r="L771" s="137" t="n">
        <f aca="false">L772</f>
        <v>1042.6</v>
      </c>
      <c r="M771" s="137"/>
      <c r="N771" s="137" t="n">
        <f aca="false">N772</f>
        <v>1042.6</v>
      </c>
    </row>
    <row r="772" customFormat="false" ht="25.5" hidden="false" customHeight="false" outlineLevel="0" collapsed="false">
      <c r="A772" s="218"/>
      <c r="B772" s="128"/>
      <c r="C772" s="127" t="s">
        <v>257</v>
      </c>
      <c r="D772" s="128"/>
      <c r="E772" s="129" t="s">
        <v>258</v>
      </c>
      <c r="F772" s="130" t="n">
        <f aca="false">F773</f>
        <v>1042.6</v>
      </c>
      <c r="G772" s="130"/>
      <c r="H772" s="130" t="n">
        <f aca="false">H773</f>
        <v>1042.6</v>
      </c>
      <c r="I772" s="130" t="n">
        <f aca="false">I773</f>
        <v>1042.6</v>
      </c>
      <c r="J772" s="130"/>
      <c r="K772" s="130" t="n">
        <f aca="false">K773</f>
        <v>1042.6</v>
      </c>
      <c r="L772" s="130" t="n">
        <f aca="false">L773</f>
        <v>1042.6</v>
      </c>
      <c r="M772" s="130"/>
      <c r="N772" s="130" t="n">
        <f aca="false">N773</f>
        <v>1042.6</v>
      </c>
    </row>
    <row r="773" customFormat="false" ht="15" hidden="false" customHeight="false" outlineLevel="0" collapsed="false">
      <c r="A773" s="19"/>
      <c r="B773" s="19"/>
      <c r="C773" s="19" t="s">
        <v>320</v>
      </c>
      <c r="D773" s="19"/>
      <c r="E773" s="20" t="s">
        <v>321</v>
      </c>
      <c r="F773" s="131" t="n">
        <f aca="false">F774</f>
        <v>1042.6</v>
      </c>
      <c r="G773" s="131"/>
      <c r="H773" s="131" t="n">
        <f aca="false">H774</f>
        <v>1042.6</v>
      </c>
      <c r="I773" s="131" t="n">
        <f aca="false">I774</f>
        <v>1042.6</v>
      </c>
      <c r="J773" s="131"/>
      <c r="K773" s="131" t="n">
        <f aca="false">K774</f>
        <v>1042.6</v>
      </c>
      <c r="L773" s="131" t="n">
        <f aca="false">L774</f>
        <v>1042.6</v>
      </c>
      <c r="M773" s="131"/>
      <c r="N773" s="131" t="n">
        <f aca="false">N774</f>
        <v>1042.6</v>
      </c>
    </row>
    <row r="774" customFormat="false" ht="39" hidden="false" customHeight="false" outlineLevel="0" collapsed="false">
      <c r="A774" s="22"/>
      <c r="B774" s="22"/>
      <c r="C774" s="22" t="s">
        <v>322</v>
      </c>
      <c r="D774" s="22"/>
      <c r="E774" s="23" t="s">
        <v>323</v>
      </c>
      <c r="F774" s="132" t="n">
        <f aca="false">F775</f>
        <v>1042.6</v>
      </c>
      <c r="G774" s="132"/>
      <c r="H774" s="132" t="n">
        <f aca="false">H775</f>
        <v>1042.6</v>
      </c>
      <c r="I774" s="132" t="n">
        <f aca="false">I775</f>
        <v>1042.6</v>
      </c>
      <c r="J774" s="132"/>
      <c r="K774" s="132" t="n">
        <f aca="false">K775</f>
        <v>1042.6</v>
      </c>
      <c r="L774" s="132" t="n">
        <f aca="false">L775</f>
        <v>1042.6</v>
      </c>
      <c r="M774" s="132"/>
      <c r="N774" s="132" t="n">
        <f aca="false">N775</f>
        <v>1042.6</v>
      </c>
    </row>
    <row r="775" customFormat="false" ht="15" hidden="false" customHeight="false" outlineLevel="0" collapsed="false">
      <c r="A775" s="133"/>
      <c r="B775" s="133"/>
      <c r="C775" s="25" t="s">
        <v>324</v>
      </c>
      <c r="D775" s="25"/>
      <c r="E775" s="27" t="s">
        <v>325</v>
      </c>
      <c r="F775" s="134" t="n">
        <f aca="false">F776</f>
        <v>1042.6</v>
      </c>
      <c r="G775" s="134"/>
      <c r="H775" s="134" t="n">
        <f aca="false">H776</f>
        <v>1042.6</v>
      </c>
      <c r="I775" s="134" t="n">
        <f aca="false">I776</f>
        <v>1042.6</v>
      </c>
      <c r="J775" s="134"/>
      <c r="K775" s="134" t="n">
        <f aca="false">K776</f>
        <v>1042.6</v>
      </c>
      <c r="L775" s="134" t="n">
        <f aca="false">L776</f>
        <v>1042.6</v>
      </c>
      <c r="M775" s="134"/>
      <c r="N775" s="134" t="n">
        <f aca="false">N776</f>
        <v>1042.6</v>
      </c>
    </row>
    <row r="776" customFormat="false" ht="26.25" hidden="false" customHeight="false" outlineLevel="0" collapsed="false">
      <c r="A776" s="133"/>
      <c r="B776" s="133"/>
      <c r="C776" s="25"/>
      <c r="D776" s="25" t="s">
        <v>87</v>
      </c>
      <c r="E776" s="27" t="s">
        <v>88</v>
      </c>
      <c r="F776" s="134" t="n">
        <v>1042.6</v>
      </c>
      <c r="G776" s="134"/>
      <c r="H776" s="134" t="n">
        <v>1042.6</v>
      </c>
      <c r="I776" s="134" t="n">
        <v>1042.6</v>
      </c>
      <c r="J776" s="134"/>
      <c r="K776" s="134" t="n">
        <v>1042.6</v>
      </c>
      <c r="L776" s="134" t="n">
        <v>1042.6</v>
      </c>
      <c r="M776" s="134"/>
      <c r="N776" s="134" t="n">
        <v>1042.6</v>
      </c>
    </row>
    <row r="777" customFormat="false" ht="15" hidden="false" customHeight="false" outlineLevel="0" collapsed="false">
      <c r="A777" s="118" t="n">
        <v>636</v>
      </c>
      <c r="B777" s="210"/>
      <c r="C777" s="118"/>
      <c r="D777" s="118"/>
      <c r="E777" s="119" t="s">
        <v>762</v>
      </c>
      <c r="F777" s="120" t="n">
        <f aca="false">F778</f>
        <v>3493.2</v>
      </c>
      <c r="G777" s="120"/>
      <c r="H777" s="120" t="n">
        <f aca="false">H778</f>
        <v>3493.2</v>
      </c>
      <c r="I777" s="120" t="n">
        <f aca="false">I778</f>
        <v>3429.9</v>
      </c>
      <c r="J777" s="120"/>
      <c r="K777" s="120" t="n">
        <f aca="false">K778</f>
        <v>3429.9</v>
      </c>
      <c r="L777" s="120" t="n">
        <f aca="false">L778</f>
        <v>3484.3</v>
      </c>
      <c r="M777" s="120"/>
      <c r="N777" s="120" t="n">
        <f aca="false">N778</f>
        <v>3484.3</v>
      </c>
    </row>
    <row r="778" customFormat="false" ht="15" hidden="false" customHeight="false" outlineLevel="0" collapsed="false">
      <c r="A778" s="73"/>
      <c r="B778" s="74" t="s">
        <v>634</v>
      </c>
      <c r="C778" s="121"/>
      <c r="D778" s="121"/>
      <c r="E778" s="122" t="s">
        <v>635</v>
      </c>
      <c r="F778" s="137" t="n">
        <f aca="false">F779</f>
        <v>3493.2</v>
      </c>
      <c r="G778" s="137"/>
      <c r="H778" s="137" t="n">
        <f aca="false">H779</f>
        <v>3493.2</v>
      </c>
      <c r="I778" s="137" t="n">
        <f aca="false">I779</f>
        <v>3429.9</v>
      </c>
      <c r="J778" s="137"/>
      <c r="K778" s="137" t="n">
        <f aca="false">K779</f>
        <v>3429.9</v>
      </c>
      <c r="L778" s="137" t="n">
        <f aca="false">L779</f>
        <v>3484.3</v>
      </c>
      <c r="M778" s="137"/>
      <c r="N778" s="137" t="n">
        <f aca="false">N779</f>
        <v>3484.3</v>
      </c>
    </row>
    <row r="779" customFormat="false" ht="25.5" hidden="false" customHeight="false" outlineLevel="0" collapsed="false">
      <c r="A779" s="73"/>
      <c r="B779" s="74" t="s">
        <v>763</v>
      </c>
      <c r="C779" s="121"/>
      <c r="D779" s="74"/>
      <c r="E779" s="152" t="s">
        <v>764</v>
      </c>
      <c r="F779" s="137" t="n">
        <f aca="false">F780</f>
        <v>3493.2</v>
      </c>
      <c r="G779" s="137"/>
      <c r="H779" s="137" t="n">
        <f aca="false">H780</f>
        <v>3493.2</v>
      </c>
      <c r="I779" s="137" t="n">
        <f aca="false">I780</f>
        <v>3429.9</v>
      </c>
      <c r="J779" s="137"/>
      <c r="K779" s="137" t="n">
        <f aca="false">K780</f>
        <v>3429.9</v>
      </c>
      <c r="L779" s="137" t="n">
        <f aca="false">L780</f>
        <v>3484.3</v>
      </c>
      <c r="M779" s="137"/>
      <c r="N779" s="137" t="n">
        <f aca="false">N780</f>
        <v>3484.3</v>
      </c>
    </row>
    <row r="780" customFormat="false" ht="15" hidden="false" customHeight="false" outlineLevel="0" collapsed="false">
      <c r="A780" s="219"/>
      <c r="B780" s="220"/>
      <c r="C780" s="143" t="s">
        <v>645</v>
      </c>
      <c r="D780" s="144"/>
      <c r="E780" s="145" t="s">
        <v>646</v>
      </c>
      <c r="F780" s="164" t="n">
        <f aca="false">F781+F789</f>
        <v>3493.2</v>
      </c>
      <c r="G780" s="164"/>
      <c r="H780" s="164" t="n">
        <f aca="false">H781+H789</f>
        <v>3493.2</v>
      </c>
      <c r="I780" s="164" t="n">
        <f aca="false">I781+I789</f>
        <v>3429.9</v>
      </c>
      <c r="J780" s="164"/>
      <c r="K780" s="164" t="n">
        <f aca="false">K781+K789</f>
        <v>3429.9</v>
      </c>
      <c r="L780" s="164" t="n">
        <f aca="false">L781+L789</f>
        <v>3484.3</v>
      </c>
      <c r="M780" s="164"/>
      <c r="N780" s="164" t="n">
        <f aca="false">N781+N789</f>
        <v>3484.3</v>
      </c>
    </row>
    <row r="781" s="187" customFormat="true" ht="26.25" hidden="false" customHeight="false" outlineLevel="0" collapsed="false">
      <c r="A781" s="221"/>
      <c r="B781" s="221"/>
      <c r="C781" s="171" t="s">
        <v>579</v>
      </c>
      <c r="D781" s="97"/>
      <c r="E781" s="98" t="s">
        <v>580</v>
      </c>
      <c r="F781" s="165" t="n">
        <f aca="false">F782+F784+F787</f>
        <v>3343.2</v>
      </c>
      <c r="G781" s="165"/>
      <c r="H781" s="165" t="n">
        <f aca="false">H782+H784+H787</f>
        <v>3343.2</v>
      </c>
      <c r="I781" s="165" t="n">
        <f aca="false">I782+I784</f>
        <v>3279.9</v>
      </c>
      <c r="J781" s="165"/>
      <c r="K781" s="165" t="n">
        <f aca="false">K782+K784</f>
        <v>3279.9</v>
      </c>
      <c r="L781" s="165" t="n">
        <f aca="false">L782+L784</f>
        <v>3334.3</v>
      </c>
      <c r="M781" s="165"/>
      <c r="N781" s="165" t="n">
        <f aca="false">N782+N784</f>
        <v>3334.3</v>
      </c>
    </row>
    <row r="782" customFormat="false" ht="26.25" hidden="false" customHeight="false" outlineLevel="0" collapsed="false">
      <c r="A782" s="133"/>
      <c r="B782" s="133"/>
      <c r="C782" s="25" t="s">
        <v>581</v>
      </c>
      <c r="D782" s="25"/>
      <c r="E782" s="27" t="s">
        <v>582</v>
      </c>
      <c r="F782" s="134" t="n">
        <v>1164</v>
      </c>
      <c r="G782" s="134"/>
      <c r="H782" s="134" t="n">
        <v>1164</v>
      </c>
      <c r="I782" s="134" t="n">
        <v>1164</v>
      </c>
      <c r="J782" s="134"/>
      <c r="K782" s="134" t="n">
        <v>1164</v>
      </c>
      <c r="L782" s="134" t="n">
        <f aca="false">L783</f>
        <v>1164</v>
      </c>
      <c r="M782" s="134"/>
      <c r="N782" s="134" t="n">
        <f aca="false">N783</f>
        <v>1164</v>
      </c>
    </row>
    <row r="783" customFormat="false" ht="39" hidden="false" customHeight="false" outlineLevel="0" collapsed="false">
      <c r="A783" s="133"/>
      <c r="B783" s="133"/>
      <c r="C783" s="25"/>
      <c r="D783" s="25" t="s">
        <v>41</v>
      </c>
      <c r="E783" s="27" t="s">
        <v>42</v>
      </c>
      <c r="F783" s="140" t="n">
        <v>1164</v>
      </c>
      <c r="G783" s="140"/>
      <c r="H783" s="140" t="n">
        <v>1164</v>
      </c>
      <c r="I783" s="140" t="n">
        <v>1164</v>
      </c>
      <c r="J783" s="140"/>
      <c r="K783" s="140" t="n">
        <v>1164</v>
      </c>
      <c r="L783" s="140" t="n">
        <v>1164</v>
      </c>
      <c r="M783" s="140"/>
      <c r="N783" s="140" t="n">
        <v>1164</v>
      </c>
    </row>
    <row r="784" customFormat="false" ht="26.25" hidden="false" customHeight="false" outlineLevel="0" collapsed="false">
      <c r="A784" s="133"/>
      <c r="B784" s="133"/>
      <c r="C784" s="25" t="s">
        <v>583</v>
      </c>
      <c r="D784" s="25"/>
      <c r="E784" s="31" t="s">
        <v>584</v>
      </c>
      <c r="F784" s="140" t="n">
        <f aca="false">F785+F786</f>
        <v>2091.9</v>
      </c>
      <c r="G784" s="140"/>
      <c r="H784" s="140" t="n">
        <f aca="false">H785+H786</f>
        <v>2091.9</v>
      </c>
      <c r="I784" s="140" t="n">
        <f aca="false">I785+I786</f>
        <v>2115.9</v>
      </c>
      <c r="J784" s="140"/>
      <c r="K784" s="140" t="n">
        <f aca="false">K785+K786</f>
        <v>2115.9</v>
      </c>
      <c r="L784" s="140" t="n">
        <f aca="false">L785+L786</f>
        <v>2170.3</v>
      </c>
      <c r="M784" s="140"/>
      <c r="N784" s="140" t="n">
        <f aca="false">N785+N786</f>
        <v>2170.3</v>
      </c>
    </row>
    <row r="785" customFormat="false" ht="39" hidden="false" customHeight="false" outlineLevel="0" collapsed="false">
      <c r="A785" s="133"/>
      <c r="B785" s="133"/>
      <c r="C785" s="25"/>
      <c r="D785" s="25" t="s">
        <v>41</v>
      </c>
      <c r="E785" s="27" t="s">
        <v>42</v>
      </c>
      <c r="F785" s="140" t="n">
        <f aca="false">1960.1+77.4</f>
        <v>2037.5</v>
      </c>
      <c r="G785" s="140"/>
      <c r="H785" s="140" t="n">
        <f aca="false">1960.1+77.4</f>
        <v>2037.5</v>
      </c>
      <c r="I785" s="140" t="n">
        <f aca="false">2028.2+87.7</f>
        <v>2115.9</v>
      </c>
      <c r="J785" s="140"/>
      <c r="K785" s="140" t="n">
        <f aca="false">2028.2+87.7</f>
        <v>2115.9</v>
      </c>
      <c r="L785" s="140" t="n">
        <f aca="false">2028.2+87.7</f>
        <v>2115.9</v>
      </c>
      <c r="M785" s="140"/>
      <c r="N785" s="140" t="n">
        <f aca="false">2028.2+87.7</f>
        <v>2115.9</v>
      </c>
    </row>
    <row r="786" customFormat="false" ht="15" hidden="false" customHeight="false" outlineLevel="0" collapsed="false">
      <c r="A786" s="133"/>
      <c r="B786" s="133"/>
      <c r="C786" s="25"/>
      <c r="D786" s="25" t="s">
        <v>31</v>
      </c>
      <c r="E786" s="27" t="s">
        <v>32</v>
      </c>
      <c r="F786" s="134" t="n">
        <v>54.4</v>
      </c>
      <c r="G786" s="134"/>
      <c r="H786" s="134" t="n">
        <v>54.4</v>
      </c>
      <c r="I786" s="134" t="n">
        <v>0</v>
      </c>
      <c r="J786" s="134"/>
      <c r="K786" s="134" t="n">
        <v>0</v>
      </c>
      <c r="L786" s="134" t="n">
        <v>54.4</v>
      </c>
      <c r="M786" s="134"/>
      <c r="N786" s="134" t="n">
        <v>54.4</v>
      </c>
    </row>
    <row r="787" customFormat="false" ht="39" hidden="false" customHeight="false" outlineLevel="0" collapsed="false">
      <c r="A787" s="133"/>
      <c r="B787" s="133"/>
      <c r="C787" s="25" t="s">
        <v>585</v>
      </c>
      <c r="D787" s="25"/>
      <c r="E787" s="27" t="s">
        <v>586</v>
      </c>
      <c r="F787" s="134" t="n">
        <f aca="false">F788</f>
        <v>87.3</v>
      </c>
      <c r="G787" s="134"/>
      <c r="H787" s="134" t="n">
        <f aca="false">H788</f>
        <v>87.3</v>
      </c>
      <c r="I787" s="134" t="n">
        <v>0</v>
      </c>
      <c r="J787" s="134"/>
      <c r="K787" s="134" t="n">
        <v>0</v>
      </c>
      <c r="L787" s="134" t="n">
        <v>0</v>
      </c>
      <c r="M787" s="134"/>
      <c r="N787" s="134" t="n">
        <v>0</v>
      </c>
    </row>
    <row r="788" customFormat="false" ht="15" hidden="false" customHeight="false" outlineLevel="0" collapsed="false">
      <c r="A788" s="133"/>
      <c r="B788" s="133"/>
      <c r="C788" s="25"/>
      <c r="D788" s="25" t="s">
        <v>31</v>
      </c>
      <c r="E788" s="27" t="s">
        <v>32</v>
      </c>
      <c r="F788" s="134" t="n">
        <v>87.3</v>
      </c>
      <c r="G788" s="134"/>
      <c r="H788" s="134" t="n">
        <v>87.3</v>
      </c>
      <c r="I788" s="134" t="n">
        <v>0</v>
      </c>
      <c r="J788" s="134"/>
      <c r="K788" s="134" t="n">
        <v>0</v>
      </c>
      <c r="L788" s="134" t="n">
        <v>0</v>
      </c>
      <c r="M788" s="134"/>
      <c r="N788" s="134" t="n">
        <v>0</v>
      </c>
    </row>
    <row r="789" customFormat="false" ht="25.5" hidden="false" customHeight="false" outlineLevel="0" collapsed="false">
      <c r="A789" s="221"/>
      <c r="B789" s="221"/>
      <c r="C789" s="171" t="s">
        <v>587</v>
      </c>
      <c r="D789" s="172"/>
      <c r="E789" s="222" t="s">
        <v>647</v>
      </c>
      <c r="F789" s="165" t="n">
        <f aca="false">F790</f>
        <v>150</v>
      </c>
      <c r="G789" s="165"/>
      <c r="H789" s="165" t="n">
        <f aca="false">H790</f>
        <v>150</v>
      </c>
      <c r="I789" s="165" t="n">
        <f aca="false">I790</f>
        <v>150</v>
      </c>
      <c r="J789" s="165"/>
      <c r="K789" s="165" t="n">
        <f aca="false">K790</f>
        <v>150</v>
      </c>
      <c r="L789" s="165" t="n">
        <f aca="false">L790</f>
        <v>150</v>
      </c>
      <c r="M789" s="165"/>
      <c r="N789" s="165" t="n">
        <f aca="false">N790</f>
        <v>150</v>
      </c>
    </row>
    <row r="790" customFormat="false" ht="26.25" hidden="false" customHeight="false" outlineLevel="0" collapsed="false">
      <c r="A790" s="133"/>
      <c r="B790" s="133"/>
      <c r="C790" s="25" t="s">
        <v>612</v>
      </c>
      <c r="D790" s="25"/>
      <c r="E790" s="27" t="s">
        <v>613</v>
      </c>
      <c r="F790" s="134" t="n">
        <f aca="false">F791</f>
        <v>150</v>
      </c>
      <c r="G790" s="134"/>
      <c r="H790" s="134" t="n">
        <f aca="false">H791</f>
        <v>150</v>
      </c>
      <c r="I790" s="134" t="n">
        <f aca="false">I791</f>
        <v>150</v>
      </c>
      <c r="J790" s="134"/>
      <c r="K790" s="134" t="n">
        <f aca="false">K791</f>
        <v>150</v>
      </c>
      <c r="L790" s="134" t="n">
        <f aca="false">L791</f>
        <v>150</v>
      </c>
      <c r="M790" s="134"/>
      <c r="N790" s="134" t="n">
        <f aca="false">N791</f>
        <v>150</v>
      </c>
    </row>
    <row r="791" customFormat="false" ht="15" hidden="false" customHeight="false" outlineLevel="0" collapsed="false">
      <c r="A791" s="133"/>
      <c r="B791" s="133"/>
      <c r="C791" s="25"/>
      <c r="D791" s="25" t="s">
        <v>31</v>
      </c>
      <c r="E791" s="27" t="s">
        <v>32</v>
      </c>
      <c r="F791" s="134" t="n">
        <v>150</v>
      </c>
      <c r="G791" s="134"/>
      <c r="H791" s="134" t="n">
        <v>150</v>
      </c>
      <c r="I791" s="134" t="n">
        <v>150</v>
      </c>
      <c r="J791" s="134"/>
      <c r="K791" s="134" t="n">
        <v>150</v>
      </c>
      <c r="L791" s="134" t="n">
        <v>150</v>
      </c>
      <c r="M791" s="134"/>
      <c r="N791" s="134" t="n">
        <v>150</v>
      </c>
    </row>
    <row r="792" customFormat="false" ht="25.5" hidden="false" customHeight="false" outlineLevel="0" collapsed="false">
      <c r="A792" s="118" t="n">
        <v>651</v>
      </c>
      <c r="B792" s="210"/>
      <c r="C792" s="118"/>
      <c r="D792" s="118"/>
      <c r="E792" s="119" t="s">
        <v>765</v>
      </c>
      <c r="F792" s="120" t="n">
        <f aca="false">F793</f>
        <v>35347.7842</v>
      </c>
      <c r="G792" s="120"/>
      <c r="H792" s="120" t="n">
        <f aca="false">H793</f>
        <v>35347.7842</v>
      </c>
      <c r="I792" s="120" t="n">
        <f aca="false">I793</f>
        <v>35554.5637</v>
      </c>
      <c r="J792" s="120"/>
      <c r="K792" s="120" t="n">
        <f aca="false">K793</f>
        <v>35554.5637</v>
      </c>
      <c r="L792" s="120" t="n">
        <f aca="false">L793</f>
        <v>35878.5356</v>
      </c>
      <c r="M792" s="120"/>
      <c r="N792" s="120" t="n">
        <f aca="false">N793</f>
        <v>35878.5356</v>
      </c>
    </row>
    <row r="793" customFormat="false" ht="15" hidden="false" customHeight="false" outlineLevel="0" collapsed="false">
      <c r="A793" s="73"/>
      <c r="B793" s="74" t="s">
        <v>634</v>
      </c>
      <c r="C793" s="121"/>
      <c r="D793" s="121"/>
      <c r="E793" s="122" t="s">
        <v>635</v>
      </c>
      <c r="F793" s="137" t="n">
        <f aca="false">F794+F802+F807</f>
        <v>35347.7842</v>
      </c>
      <c r="G793" s="137"/>
      <c r="H793" s="137" t="n">
        <f aca="false">H794+H802+H807</f>
        <v>35347.7842</v>
      </c>
      <c r="I793" s="137" t="n">
        <f aca="false">I794+I802+I807</f>
        <v>35554.5637</v>
      </c>
      <c r="J793" s="137"/>
      <c r="K793" s="137" t="n">
        <f aca="false">K794+K802+K807</f>
        <v>35554.5637</v>
      </c>
      <c r="L793" s="137" t="n">
        <f aca="false">L794+L802+L807</f>
        <v>35878.5356</v>
      </c>
      <c r="M793" s="137"/>
      <c r="N793" s="137" t="n">
        <f aca="false">N794+N802+N807</f>
        <v>35878.5356</v>
      </c>
    </row>
    <row r="794" customFormat="false" ht="25.5" hidden="false" customHeight="false" outlineLevel="0" collapsed="false">
      <c r="A794" s="73"/>
      <c r="B794" s="74" t="s">
        <v>766</v>
      </c>
      <c r="C794" s="121"/>
      <c r="D794" s="121"/>
      <c r="E794" s="122" t="s">
        <v>767</v>
      </c>
      <c r="F794" s="137" t="n">
        <f aca="false">F795</f>
        <v>8507.4</v>
      </c>
      <c r="G794" s="137"/>
      <c r="H794" s="137" t="n">
        <f aca="false">H795</f>
        <v>8507.4</v>
      </c>
      <c r="I794" s="137" t="n">
        <f aca="false">I795</f>
        <v>8250.8</v>
      </c>
      <c r="J794" s="137"/>
      <c r="K794" s="137" t="n">
        <f aca="false">K795</f>
        <v>8250.8</v>
      </c>
      <c r="L794" s="137" t="n">
        <f aca="false">L795</f>
        <v>8813.3</v>
      </c>
      <c r="M794" s="137"/>
      <c r="N794" s="137" t="n">
        <f aca="false">N795</f>
        <v>8813.3</v>
      </c>
    </row>
    <row r="795" customFormat="false" ht="15" hidden="false" customHeight="false" outlineLevel="0" collapsed="false">
      <c r="A795" s="73"/>
      <c r="B795" s="74"/>
      <c r="C795" s="121" t="s">
        <v>17</v>
      </c>
      <c r="D795" s="121"/>
      <c r="E795" s="122" t="s">
        <v>18</v>
      </c>
      <c r="F795" s="137" t="n">
        <f aca="false">F797</f>
        <v>8507.4</v>
      </c>
      <c r="G795" s="137"/>
      <c r="H795" s="137" t="n">
        <f aca="false">H797</f>
        <v>8507.4</v>
      </c>
      <c r="I795" s="137" t="n">
        <f aca="false">I797</f>
        <v>8250.8</v>
      </c>
      <c r="J795" s="137"/>
      <c r="K795" s="137" t="n">
        <f aca="false">K797</f>
        <v>8250.8</v>
      </c>
      <c r="L795" s="137" t="n">
        <f aca="false">L797</f>
        <v>8813.3</v>
      </c>
      <c r="M795" s="137"/>
      <c r="N795" s="137" t="n">
        <f aca="false">N797</f>
        <v>8813.3</v>
      </c>
    </row>
    <row r="796" customFormat="false" ht="25.5" hidden="false" customHeight="false" outlineLevel="0" collapsed="false">
      <c r="A796" s="218"/>
      <c r="B796" s="128"/>
      <c r="C796" s="127" t="s">
        <v>23</v>
      </c>
      <c r="D796" s="128"/>
      <c r="E796" s="129" t="s">
        <v>24</v>
      </c>
      <c r="F796" s="130" t="n">
        <f aca="false">F797</f>
        <v>8507.4</v>
      </c>
      <c r="G796" s="130"/>
      <c r="H796" s="130" t="n">
        <f aca="false">H797</f>
        <v>8507.4</v>
      </c>
      <c r="I796" s="130" t="n">
        <f aca="false">I797</f>
        <v>8250.8</v>
      </c>
      <c r="J796" s="130"/>
      <c r="K796" s="130" t="n">
        <f aca="false">K797</f>
        <v>8250.8</v>
      </c>
      <c r="L796" s="130" t="n">
        <f aca="false">L797</f>
        <v>8813.3</v>
      </c>
      <c r="M796" s="130"/>
      <c r="N796" s="130" t="n">
        <f aca="false">N797</f>
        <v>8813.3</v>
      </c>
    </row>
    <row r="797" customFormat="false" ht="26.25" hidden="false" customHeight="false" outlineLevel="0" collapsed="false">
      <c r="A797" s="19"/>
      <c r="B797" s="19"/>
      <c r="C797" s="19" t="s">
        <v>35</v>
      </c>
      <c r="D797" s="19"/>
      <c r="E797" s="29" t="s">
        <v>36</v>
      </c>
      <c r="F797" s="131" t="n">
        <f aca="false">F798</f>
        <v>8507.4</v>
      </c>
      <c r="G797" s="131"/>
      <c r="H797" s="131" t="n">
        <f aca="false">H798</f>
        <v>8507.4</v>
      </c>
      <c r="I797" s="131" t="n">
        <f aca="false">I798</f>
        <v>8250.8</v>
      </c>
      <c r="J797" s="131"/>
      <c r="K797" s="131" t="n">
        <f aca="false">K798</f>
        <v>8250.8</v>
      </c>
      <c r="L797" s="131" t="n">
        <f aca="false">L798</f>
        <v>8813.3</v>
      </c>
      <c r="M797" s="131"/>
      <c r="N797" s="131" t="n">
        <f aca="false">N798</f>
        <v>8813.3</v>
      </c>
    </row>
    <row r="798" customFormat="false" ht="39" hidden="false" customHeight="false" outlineLevel="0" collapsed="false">
      <c r="A798" s="22"/>
      <c r="B798" s="22"/>
      <c r="C798" s="22" t="s">
        <v>37</v>
      </c>
      <c r="D798" s="22"/>
      <c r="E798" s="23" t="s">
        <v>38</v>
      </c>
      <c r="F798" s="132" t="n">
        <f aca="false">F799</f>
        <v>8507.4</v>
      </c>
      <c r="G798" s="132"/>
      <c r="H798" s="132" t="n">
        <f aca="false">H799</f>
        <v>8507.4</v>
      </c>
      <c r="I798" s="132" t="n">
        <f aca="false">I799</f>
        <v>8250.8</v>
      </c>
      <c r="J798" s="132"/>
      <c r="K798" s="132" t="n">
        <f aca="false">K799</f>
        <v>8250.8</v>
      </c>
      <c r="L798" s="132" t="n">
        <f aca="false">L799</f>
        <v>8813.3</v>
      </c>
      <c r="M798" s="132"/>
      <c r="N798" s="132" t="n">
        <f aca="false">N799</f>
        <v>8813.3</v>
      </c>
    </row>
    <row r="799" customFormat="false" ht="25.5" hidden="false" customHeight="false" outlineLevel="0" collapsed="false">
      <c r="A799" s="133"/>
      <c r="B799" s="133"/>
      <c r="C799" s="25" t="s">
        <v>43</v>
      </c>
      <c r="D799" s="25"/>
      <c r="E799" s="139" t="s">
        <v>642</v>
      </c>
      <c r="F799" s="134" t="n">
        <f aca="false">F800+F801</f>
        <v>8507.4</v>
      </c>
      <c r="G799" s="134"/>
      <c r="H799" s="134" t="n">
        <f aca="false">H800+H801</f>
        <v>8507.4</v>
      </c>
      <c r="I799" s="134" t="n">
        <f aca="false">I800+I801</f>
        <v>8250.8</v>
      </c>
      <c r="J799" s="134"/>
      <c r="K799" s="134" t="n">
        <f aca="false">K800+K801</f>
        <v>8250.8</v>
      </c>
      <c r="L799" s="134" t="n">
        <f aca="false">L800+L801</f>
        <v>8813.3</v>
      </c>
      <c r="M799" s="134"/>
      <c r="N799" s="134" t="n">
        <f aca="false">N800+N801</f>
        <v>8813.3</v>
      </c>
    </row>
    <row r="800" customFormat="false" ht="39" hidden="false" customHeight="false" outlineLevel="0" collapsed="false">
      <c r="A800" s="133"/>
      <c r="B800" s="133"/>
      <c r="C800" s="25"/>
      <c r="D800" s="25" t="s">
        <v>41</v>
      </c>
      <c r="E800" s="27" t="s">
        <v>42</v>
      </c>
      <c r="F800" s="134" t="n">
        <v>7944.9</v>
      </c>
      <c r="G800" s="134"/>
      <c r="H800" s="134" t="n">
        <f aca="false">7683.3+295.3-33.7</f>
        <v>7944.9</v>
      </c>
      <c r="I800" s="134" t="n">
        <v>8250.8</v>
      </c>
      <c r="J800" s="134"/>
      <c r="K800" s="134" t="n">
        <f aca="false">7945.7+340.1-35</f>
        <v>8250.8</v>
      </c>
      <c r="L800" s="134" t="n">
        <v>8250.8</v>
      </c>
      <c r="M800" s="134"/>
      <c r="N800" s="134" t="n">
        <f aca="false">7945.7+340.1-35</f>
        <v>8250.8</v>
      </c>
    </row>
    <row r="801" customFormat="false" ht="15" hidden="false" customHeight="false" outlineLevel="0" collapsed="false">
      <c r="A801" s="133"/>
      <c r="B801" s="133"/>
      <c r="C801" s="25"/>
      <c r="D801" s="25" t="s">
        <v>31</v>
      </c>
      <c r="E801" s="27" t="s">
        <v>32</v>
      </c>
      <c r="F801" s="134" t="n">
        <v>562.5</v>
      </c>
      <c r="G801" s="134"/>
      <c r="H801" s="134" t="n">
        <v>562.5</v>
      </c>
      <c r="I801" s="134" t="n">
        <v>0</v>
      </c>
      <c r="J801" s="134"/>
      <c r="K801" s="134" t="n">
        <v>0</v>
      </c>
      <c r="L801" s="134" t="n">
        <v>562.5</v>
      </c>
      <c r="M801" s="134"/>
      <c r="N801" s="134" t="n">
        <v>562.5</v>
      </c>
    </row>
    <row r="802" customFormat="false" ht="15" hidden="false" customHeight="false" outlineLevel="0" collapsed="false">
      <c r="A802" s="133"/>
      <c r="B802" s="74" t="s">
        <v>768</v>
      </c>
      <c r="C802" s="121"/>
      <c r="D802" s="74"/>
      <c r="E802" s="152" t="s">
        <v>769</v>
      </c>
      <c r="F802" s="137" t="n">
        <f aca="false">F803</f>
        <v>711.6</v>
      </c>
      <c r="G802" s="137"/>
      <c r="H802" s="137" t="n">
        <f aca="false">H803</f>
        <v>711.6</v>
      </c>
      <c r="I802" s="137" t="n">
        <f aca="false">I803</f>
        <v>711.6</v>
      </c>
      <c r="J802" s="137"/>
      <c r="K802" s="137" t="n">
        <f aca="false">K803</f>
        <v>711.6</v>
      </c>
      <c r="L802" s="137" t="n">
        <f aca="false">L803</f>
        <v>711.6</v>
      </c>
      <c r="M802" s="137"/>
      <c r="N802" s="137" t="n">
        <f aca="false">N803</f>
        <v>711.6</v>
      </c>
    </row>
    <row r="803" s="187" customFormat="true" ht="15" hidden="false" customHeight="false" outlineLevel="0" collapsed="false">
      <c r="A803" s="182"/>
      <c r="B803" s="182"/>
      <c r="C803" s="162" t="s">
        <v>577</v>
      </c>
      <c r="D803" s="162"/>
      <c r="E803" s="163" t="s">
        <v>578</v>
      </c>
      <c r="F803" s="164" t="n">
        <f aca="false">F804</f>
        <v>711.6</v>
      </c>
      <c r="G803" s="164"/>
      <c r="H803" s="164" t="n">
        <f aca="false">H804</f>
        <v>711.6</v>
      </c>
      <c r="I803" s="164" t="n">
        <f aca="false">I804</f>
        <v>711.6</v>
      </c>
      <c r="J803" s="164"/>
      <c r="K803" s="164" t="n">
        <f aca="false">K804</f>
        <v>711.6</v>
      </c>
      <c r="L803" s="164" t="n">
        <f aca="false">L804</f>
        <v>711.6</v>
      </c>
      <c r="M803" s="164"/>
      <c r="N803" s="164" t="n">
        <f aca="false">N804</f>
        <v>711.6</v>
      </c>
    </row>
    <row r="804" s="187" customFormat="true" ht="26.25" hidden="false" customHeight="false" outlineLevel="0" collapsed="false">
      <c r="A804" s="221"/>
      <c r="B804" s="221"/>
      <c r="C804" s="96" t="s">
        <v>587</v>
      </c>
      <c r="D804" s="96"/>
      <c r="E804" s="98" t="s">
        <v>588</v>
      </c>
      <c r="F804" s="165" t="n">
        <f aca="false">F805</f>
        <v>711.6</v>
      </c>
      <c r="G804" s="165"/>
      <c r="H804" s="165" t="n">
        <f aca="false">H805</f>
        <v>711.6</v>
      </c>
      <c r="I804" s="165" t="n">
        <f aca="false">I805</f>
        <v>711.6</v>
      </c>
      <c r="J804" s="165"/>
      <c r="K804" s="165" t="n">
        <f aca="false">K805</f>
        <v>711.6</v>
      </c>
      <c r="L804" s="165" t="n">
        <f aca="false">L805</f>
        <v>711.6</v>
      </c>
      <c r="M804" s="165"/>
      <c r="N804" s="165" t="n">
        <f aca="false">N805</f>
        <v>711.6</v>
      </c>
    </row>
    <row r="805" customFormat="false" ht="15" hidden="false" customHeight="false" outlineLevel="0" collapsed="false">
      <c r="A805" s="133"/>
      <c r="B805" s="133"/>
      <c r="C805" s="25" t="s">
        <v>610</v>
      </c>
      <c r="D805" s="25"/>
      <c r="E805" s="27" t="s">
        <v>611</v>
      </c>
      <c r="F805" s="134" t="n">
        <f aca="false">F806</f>
        <v>711.6</v>
      </c>
      <c r="G805" s="134"/>
      <c r="H805" s="134" t="n">
        <f aca="false">H806</f>
        <v>711.6</v>
      </c>
      <c r="I805" s="134" t="n">
        <f aca="false">I806</f>
        <v>711.6</v>
      </c>
      <c r="J805" s="134"/>
      <c r="K805" s="134" t="n">
        <f aca="false">K806</f>
        <v>711.6</v>
      </c>
      <c r="L805" s="134" t="n">
        <f aca="false">L806</f>
        <v>711.6</v>
      </c>
      <c r="M805" s="134"/>
      <c r="N805" s="134" t="n">
        <f aca="false">N806</f>
        <v>711.6</v>
      </c>
    </row>
    <row r="806" customFormat="false" ht="15" hidden="false" customHeight="false" outlineLevel="0" collapsed="false">
      <c r="A806" s="133"/>
      <c r="B806" s="133"/>
      <c r="C806" s="25"/>
      <c r="D806" s="25" t="s">
        <v>167</v>
      </c>
      <c r="E806" s="27" t="s">
        <v>168</v>
      </c>
      <c r="F806" s="134" t="n">
        <v>711.6</v>
      </c>
      <c r="G806" s="134"/>
      <c r="H806" s="134" t="n">
        <v>711.6</v>
      </c>
      <c r="I806" s="134" t="n">
        <v>711.6</v>
      </c>
      <c r="J806" s="134"/>
      <c r="K806" s="134" t="n">
        <v>711.6</v>
      </c>
      <c r="L806" s="134" t="n">
        <v>711.6</v>
      </c>
      <c r="M806" s="134"/>
      <c r="N806" s="134" t="n">
        <v>711.6</v>
      </c>
    </row>
    <row r="807" customFormat="false" ht="15" hidden="false" customHeight="false" outlineLevel="0" collapsed="false">
      <c r="A807" s="121"/>
      <c r="B807" s="74" t="s">
        <v>652</v>
      </c>
      <c r="C807" s="121"/>
      <c r="D807" s="121"/>
      <c r="E807" s="122" t="s">
        <v>653</v>
      </c>
      <c r="F807" s="153" t="n">
        <f aca="false">F808+F838</f>
        <v>26128.7842</v>
      </c>
      <c r="G807" s="153"/>
      <c r="H807" s="153" t="n">
        <f aca="false">H808+H838</f>
        <v>26128.7842</v>
      </c>
      <c r="I807" s="153" t="n">
        <f aca="false">I808+I838</f>
        <v>26592.1637</v>
      </c>
      <c r="J807" s="153"/>
      <c r="K807" s="153" t="n">
        <f aca="false">K808+K838</f>
        <v>26592.1637</v>
      </c>
      <c r="L807" s="153" t="n">
        <f aca="false">L808+L838</f>
        <v>26353.6356</v>
      </c>
      <c r="M807" s="153"/>
      <c r="N807" s="153" t="n">
        <f aca="false">N808+N838</f>
        <v>26353.6356</v>
      </c>
    </row>
    <row r="808" customFormat="false" ht="15" hidden="false" customHeight="false" outlineLevel="0" collapsed="false">
      <c r="A808" s="162"/>
      <c r="B808" s="162"/>
      <c r="C808" s="162" t="s">
        <v>577</v>
      </c>
      <c r="D808" s="162"/>
      <c r="E808" s="163" t="s">
        <v>578</v>
      </c>
      <c r="F808" s="164" t="n">
        <f aca="false">F809</f>
        <v>26128.7842</v>
      </c>
      <c r="G808" s="164"/>
      <c r="H808" s="164" t="n">
        <f aca="false">H809</f>
        <v>26128.7842</v>
      </c>
      <c r="I808" s="164" t="n">
        <f aca="false">I809</f>
        <v>26592.1637</v>
      </c>
      <c r="J808" s="164"/>
      <c r="K808" s="164" t="n">
        <f aca="false">K809</f>
        <v>26592.1637</v>
      </c>
      <c r="L808" s="164" t="n">
        <f aca="false">L809</f>
        <v>26353.6356</v>
      </c>
      <c r="M808" s="164"/>
      <c r="N808" s="164" t="n">
        <f aca="false">N809</f>
        <v>26353.6356</v>
      </c>
    </row>
    <row r="809" customFormat="false" ht="26.25" hidden="false" customHeight="false" outlineLevel="0" collapsed="false">
      <c r="A809" s="96"/>
      <c r="B809" s="96"/>
      <c r="C809" s="96" t="s">
        <v>587</v>
      </c>
      <c r="D809" s="96"/>
      <c r="E809" s="98" t="s">
        <v>588</v>
      </c>
      <c r="F809" s="165" t="n">
        <f aca="false">F810+F813+F815+F817+F819</f>
        <v>26128.7842</v>
      </c>
      <c r="G809" s="165"/>
      <c r="H809" s="165" t="n">
        <f aca="false">H810+H813+H815+H817+H819</f>
        <v>26128.7842</v>
      </c>
      <c r="I809" s="165" t="n">
        <f aca="false">I810+I813+I815+I817+I819</f>
        <v>26592.1637</v>
      </c>
      <c r="J809" s="165"/>
      <c r="K809" s="165" t="n">
        <f aca="false">K810+K813+K815+K817+K819</f>
        <v>26592.1637</v>
      </c>
      <c r="L809" s="165" t="n">
        <f aca="false">L810+L813+L815+L817+L819</f>
        <v>26353.6356</v>
      </c>
      <c r="M809" s="165"/>
      <c r="N809" s="165" t="n">
        <f aca="false">N810+N813+N815+N817+N819</f>
        <v>26353.6356</v>
      </c>
    </row>
    <row r="810" customFormat="false" ht="18.75" hidden="false" customHeight="true" outlineLevel="0" collapsed="false">
      <c r="A810" s="133"/>
      <c r="B810" s="133"/>
      <c r="C810" s="25" t="s">
        <v>591</v>
      </c>
      <c r="D810" s="25"/>
      <c r="E810" s="31" t="s">
        <v>592</v>
      </c>
      <c r="F810" s="134" t="n">
        <f aca="false">F811+F812</f>
        <v>18660</v>
      </c>
      <c r="G810" s="134"/>
      <c r="H810" s="134" t="n">
        <f aca="false">H811+H812</f>
        <v>18660</v>
      </c>
      <c r="I810" s="134" t="n">
        <f aca="false">I811+I812</f>
        <v>19328.3</v>
      </c>
      <c r="J810" s="134"/>
      <c r="K810" s="134" t="n">
        <f aca="false">K811+K812</f>
        <v>19328.3</v>
      </c>
      <c r="L810" s="134" t="n">
        <f aca="false">L811+L812</f>
        <v>19328.3</v>
      </c>
      <c r="M810" s="134"/>
      <c r="N810" s="134" t="n">
        <f aca="false">N811+N812</f>
        <v>19328.3</v>
      </c>
    </row>
    <row r="811" customFormat="false" ht="39" hidden="false" customHeight="false" outlineLevel="0" collapsed="false">
      <c r="A811" s="133"/>
      <c r="B811" s="133"/>
      <c r="C811" s="25"/>
      <c r="D811" s="25" t="s">
        <v>41</v>
      </c>
      <c r="E811" s="27" t="s">
        <v>42</v>
      </c>
      <c r="F811" s="223" t="n">
        <f aca="false">17135.8+626.7</f>
        <v>17762.5</v>
      </c>
      <c r="G811" s="223"/>
      <c r="H811" s="223" t="n">
        <f aca="false">17135.8+626.7</f>
        <v>17762.5</v>
      </c>
      <c r="I811" s="223" t="n">
        <v>18430.8</v>
      </c>
      <c r="J811" s="223"/>
      <c r="K811" s="223" t="n">
        <v>18430.8</v>
      </c>
      <c r="L811" s="223" t="n">
        <v>18430.8</v>
      </c>
      <c r="M811" s="223"/>
      <c r="N811" s="223" t="n">
        <v>18430.8</v>
      </c>
    </row>
    <row r="812" customFormat="false" ht="15" hidden="false" customHeight="false" outlineLevel="0" collapsed="false">
      <c r="A812" s="133"/>
      <c r="B812" s="133"/>
      <c r="C812" s="25"/>
      <c r="D812" s="25" t="s">
        <v>31</v>
      </c>
      <c r="E812" s="27" t="s">
        <v>32</v>
      </c>
      <c r="F812" s="134" t="n">
        <v>897.5</v>
      </c>
      <c r="G812" s="134"/>
      <c r="H812" s="134" t="n">
        <v>897.5</v>
      </c>
      <c r="I812" s="134" t="n">
        <v>897.5</v>
      </c>
      <c r="J812" s="134"/>
      <c r="K812" s="134" t="n">
        <v>897.5</v>
      </c>
      <c r="L812" s="134" t="n">
        <v>897.5</v>
      </c>
      <c r="M812" s="134"/>
      <c r="N812" s="134" t="n">
        <v>897.5</v>
      </c>
    </row>
    <row r="813" customFormat="false" ht="39" hidden="false" customHeight="false" outlineLevel="0" collapsed="false">
      <c r="A813" s="133"/>
      <c r="B813" s="133"/>
      <c r="C813" s="25" t="s">
        <v>593</v>
      </c>
      <c r="D813" s="25"/>
      <c r="E813" s="27" t="s">
        <v>92</v>
      </c>
      <c r="F813" s="134" t="n">
        <f aca="false">F814</f>
        <v>137.2</v>
      </c>
      <c r="G813" s="134"/>
      <c r="H813" s="134" t="n">
        <f aca="false">H814</f>
        <v>137.2</v>
      </c>
      <c r="I813" s="134" t="n">
        <f aca="false">I814</f>
        <v>107.2</v>
      </c>
      <c r="J813" s="134"/>
      <c r="K813" s="134" t="n">
        <f aca="false">K814</f>
        <v>107.2</v>
      </c>
      <c r="L813" s="134" t="n">
        <f aca="false">L814</f>
        <v>105.4</v>
      </c>
      <c r="M813" s="134"/>
      <c r="N813" s="134" t="n">
        <f aca="false">N814</f>
        <v>105.4</v>
      </c>
    </row>
    <row r="814" customFormat="false" ht="39" hidden="false" customHeight="false" outlineLevel="0" collapsed="false">
      <c r="A814" s="133"/>
      <c r="B814" s="133"/>
      <c r="C814" s="25"/>
      <c r="D814" s="25" t="s">
        <v>41</v>
      </c>
      <c r="E814" s="27" t="s">
        <v>42</v>
      </c>
      <c r="F814" s="134" t="n">
        <v>137.2</v>
      </c>
      <c r="G814" s="134"/>
      <c r="H814" s="134" t="n">
        <v>137.2</v>
      </c>
      <c r="I814" s="134" t="n">
        <v>107.2</v>
      </c>
      <c r="J814" s="134"/>
      <c r="K814" s="134" t="n">
        <v>107.2</v>
      </c>
      <c r="L814" s="134" t="n">
        <v>105.4</v>
      </c>
      <c r="M814" s="134"/>
      <c r="N814" s="134" t="n">
        <v>105.4</v>
      </c>
    </row>
    <row r="815" customFormat="false" ht="25.5" hidden="false" customHeight="false" outlineLevel="0" collapsed="false">
      <c r="A815" s="133"/>
      <c r="B815" s="133"/>
      <c r="C815" s="25" t="s">
        <v>594</v>
      </c>
      <c r="D815" s="25"/>
      <c r="E815" s="139" t="s">
        <v>595</v>
      </c>
      <c r="F815" s="140" t="n">
        <f aca="false">F816</f>
        <v>87.1192</v>
      </c>
      <c r="G815" s="140"/>
      <c r="H815" s="140" t="n">
        <f aca="false">H816</f>
        <v>87.1192</v>
      </c>
      <c r="I815" s="140" t="n">
        <f aca="false">I816</f>
        <v>92.5261</v>
      </c>
      <c r="J815" s="140"/>
      <c r="K815" s="140" t="n">
        <f aca="false">K816</f>
        <v>92.5261</v>
      </c>
      <c r="L815" s="140" t="n">
        <f aca="false">L816</f>
        <v>93.7016</v>
      </c>
      <c r="M815" s="140"/>
      <c r="N815" s="140" t="n">
        <f aca="false">N816</f>
        <v>93.7016</v>
      </c>
    </row>
    <row r="816" customFormat="false" ht="39" hidden="false" customHeight="false" outlineLevel="0" collapsed="false">
      <c r="A816" s="133"/>
      <c r="B816" s="133"/>
      <c r="C816" s="25"/>
      <c r="D816" s="25" t="s">
        <v>41</v>
      </c>
      <c r="E816" s="27" t="s">
        <v>42</v>
      </c>
      <c r="F816" s="134" t="n">
        <v>87.1192</v>
      </c>
      <c r="G816" s="134"/>
      <c r="H816" s="134" t="n">
        <v>87.1192</v>
      </c>
      <c r="I816" s="134" t="n">
        <v>92.5261</v>
      </c>
      <c r="J816" s="134"/>
      <c r="K816" s="134" t="n">
        <v>92.5261</v>
      </c>
      <c r="L816" s="134" t="n">
        <v>93.7016</v>
      </c>
      <c r="M816" s="134"/>
      <c r="N816" s="134" t="n">
        <v>93.7016</v>
      </c>
    </row>
    <row r="817" customFormat="false" ht="39" hidden="false" customHeight="false" outlineLevel="0" collapsed="false">
      <c r="A817" s="133"/>
      <c r="B817" s="133"/>
      <c r="C817" s="25" t="s">
        <v>596</v>
      </c>
      <c r="D817" s="25"/>
      <c r="E817" s="27" t="s">
        <v>597</v>
      </c>
      <c r="F817" s="134" t="n">
        <f aca="false">F818</f>
        <v>7016.636</v>
      </c>
      <c r="G817" s="134"/>
      <c r="H817" s="134" t="n">
        <f aca="false">H818</f>
        <v>7016.636</v>
      </c>
      <c r="I817" s="134" t="n">
        <f aca="false">I818</f>
        <v>6836.3086</v>
      </c>
      <c r="J817" s="134"/>
      <c r="K817" s="134" t="n">
        <f aca="false">K818</f>
        <v>6836.3086</v>
      </c>
      <c r="L817" s="134" t="n">
        <f aca="false">L818</f>
        <v>6598.405</v>
      </c>
      <c r="M817" s="134"/>
      <c r="N817" s="134" t="n">
        <f aca="false">N818</f>
        <v>6598.405</v>
      </c>
    </row>
    <row r="818" customFormat="false" ht="39" hidden="false" customHeight="false" outlineLevel="0" collapsed="false">
      <c r="A818" s="133"/>
      <c r="B818" s="133"/>
      <c r="C818" s="25"/>
      <c r="D818" s="25" t="s">
        <v>41</v>
      </c>
      <c r="E818" s="27" t="s">
        <v>42</v>
      </c>
      <c r="F818" s="134" t="n">
        <v>7016.636</v>
      </c>
      <c r="G818" s="134"/>
      <c r="H818" s="134" t="n">
        <v>7016.636</v>
      </c>
      <c r="I818" s="140" t="n">
        <v>6836.3086</v>
      </c>
      <c r="J818" s="140"/>
      <c r="K818" s="140" t="n">
        <v>6836.3086</v>
      </c>
      <c r="L818" s="140" t="n">
        <v>6598.405</v>
      </c>
      <c r="M818" s="140"/>
      <c r="N818" s="140" t="n">
        <v>6598.405</v>
      </c>
    </row>
    <row r="819" customFormat="false" ht="51.75" hidden="false" customHeight="false" outlineLevel="0" collapsed="false">
      <c r="A819" s="133"/>
      <c r="B819" s="196"/>
      <c r="C819" s="25" t="s">
        <v>598</v>
      </c>
      <c r="D819" s="25"/>
      <c r="E819" s="27" t="s">
        <v>599</v>
      </c>
      <c r="F819" s="134" t="n">
        <f aca="false">F820</f>
        <v>227.829</v>
      </c>
      <c r="G819" s="134"/>
      <c r="H819" s="134" t="n">
        <f aca="false">H820</f>
        <v>227.829</v>
      </c>
      <c r="I819" s="134" t="n">
        <f aca="false">I820</f>
        <v>227.829</v>
      </c>
      <c r="J819" s="134"/>
      <c r="K819" s="134" t="n">
        <f aca="false">K820</f>
        <v>227.829</v>
      </c>
      <c r="L819" s="134" t="n">
        <f aca="false">L820</f>
        <v>227.829</v>
      </c>
      <c r="M819" s="134"/>
      <c r="N819" s="134" t="n">
        <f aca="false">N820</f>
        <v>227.829</v>
      </c>
    </row>
    <row r="820" customFormat="false" ht="39" hidden="false" customHeight="false" outlineLevel="0" collapsed="false">
      <c r="A820" s="133"/>
      <c r="B820" s="196"/>
      <c r="C820" s="25"/>
      <c r="D820" s="25" t="s">
        <v>41</v>
      </c>
      <c r="E820" s="27" t="s">
        <v>42</v>
      </c>
      <c r="F820" s="134" t="n">
        <v>227.829</v>
      </c>
      <c r="G820" s="134"/>
      <c r="H820" s="134" t="n">
        <v>227.829</v>
      </c>
      <c r="I820" s="134" t="n">
        <v>227.829</v>
      </c>
      <c r="J820" s="134"/>
      <c r="K820" s="134" t="n">
        <v>227.829</v>
      </c>
      <c r="L820" s="134" t="n">
        <v>227.829</v>
      </c>
      <c r="M820" s="134"/>
      <c r="N820" s="134" t="n">
        <v>227.829</v>
      </c>
    </row>
    <row r="821" customFormat="false" ht="15" hidden="false" customHeight="false" outlineLevel="0" collapsed="false">
      <c r="A821" s="101"/>
      <c r="B821" s="101"/>
      <c r="C821" s="101"/>
      <c r="D821" s="101"/>
      <c r="E821" s="12" t="s">
        <v>628</v>
      </c>
      <c r="F821" s="224" t="n">
        <f aca="false">SUM(F792+F777+F670+F489+F11)</f>
        <v>1191920.87806</v>
      </c>
      <c r="G821" s="224" t="n">
        <f aca="false">SUM(G792+G777+G670+G489+G11)</f>
        <v>0</v>
      </c>
      <c r="H821" s="224" t="n">
        <f aca="false">SUM(H792+H777+H670+H489+H11)</f>
        <v>1191920.87806</v>
      </c>
      <c r="I821" s="224" t="n">
        <f aca="false">SUM(I792+I777+I670+I489+I11)</f>
        <v>898835.55042</v>
      </c>
      <c r="J821" s="224" t="n">
        <f aca="false">SUM(J792+J777+J670+J489+J11)</f>
        <v>4800</v>
      </c>
      <c r="K821" s="224" t="n">
        <f aca="false">SUM(K792+K777+K670+K489+K11)</f>
        <v>903635.55042</v>
      </c>
      <c r="L821" s="224" t="n">
        <f aca="false">SUM(L792+L777+L670+L489+L11)</f>
        <v>908198.02259</v>
      </c>
      <c r="M821" s="224" t="n">
        <f aca="false">SUM(M792+M777+M670+M489+M11)</f>
        <v>0</v>
      </c>
      <c r="N821" s="224" t="n">
        <f aca="false">SUM(N792+N777+N670+N489+N11)</f>
        <v>908198.02259</v>
      </c>
    </row>
  </sheetData>
  <autoFilter ref="A9:M821"/>
  <mergeCells count="7">
    <mergeCell ref="I1:L1"/>
    <mergeCell ref="I2:L2"/>
    <mergeCell ref="I3:L3"/>
    <mergeCell ref="I4:L4"/>
    <mergeCell ref="I5:L5"/>
    <mergeCell ref="A7:L7"/>
    <mergeCell ref="F9:H9"/>
  </mergeCells>
  <printOptions headings="false" gridLines="false" gridLinesSet="true" horizontalCentered="false" verticalCentered="false"/>
  <pageMargins left="1.10208333333333" right="0.315277777777778" top="0.747916666666667" bottom="0.747916666666667" header="0.511811023622047" footer="0.511811023622047"/>
  <pageSetup paperSize="9" scale="4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9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K5" activeCellId="0" sqref="K5"/>
    </sheetView>
  </sheetViews>
  <sheetFormatPr defaultColWidth="8.6796875" defaultRowHeight="15" zeroHeight="false" outlineLevelRow="0" outlineLevelCol="0"/>
  <cols>
    <col collapsed="false" customWidth="true" hidden="false" outlineLevel="0" max="2" min="2" style="225" width="68.85"/>
    <col collapsed="false" customWidth="true" hidden="false" outlineLevel="0" max="4" min="3" style="225" width="15.71"/>
    <col collapsed="false" customWidth="true" hidden="false" outlineLevel="0" max="5" min="5" style="225" width="15.85"/>
    <col collapsed="false" customWidth="true" hidden="false" outlineLevel="0" max="6" min="6" style="225" width="16.71"/>
    <col collapsed="false" customWidth="true" hidden="false" outlineLevel="0" max="8" min="7" style="225" width="17"/>
    <col collapsed="false" customWidth="true" hidden="false" outlineLevel="0" max="9" min="9" style="225" width="17.86"/>
    <col collapsed="false" customWidth="true" hidden="false" outlineLevel="0" max="10" min="10" style="225" width="14.57"/>
    <col collapsed="false" customWidth="true" hidden="false" outlineLevel="0" max="11" min="11" style="225" width="17.57"/>
    <col collapsed="false" customWidth="true" hidden="false" outlineLevel="0" max="12" min="12" style="225" width="17.15"/>
    <col collapsed="false" customWidth="true" hidden="false" outlineLevel="0" max="13" min="13" style="225" width="15.71"/>
    <col collapsed="false" customWidth="true" hidden="false" outlineLevel="0" max="16" min="14" style="225" width="14"/>
    <col collapsed="false" customWidth="true" hidden="false" outlineLevel="0" max="260" min="260" style="225" width="53.42"/>
    <col collapsed="false" customWidth="true" hidden="false" outlineLevel="0" max="261" min="261" style="225" width="15.71"/>
    <col collapsed="false" customWidth="true" hidden="false" outlineLevel="0" max="262" min="262" style="225" width="15.85"/>
    <col collapsed="false" customWidth="true" hidden="false" outlineLevel="0" max="263" min="263" style="225" width="15.57"/>
    <col collapsed="false" customWidth="true" hidden="false" outlineLevel="0" max="264" min="264" style="225" width="17"/>
    <col collapsed="false" customWidth="true" hidden="false" outlineLevel="0" max="265" min="265" style="225" width="17.86"/>
    <col collapsed="false" customWidth="true" hidden="false" outlineLevel="0" max="266" min="266" style="225" width="14.57"/>
    <col collapsed="false" customWidth="true" hidden="false" outlineLevel="0" max="267" min="267" style="225" width="15.14"/>
    <col collapsed="false" customWidth="true" hidden="false" outlineLevel="0" max="268" min="268" style="225" width="17.15"/>
    <col collapsed="false" customWidth="true" hidden="false" outlineLevel="0" max="269" min="269" style="225" width="15.71"/>
    <col collapsed="false" customWidth="true" hidden="false" outlineLevel="0" max="270" min="270" style="225" width="13.57"/>
    <col collapsed="false" customWidth="true" hidden="false" outlineLevel="0" max="516" min="516" style="225" width="53.42"/>
    <col collapsed="false" customWidth="true" hidden="false" outlineLevel="0" max="517" min="517" style="225" width="15.71"/>
    <col collapsed="false" customWidth="true" hidden="false" outlineLevel="0" max="518" min="518" style="225" width="15.85"/>
    <col collapsed="false" customWidth="true" hidden="false" outlineLevel="0" max="519" min="519" style="225" width="15.57"/>
    <col collapsed="false" customWidth="true" hidden="false" outlineLevel="0" max="520" min="520" style="225" width="17"/>
    <col collapsed="false" customWidth="true" hidden="false" outlineLevel="0" max="521" min="521" style="225" width="17.86"/>
    <col collapsed="false" customWidth="true" hidden="false" outlineLevel="0" max="522" min="522" style="225" width="14.57"/>
    <col collapsed="false" customWidth="true" hidden="false" outlineLevel="0" max="523" min="523" style="225" width="15.14"/>
    <col collapsed="false" customWidth="true" hidden="false" outlineLevel="0" max="524" min="524" style="225" width="17.15"/>
    <col collapsed="false" customWidth="true" hidden="false" outlineLevel="0" max="525" min="525" style="225" width="15.71"/>
    <col collapsed="false" customWidth="true" hidden="false" outlineLevel="0" max="526" min="526" style="225" width="13.57"/>
    <col collapsed="false" customWidth="true" hidden="false" outlineLevel="0" max="772" min="772" style="225" width="53.42"/>
    <col collapsed="false" customWidth="true" hidden="false" outlineLevel="0" max="773" min="773" style="225" width="15.71"/>
    <col collapsed="false" customWidth="true" hidden="false" outlineLevel="0" max="774" min="774" style="225" width="15.85"/>
    <col collapsed="false" customWidth="true" hidden="false" outlineLevel="0" max="775" min="775" style="225" width="15.57"/>
    <col collapsed="false" customWidth="true" hidden="false" outlineLevel="0" max="776" min="776" style="225" width="17"/>
    <col collapsed="false" customWidth="true" hidden="false" outlineLevel="0" max="777" min="777" style="225" width="17.86"/>
    <col collapsed="false" customWidth="true" hidden="false" outlineLevel="0" max="778" min="778" style="225" width="14.57"/>
    <col collapsed="false" customWidth="true" hidden="false" outlineLevel="0" max="779" min="779" style="225" width="15.14"/>
    <col collapsed="false" customWidth="true" hidden="false" outlineLevel="0" max="780" min="780" style="225" width="17.15"/>
    <col collapsed="false" customWidth="true" hidden="false" outlineLevel="0" max="781" min="781" style="225" width="15.71"/>
    <col collapsed="false" customWidth="true" hidden="false" outlineLevel="0" max="782" min="782" style="225" width="13.57"/>
    <col collapsed="false" customWidth="true" hidden="false" outlineLevel="0" max="1028" min="1028" style="225" width="53.42"/>
    <col collapsed="false" customWidth="true" hidden="false" outlineLevel="0" max="1029" min="1029" style="225" width="15.71"/>
    <col collapsed="false" customWidth="true" hidden="false" outlineLevel="0" max="1030" min="1030" style="225" width="15.85"/>
    <col collapsed="false" customWidth="true" hidden="false" outlineLevel="0" max="1031" min="1031" style="225" width="15.57"/>
    <col collapsed="false" customWidth="true" hidden="false" outlineLevel="0" max="1032" min="1032" style="225" width="17"/>
    <col collapsed="false" customWidth="true" hidden="false" outlineLevel="0" max="1033" min="1033" style="225" width="17.86"/>
    <col collapsed="false" customWidth="true" hidden="false" outlineLevel="0" max="1034" min="1034" style="225" width="14.57"/>
    <col collapsed="false" customWidth="true" hidden="false" outlineLevel="0" max="1035" min="1035" style="225" width="15.14"/>
    <col collapsed="false" customWidth="true" hidden="false" outlineLevel="0" max="1036" min="1036" style="225" width="17.15"/>
    <col collapsed="false" customWidth="true" hidden="false" outlineLevel="0" max="1037" min="1037" style="225" width="15.71"/>
    <col collapsed="false" customWidth="true" hidden="false" outlineLevel="0" max="1038" min="1038" style="225" width="13.57"/>
    <col collapsed="false" customWidth="true" hidden="false" outlineLevel="0" max="1284" min="1284" style="225" width="53.42"/>
    <col collapsed="false" customWidth="true" hidden="false" outlineLevel="0" max="1285" min="1285" style="225" width="15.71"/>
    <col collapsed="false" customWidth="true" hidden="false" outlineLevel="0" max="1286" min="1286" style="225" width="15.85"/>
    <col collapsed="false" customWidth="true" hidden="false" outlineLevel="0" max="1287" min="1287" style="225" width="15.57"/>
    <col collapsed="false" customWidth="true" hidden="false" outlineLevel="0" max="1288" min="1288" style="225" width="17"/>
    <col collapsed="false" customWidth="true" hidden="false" outlineLevel="0" max="1289" min="1289" style="225" width="17.86"/>
    <col collapsed="false" customWidth="true" hidden="false" outlineLevel="0" max="1290" min="1290" style="225" width="14.57"/>
    <col collapsed="false" customWidth="true" hidden="false" outlineLevel="0" max="1291" min="1291" style="225" width="15.14"/>
    <col collapsed="false" customWidth="true" hidden="false" outlineLevel="0" max="1292" min="1292" style="225" width="17.15"/>
    <col collapsed="false" customWidth="true" hidden="false" outlineLevel="0" max="1293" min="1293" style="225" width="15.71"/>
    <col collapsed="false" customWidth="true" hidden="false" outlineLevel="0" max="1294" min="1294" style="225" width="13.57"/>
    <col collapsed="false" customWidth="true" hidden="false" outlineLevel="0" max="1540" min="1540" style="225" width="53.42"/>
    <col collapsed="false" customWidth="true" hidden="false" outlineLevel="0" max="1541" min="1541" style="225" width="15.71"/>
    <col collapsed="false" customWidth="true" hidden="false" outlineLevel="0" max="1542" min="1542" style="225" width="15.85"/>
    <col collapsed="false" customWidth="true" hidden="false" outlineLevel="0" max="1543" min="1543" style="225" width="15.57"/>
    <col collapsed="false" customWidth="true" hidden="false" outlineLevel="0" max="1544" min="1544" style="225" width="17"/>
    <col collapsed="false" customWidth="true" hidden="false" outlineLevel="0" max="1545" min="1545" style="225" width="17.86"/>
    <col collapsed="false" customWidth="true" hidden="false" outlineLevel="0" max="1546" min="1546" style="225" width="14.57"/>
    <col collapsed="false" customWidth="true" hidden="false" outlineLevel="0" max="1547" min="1547" style="225" width="15.14"/>
    <col collapsed="false" customWidth="true" hidden="false" outlineLevel="0" max="1548" min="1548" style="225" width="17.15"/>
    <col collapsed="false" customWidth="true" hidden="false" outlineLevel="0" max="1549" min="1549" style="225" width="15.71"/>
    <col collapsed="false" customWidth="true" hidden="false" outlineLevel="0" max="1550" min="1550" style="225" width="13.57"/>
    <col collapsed="false" customWidth="true" hidden="false" outlineLevel="0" max="1796" min="1796" style="225" width="53.42"/>
    <col collapsed="false" customWidth="true" hidden="false" outlineLevel="0" max="1797" min="1797" style="225" width="15.71"/>
    <col collapsed="false" customWidth="true" hidden="false" outlineLevel="0" max="1798" min="1798" style="225" width="15.85"/>
    <col collapsed="false" customWidth="true" hidden="false" outlineLevel="0" max="1799" min="1799" style="225" width="15.57"/>
    <col collapsed="false" customWidth="true" hidden="false" outlineLevel="0" max="1800" min="1800" style="225" width="17"/>
    <col collapsed="false" customWidth="true" hidden="false" outlineLevel="0" max="1801" min="1801" style="225" width="17.86"/>
    <col collapsed="false" customWidth="true" hidden="false" outlineLevel="0" max="1802" min="1802" style="225" width="14.57"/>
    <col collapsed="false" customWidth="true" hidden="false" outlineLevel="0" max="1803" min="1803" style="225" width="15.14"/>
    <col collapsed="false" customWidth="true" hidden="false" outlineLevel="0" max="1804" min="1804" style="225" width="17.15"/>
    <col collapsed="false" customWidth="true" hidden="false" outlineLevel="0" max="1805" min="1805" style="225" width="15.71"/>
    <col collapsed="false" customWidth="true" hidden="false" outlineLevel="0" max="1806" min="1806" style="225" width="13.57"/>
    <col collapsed="false" customWidth="true" hidden="false" outlineLevel="0" max="2052" min="2052" style="225" width="53.42"/>
    <col collapsed="false" customWidth="true" hidden="false" outlineLevel="0" max="2053" min="2053" style="225" width="15.71"/>
    <col collapsed="false" customWidth="true" hidden="false" outlineLevel="0" max="2054" min="2054" style="225" width="15.85"/>
    <col collapsed="false" customWidth="true" hidden="false" outlineLevel="0" max="2055" min="2055" style="225" width="15.57"/>
    <col collapsed="false" customWidth="true" hidden="false" outlineLevel="0" max="2056" min="2056" style="225" width="17"/>
    <col collapsed="false" customWidth="true" hidden="false" outlineLevel="0" max="2057" min="2057" style="225" width="17.86"/>
    <col collapsed="false" customWidth="true" hidden="false" outlineLevel="0" max="2058" min="2058" style="225" width="14.57"/>
    <col collapsed="false" customWidth="true" hidden="false" outlineLevel="0" max="2059" min="2059" style="225" width="15.14"/>
    <col collapsed="false" customWidth="true" hidden="false" outlineLevel="0" max="2060" min="2060" style="225" width="17.15"/>
    <col collapsed="false" customWidth="true" hidden="false" outlineLevel="0" max="2061" min="2061" style="225" width="15.71"/>
    <col collapsed="false" customWidth="true" hidden="false" outlineLevel="0" max="2062" min="2062" style="225" width="13.57"/>
    <col collapsed="false" customWidth="true" hidden="false" outlineLevel="0" max="2308" min="2308" style="225" width="53.42"/>
    <col collapsed="false" customWidth="true" hidden="false" outlineLevel="0" max="2309" min="2309" style="225" width="15.71"/>
    <col collapsed="false" customWidth="true" hidden="false" outlineLevel="0" max="2310" min="2310" style="225" width="15.85"/>
    <col collapsed="false" customWidth="true" hidden="false" outlineLevel="0" max="2311" min="2311" style="225" width="15.57"/>
    <col collapsed="false" customWidth="true" hidden="false" outlineLevel="0" max="2312" min="2312" style="225" width="17"/>
    <col collapsed="false" customWidth="true" hidden="false" outlineLevel="0" max="2313" min="2313" style="225" width="17.86"/>
    <col collapsed="false" customWidth="true" hidden="false" outlineLevel="0" max="2314" min="2314" style="225" width="14.57"/>
    <col collapsed="false" customWidth="true" hidden="false" outlineLevel="0" max="2315" min="2315" style="225" width="15.14"/>
    <col collapsed="false" customWidth="true" hidden="false" outlineLevel="0" max="2316" min="2316" style="225" width="17.15"/>
    <col collapsed="false" customWidth="true" hidden="false" outlineLevel="0" max="2317" min="2317" style="225" width="15.71"/>
    <col collapsed="false" customWidth="true" hidden="false" outlineLevel="0" max="2318" min="2318" style="225" width="13.57"/>
    <col collapsed="false" customWidth="true" hidden="false" outlineLevel="0" max="2564" min="2564" style="225" width="53.42"/>
    <col collapsed="false" customWidth="true" hidden="false" outlineLevel="0" max="2565" min="2565" style="225" width="15.71"/>
    <col collapsed="false" customWidth="true" hidden="false" outlineLevel="0" max="2566" min="2566" style="225" width="15.85"/>
    <col collapsed="false" customWidth="true" hidden="false" outlineLevel="0" max="2567" min="2567" style="225" width="15.57"/>
    <col collapsed="false" customWidth="true" hidden="false" outlineLevel="0" max="2568" min="2568" style="225" width="17"/>
    <col collapsed="false" customWidth="true" hidden="false" outlineLevel="0" max="2569" min="2569" style="225" width="17.86"/>
    <col collapsed="false" customWidth="true" hidden="false" outlineLevel="0" max="2570" min="2570" style="225" width="14.57"/>
    <col collapsed="false" customWidth="true" hidden="false" outlineLevel="0" max="2571" min="2571" style="225" width="15.14"/>
    <col collapsed="false" customWidth="true" hidden="false" outlineLevel="0" max="2572" min="2572" style="225" width="17.15"/>
    <col collapsed="false" customWidth="true" hidden="false" outlineLevel="0" max="2573" min="2573" style="225" width="15.71"/>
    <col collapsed="false" customWidth="true" hidden="false" outlineLevel="0" max="2574" min="2574" style="225" width="13.57"/>
    <col collapsed="false" customWidth="true" hidden="false" outlineLevel="0" max="2820" min="2820" style="225" width="53.42"/>
    <col collapsed="false" customWidth="true" hidden="false" outlineLevel="0" max="2821" min="2821" style="225" width="15.71"/>
    <col collapsed="false" customWidth="true" hidden="false" outlineLevel="0" max="2822" min="2822" style="225" width="15.85"/>
    <col collapsed="false" customWidth="true" hidden="false" outlineLevel="0" max="2823" min="2823" style="225" width="15.57"/>
    <col collapsed="false" customWidth="true" hidden="false" outlineLevel="0" max="2824" min="2824" style="225" width="17"/>
    <col collapsed="false" customWidth="true" hidden="false" outlineLevel="0" max="2825" min="2825" style="225" width="17.86"/>
    <col collapsed="false" customWidth="true" hidden="false" outlineLevel="0" max="2826" min="2826" style="225" width="14.57"/>
    <col collapsed="false" customWidth="true" hidden="false" outlineLevel="0" max="2827" min="2827" style="225" width="15.14"/>
    <col collapsed="false" customWidth="true" hidden="false" outlineLevel="0" max="2828" min="2828" style="225" width="17.15"/>
    <col collapsed="false" customWidth="true" hidden="false" outlineLevel="0" max="2829" min="2829" style="225" width="15.71"/>
    <col collapsed="false" customWidth="true" hidden="false" outlineLevel="0" max="2830" min="2830" style="225" width="13.57"/>
    <col collapsed="false" customWidth="true" hidden="false" outlineLevel="0" max="3076" min="3076" style="225" width="53.42"/>
    <col collapsed="false" customWidth="true" hidden="false" outlineLevel="0" max="3077" min="3077" style="225" width="15.71"/>
    <col collapsed="false" customWidth="true" hidden="false" outlineLevel="0" max="3078" min="3078" style="225" width="15.85"/>
    <col collapsed="false" customWidth="true" hidden="false" outlineLevel="0" max="3079" min="3079" style="225" width="15.57"/>
    <col collapsed="false" customWidth="true" hidden="false" outlineLevel="0" max="3080" min="3080" style="225" width="17"/>
    <col collapsed="false" customWidth="true" hidden="false" outlineLevel="0" max="3081" min="3081" style="225" width="17.86"/>
    <col collapsed="false" customWidth="true" hidden="false" outlineLevel="0" max="3082" min="3082" style="225" width="14.57"/>
    <col collapsed="false" customWidth="true" hidden="false" outlineLevel="0" max="3083" min="3083" style="225" width="15.14"/>
    <col collapsed="false" customWidth="true" hidden="false" outlineLevel="0" max="3084" min="3084" style="225" width="17.15"/>
    <col collapsed="false" customWidth="true" hidden="false" outlineLevel="0" max="3085" min="3085" style="225" width="15.71"/>
    <col collapsed="false" customWidth="true" hidden="false" outlineLevel="0" max="3086" min="3086" style="225" width="13.57"/>
    <col collapsed="false" customWidth="true" hidden="false" outlineLevel="0" max="3332" min="3332" style="225" width="53.42"/>
    <col collapsed="false" customWidth="true" hidden="false" outlineLevel="0" max="3333" min="3333" style="225" width="15.71"/>
    <col collapsed="false" customWidth="true" hidden="false" outlineLevel="0" max="3334" min="3334" style="225" width="15.85"/>
    <col collapsed="false" customWidth="true" hidden="false" outlineLevel="0" max="3335" min="3335" style="225" width="15.57"/>
    <col collapsed="false" customWidth="true" hidden="false" outlineLevel="0" max="3336" min="3336" style="225" width="17"/>
    <col collapsed="false" customWidth="true" hidden="false" outlineLevel="0" max="3337" min="3337" style="225" width="17.86"/>
    <col collapsed="false" customWidth="true" hidden="false" outlineLevel="0" max="3338" min="3338" style="225" width="14.57"/>
    <col collapsed="false" customWidth="true" hidden="false" outlineLevel="0" max="3339" min="3339" style="225" width="15.14"/>
    <col collapsed="false" customWidth="true" hidden="false" outlineLevel="0" max="3340" min="3340" style="225" width="17.15"/>
    <col collapsed="false" customWidth="true" hidden="false" outlineLevel="0" max="3341" min="3341" style="225" width="15.71"/>
    <col collapsed="false" customWidth="true" hidden="false" outlineLevel="0" max="3342" min="3342" style="225" width="13.57"/>
    <col collapsed="false" customWidth="true" hidden="false" outlineLevel="0" max="3588" min="3588" style="225" width="53.42"/>
    <col collapsed="false" customWidth="true" hidden="false" outlineLevel="0" max="3589" min="3589" style="225" width="15.71"/>
    <col collapsed="false" customWidth="true" hidden="false" outlineLevel="0" max="3590" min="3590" style="225" width="15.85"/>
    <col collapsed="false" customWidth="true" hidden="false" outlineLevel="0" max="3591" min="3591" style="225" width="15.57"/>
    <col collapsed="false" customWidth="true" hidden="false" outlineLevel="0" max="3592" min="3592" style="225" width="17"/>
    <col collapsed="false" customWidth="true" hidden="false" outlineLevel="0" max="3593" min="3593" style="225" width="17.86"/>
    <col collapsed="false" customWidth="true" hidden="false" outlineLevel="0" max="3594" min="3594" style="225" width="14.57"/>
    <col collapsed="false" customWidth="true" hidden="false" outlineLevel="0" max="3595" min="3595" style="225" width="15.14"/>
    <col collapsed="false" customWidth="true" hidden="false" outlineLevel="0" max="3596" min="3596" style="225" width="17.15"/>
    <col collapsed="false" customWidth="true" hidden="false" outlineLevel="0" max="3597" min="3597" style="225" width="15.71"/>
    <col collapsed="false" customWidth="true" hidden="false" outlineLevel="0" max="3598" min="3598" style="225" width="13.57"/>
    <col collapsed="false" customWidth="true" hidden="false" outlineLevel="0" max="3844" min="3844" style="225" width="53.42"/>
    <col collapsed="false" customWidth="true" hidden="false" outlineLevel="0" max="3845" min="3845" style="225" width="15.71"/>
    <col collapsed="false" customWidth="true" hidden="false" outlineLevel="0" max="3846" min="3846" style="225" width="15.85"/>
    <col collapsed="false" customWidth="true" hidden="false" outlineLevel="0" max="3847" min="3847" style="225" width="15.57"/>
    <col collapsed="false" customWidth="true" hidden="false" outlineLevel="0" max="3848" min="3848" style="225" width="17"/>
    <col collapsed="false" customWidth="true" hidden="false" outlineLevel="0" max="3849" min="3849" style="225" width="17.86"/>
    <col collapsed="false" customWidth="true" hidden="false" outlineLevel="0" max="3850" min="3850" style="225" width="14.57"/>
    <col collapsed="false" customWidth="true" hidden="false" outlineLevel="0" max="3851" min="3851" style="225" width="15.14"/>
    <col collapsed="false" customWidth="true" hidden="false" outlineLevel="0" max="3852" min="3852" style="225" width="17.15"/>
    <col collapsed="false" customWidth="true" hidden="false" outlineLevel="0" max="3853" min="3853" style="225" width="15.71"/>
    <col collapsed="false" customWidth="true" hidden="false" outlineLevel="0" max="3854" min="3854" style="225" width="13.57"/>
    <col collapsed="false" customWidth="true" hidden="false" outlineLevel="0" max="4100" min="4100" style="225" width="53.42"/>
    <col collapsed="false" customWidth="true" hidden="false" outlineLevel="0" max="4101" min="4101" style="225" width="15.71"/>
    <col collapsed="false" customWidth="true" hidden="false" outlineLevel="0" max="4102" min="4102" style="225" width="15.85"/>
    <col collapsed="false" customWidth="true" hidden="false" outlineLevel="0" max="4103" min="4103" style="225" width="15.57"/>
    <col collapsed="false" customWidth="true" hidden="false" outlineLevel="0" max="4104" min="4104" style="225" width="17"/>
    <col collapsed="false" customWidth="true" hidden="false" outlineLevel="0" max="4105" min="4105" style="225" width="17.86"/>
    <col collapsed="false" customWidth="true" hidden="false" outlineLevel="0" max="4106" min="4106" style="225" width="14.57"/>
    <col collapsed="false" customWidth="true" hidden="false" outlineLevel="0" max="4107" min="4107" style="225" width="15.14"/>
    <col collapsed="false" customWidth="true" hidden="false" outlineLevel="0" max="4108" min="4108" style="225" width="17.15"/>
    <col collapsed="false" customWidth="true" hidden="false" outlineLevel="0" max="4109" min="4109" style="225" width="15.71"/>
    <col collapsed="false" customWidth="true" hidden="false" outlineLevel="0" max="4110" min="4110" style="225" width="13.57"/>
    <col collapsed="false" customWidth="true" hidden="false" outlineLevel="0" max="4356" min="4356" style="225" width="53.42"/>
    <col collapsed="false" customWidth="true" hidden="false" outlineLevel="0" max="4357" min="4357" style="225" width="15.71"/>
    <col collapsed="false" customWidth="true" hidden="false" outlineLevel="0" max="4358" min="4358" style="225" width="15.85"/>
    <col collapsed="false" customWidth="true" hidden="false" outlineLevel="0" max="4359" min="4359" style="225" width="15.57"/>
    <col collapsed="false" customWidth="true" hidden="false" outlineLevel="0" max="4360" min="4360" style="225" width="17"/>
    <col collapsed="false" customWidth="true" hidden="false" outlineLevel="0" max="4361" min="4361" style="225" width="17.86"/>
    <col collapsed="false" customWidth="true" hidden="false" outlineLevel="0" max="4362" min="4362" style="225" width="14.57"/>
    <col collapsed="false" customWidth="true" hidden="false" outlineLevel="0" max="4363" min="4363" style="225" width="15.14"/>
    <col collapsed="false" customWidth="true" hidden="false" outlineLevel="0" max="4364" min="4364" style="225" width="17.15"/>
    <col collapsed="false" customWidth="true" hidden="false" outlineLevel="0" max="4365" min="4365" style="225" width="15.71"/>
    <col collapsed="false" customWidth="true" hidden="false" outlineLevel="0" max="4366" min="4366" style="225" width="13.57"/>
    <col collapsed="false" customWidth="true" hidden="false" outlineLevel="0" max="4612" min="4612" style="225" width="53.42"/>
    <col collapsed="false" customWidth="true" hidden="false" outlineLevel="0" max="4613" min="4613" style="225" width="15.71"/>
    <col collapsed="false" customWidth="true" hidden="false" outlineLevel="0" max="4614" min="4614" style="225" width="15.85"/>
    <col collapsed="false" customWidth="true" hidden="false" outlineLevel="0" max="4615" min="4615" style="225" width="15.57"/>
    <col collapsed="false" customWidth="true" hidden="false" outlineLevel="0" max="4616" min="4616" style="225" width="17"/>
    <col collapsed="false" customWidth="true" hidden="false" outlineLevel="0" max="4617" min="4617" style="225" width="17.86"/>
    <col collapsed="false" customWidth="true" hidden="false" outlineLevel="0" max="4618" min="4618" style="225" width="14.57"/>
    <col collapsed="false" customWidth="true" hidden="false" outlineLevel="0" max="4619" min="4619" style="225" width="15.14"/>
    <col collapsed="false" customWidth="true" hidden="false" outlineLevel="0" max="4620" min="4620" style="225" width="17.15"/>
    <col collapsed="false" customWidth="true" hidden="false" outlineLevel="0" max="4621" min="4621" style="225" width="15.71"/>
    <col collapsed="false" customWidth="true" hidden="false" outlineLevel="0" max="4622" min="4622" style="225" width="13.57"/>
    <col collapsed="false" customWidth="true" hidden="false" outlineLevel="0" max="4868" min="4868" style="225" width="53.42"/>
    <col collapsed="false" customWidth="true" hidden="false" outlineLevel="0" max="4869" min="4869" style="225" width="15.71"/>
    <col collapsed="false" customWidth="true" hidden="false" outlineLevel="0" max="4870" min="4870" style="225" width="15.85"/>
    <col collapsed="false" customWidth="true" hidden="false" outlineLevel="0" max="4871" min="4871" style="225" width="15.57"/>
    <col collapsed="false" customWidth="true" hidden="false" outlineLevel="0" max="4872" min="4872" style="225" width="17"/>
    <col collapsed="false" customWidth="true" hidden="false" outlineLevel="0" max="4873" min="4873" style="225" width="17.86"/>
    <col collapsed="false" customWidth="true" hidden="false" outlineLevel="0" max="4874" min="4874" style="225" width="14.57"/>
    <col collapsed="false" customWidth="true" hidden="false" outlineLevel="0" max="4875" min="4875" style="225" width="15.14"/>
    <col collapsed="false" customWidth="true" hidden="false" outlineLevel="0" max="4876" min="4876" style="225" width="17.15"/>
    <col collapsed="false" customWidth="true" hidden="false" outlineLevel="0" max="4877" min="4877" style="225" width="15.71"/>
    <col collapsed="false" customWidth="true" hidden="false" outlineLevel="0" max="4878" min="4878" style="225" width="13.57"/>
    <col collapsed="false" customWidth="true" hidden="false" outlineLevel="0" max="5124" min="5124" style="225" width="53.42"/>
    <col collapsed="false" customWidth="true" hidden="false" outlineLevel="0" max="5125" min="5125" style="225" width="15.71"/>
    <col collapsed="false" customWidth="true" hidden="false" outlineLevel="0" max="5126" min="5126" style="225" width="15.85"/>
    <col collapsed="false" customWidth="true" hidden="false" outlineLevel="0" max="5127" min="5127" style="225" width="15.57"/>
    <col collapsed="false" customWidth="true" hidden="false" outlineLevel="0" max="5128" min="5128" style="225" width="17"/>
    <col collapsed="false" customWidth="true" hidden="false" outlineLevel="0" max="5129" min="5129" style="225" width="17.86"/>
    <col collapsed="false" customWidth="true" hidden="false" outlineLevel="0" max="5130" min="5130" style="225" width="14.57"/>
    <col collapsed="false" customWidth="true" hidden="false" outlineLevel="0" max="5131" min="5131" style="225" width="15.14"/>
    <col collapsed="false" customWidth="true" hidden="false" outlineLevel="0" max="5132" min="5132" style="225" width="17.15"/>
    <col collapsed="false" customWidth="true" hidden="false" outlineLevel="0" max="5133" min="5133" style="225" width="15.71"/>
    <col collapsed="false" customWidth="true" hidden="false" outlineLevel="0" max="5134" min="5134" style="225" width="13.57"/>
    <col collapsed="false" customWidth="true" hidden="false" outlineLevel="0" max="5380" min="5380" style="225" width="53.42"/>
    <col collapsed="false" customWidth="true" hidden="false" outlineLevel="0" max="5381" min="5381" style="225" width="15.71"/>
    <col collapsed="false" customWidth="true" hidden="false" outlineLevel="0" max="5382" min="5382" style="225" width="15.85"/>
    <col collapsed="false" customWidth="true" hidden="false" outlineLevel="0" max="5383" min="5383" style="225" width="15.57"/>
    <col collapsed="false" customWidth="true" hidden="false" outlineLevel="0" max="5384" min="5384" style="225" width="17"/>
    <col collapsed="false" customWidth="true" hidden="false" outlineLevel="0" max="5385" min="5385" style="225" width="17.86"/>
    <col collapsed="false" customWidth="true" hidden="false" outlineLevel="0" max="5386" min="5386" style="225" width="14.57"/>
    <col collapsed="false" customWidth="true" hidden="false" outlineLevel="0" max="5387" min="5387" style="225" width="15.14"/>
    <col collapsed="false" customWidth="true" hidden="false" outlineLevel="0" max="5388" min="5388" style="225" width="17.15"/>
    <col collapsed="false" customWidth="true" hidden="false" outlineLevel="0" max="5389" min="5389" style="225" width="15.71"/>
    <col collapsed="false" customWidth="true" hidden="false" outlineLevel="0" max="5390" min="5390" style="225" width="13.57"/>
    <col collapsed="false" customWidth="true" hidden="false" outlineLevel="0" max="5636" min="5636" style="225" width="53.42"/>
    <col collapsed="false" customWidth="true" hidden="false" outlineLevel="0" max="5637" min="5637" style="225" width="15.71"/>
    <col collapsed="false" customWidth="true" hidden="false" outlineLevel="0" max="5638" min="5638" style="225" width="15.85"/>
    <col collapsed="false" customWidth="true" hidden="false" outlineLevel="0" max="5639" min="5639" style="225" width="15.57"/>
    <col collapsed="false" customWidth="true" hidden="false" outlineLevel="0" max="5640" min="5640" style="225" width="17"/>
    <col collapsed="false" customWidth="true" hidden="false" outlineLevel="0" max="5641" min="5641" style="225" width="17.86"/>
    <col collapsed="false" customWidth="true" hidden="false" outlineLevel="0" max="5642" min="5642" style="225" width="14.57"/>
    <col collapsed="false" customWidth="true" hidden="false" outlineLevel="0" max="5643" min="5643" style="225" width="15.14"/>
    <col collapsed="false" customWidth="true" hidden="false" outlineLevel="0" max="5644" min="5644" style="225" width="17.15"/>
    <col collapsed="false" customWidth="true" hidden="false" outlineLevel="0" max="5645" min="5645" style="225" width="15.71"/>
    <col collapsed="false" customWidth="true" hidden="false" outlineLevel="0" max="5646" min="5646" style="225" width="13.57"/>
    <col collapsed="false" customWidth="true" hidden="false" outlineLevel="0" max="5892" min="5892" style="225" width="53.42"/>
    <col collapsed="false" customWidth="true" hidden="false" outlineLevel="0" max="5893" min="5893" style="225" width="15.71"/>
    <col collapsed="false" customWidth="true" hidden="false" outlineLevel="0" max="5894" min="5894" style="225" width="15.85"/>
    <col collapsed="false" customWidth="true" hidden="false" outlineLevel="0" max="5895" min="5895" style="225" width="15.57"/>
    <col collapsed="false" customWidth="true" hidden="false" outlineLevel="0" max="5896" min="5896" style="225" width="17"/>
    <col collapsed="false" customWidth="true" hidden="false" outlineLevel="0" max="5897" min="5897" style="225" width="17.86"/>
    <col collapsed="false" customWidth="true" hidden="false" outlineLevel="0" max="5898" min="5898" style="225" width="14.57"/>
    <col collapsed="false" customWidth="true" hidden="false" outlineLevel="0" max="5899" min="5899" style="225" width="15.14"/>
    <col collapsed="false" customWidth="true" hidden="false" outlineLevel="0" max="5900" min="5900" style="225" width="17.15"/>
    <col collapsed="false" customWidth="true" hidden="false" outlineLevel="0" max="5901" min="5901" style="225" width="15.71"/>
    <col collapsed="false" customWidth="true" hidden="false" outlineLevel="0" max="5902" min="5902" style="225" width="13.57"/>
    <col collapsed="false" customWidth="true" hidden="false" outlineLevel="0" max="6148" min="6148" style="225" width="53.42"/>
    <col collapsed="false" customWidth="true" hidden="false" outlineLevel="0" max="6149" min="6149" style="225" width="15.71"/>
    <col collapsed="false" customWidth="true" hidden="false" outlineLevel="0" max="6150" min="6150" style="225" width="15.85"/>
    <col collapsed="false" customWidth="true" hidden="false" outlineLevel="0" max="6151" min="6151" style="225" width="15.57"/>
    <col collapsed="false" customWidth="true" hidden="false" outlineLevel="0" max="6152" min="6152" style="225" width="17"/>
    <col collapsed="false" customWidth="true" hidden="false" outlineLevel="0" max="6153" min="6153" style="225" width="17.86"/>
    <col collapsed="false" customWidth="true" hidden="false" outlineLevel="0" max="6154" min="6154" style="225" width="14.57"/>
    <col collapsed="false" customWidth="true" hidden="false" outlineLevel="0" max="6155" min="6155" style="225" width="15.14"/>
    <col collapsed="false" customWidth="true" hidden="false" outlineLevel="0" max="6156" min="6156" style="225" width="17.15"/>
    <col collapsed="false" customWidth="true" hidden="false" outlineLevel="0" max="6157" min="6157" style="225" width="15.71"/>
    <col collapsed="false" customWidth="true" hidden="false" outlineLevel="0" max="6158" min="6158" style="225" width="13.57"/>
    <col collapsed="false" customWidth="true" hidden="false" outlineLevel="0" max="6404" min="6404" style="225" width="53.42"/>
    <col collapsed="false" customWidth="true" hidden="false" outlineLevel="0" max="6405" min="6405" style="225" width="15.71"/>
    <col collapsed="false" customWidth="true" hidden="false" outlineLevel="0" max="6406" min="6406" style="225" width="15.85"/>
    <col collapsed="false" customWidth="true" hidden="false" outlineLevel="0" max="6407" min="6407" style="225" width="15.57"/>
    <col collapsed="false" customWidth="true" hidden="false" outlineLevel="0" max="6408" min="6408" style="225" width="17"/>
    <col collapsed="false" customWidth="true" hidden="false" outlineLevel="0" max="6409" min="6409" style="225" width="17.86"/>
    <col collapsed="false" customWidth="true" hidden="false" outlineLevel="0" max="6410" min="6410" style="225" width="14.57"/>
    <col collapsed="false" customWidth="true" hidden="false" outlineLevel="0" max="6411" min="6411" style="225" width="15.14"/>
    <col collapsed="false" customWidth="true" hidden="false" outlineLevel="0" max="6412" min="6412" style="225" width="17.15"/>
    <col collapsed="false" customWidth="true" hidden="false" outlineLevel="0" max="6413" min="6413" style="225" width="15.71"/>
    <col collapsed="false" customWidth="true" hidden="false" outlineLevel="0" max="6414" min="6414" style="225" width="13.57"/>
    <col collapsed="false" customWidth="true" hidden="false" outlineLevel="0" max="6660" min="6660" style="225" width="53.42"/>
    <col collapsed="false" customWidth="true" hidden="false" outlineLevel="0" max="6661" min="6661" style="225" width="15.71"/>
    <col collapsed="false" customWidth="true" hidden="false" outlineLevel="0" max="6662" min="6662" style="225" width="15.85"/>
    <col collapsed="false" customWidth="true" hidden="false" outlineLevel="0" max="6663" min="6663" style="225" width="15.57"/>
    <col collapsed="false" customWidth="true" hidden="false" outlineLevel="0" max="6664" min="6664" style="225" width="17"/>
    <col collapsed="false" customWidth="true" hidden="false" outlineLevel="0" max="6665" min="6665" style="225" width="17.86"/>
    <col collapsed="false" customWidth="true" hidden="false" outlineLevel="0" max="6666" min="6666" style="225" width="14.57"/>
    <col collapsed="false" customWidth="true" hidden="false" outlineLevel="0" max="6667" min="6667" style="225" width="15.14"/>
    <col collapsed="false" customWidth="true" hidden="false" outlineLevel="0" max="6668" min="6668" style="225" width="17.15"/>
    <col collapsed="false" customWidth="true" hidden="false" outlineLevel="0" max="6669" min="6669" style="225" width="15.71"/>
    <col collapsed="false" customWidth="true" hidden="false" outlineLevel="0" max="6670" min="6670" style="225" width="13.57"/>
    <col collapsed="false" customWidth="true" hidden="false" outlineLevel="0" max="6916" min="6916" style="225" width="53.42"/>
    <col collapsed="false" customWidth="true" hidden="false" outlineLevel="0" max="6917" min="6917" style="225" width="15.71"/>
    <col collapsed="false" customWidth="true" hidden="false" outlineLevel="0" max="6918" min="6918" style="225" width="15.85"/>
    <col collapsed="false" customWidth="true" hidden="false" outlineLevel="0" max="6919" min="6919" style="225" width="15.57"/>
    <col collapsed="false" customWidth="true" hidden="false" outlineLevel="0" max="6920" min="6920" style="225" width="17"/>
    <col collapsed="false" customWidth="true" hidden="false" outlineLevel="0" max="6921" min="6921" style="225" width="17.86"/>
    <col collapsed="false" customWidth="true" hidden="false" outlineLevel="0" max="6922" min="6922" style="225" width="14.57"/>
    <col collapsed="false" customWidth="true" hidden="false" outlineLevel="0" max="6923" min="6923" style="225" width="15.14"/>
    <col collapsed="false" customWidth="true" hidden="false" outlineLevel="0" max="6924" min="6924" style="225" width="17.15"/>
    <col collapsed="false" customWidth="true" hidden="false" outlineLevel="0" max="6925" min="6925" style="225" width="15.71"/>
    <col collapsed="false" customWidth="true" hidden="false" outlineLevel="0" max="6926" min="6926" style="225" width="13.57"/>
    <col collapsed="false" customWidth="true" hidden="false" outlineLevel="0" max="7172" min="7172" style="225" width="53.42"/>
    <col collapsed="false" customWidth="true" hidden="false" outlineLevel="0" max="7173" min="7173" style="225" width="15.71"/>
    <col collapsed="false" customWidth="true" hidden="false" outlineLevel="0" max="7174" min="7174" style="225" width="15.85"/>
    <col collapsed="false" customWidth="true" hidden="false" outlineLevel="0" max="7175" min="7175" style="225" width="15.57"/>
    <col collapsed="false" customWidth="true" hidden="false" outlineLevel="0" max="7176" min="7176" style="225" width="17"/>
    <col collapsed="false" customWidth="true" hidden="false" outlineLevel="0" max="7177" min="7177" style="225" width="17.86"/>
    <col collapsed="false" customWidth="true" hidden="false" outlineLevel="0" max="7178" min="7178" style="225" width="14.57"/>
    <col collapsed="false" customWidth="true" hidden="false" outlineLevel="0" max="7179" min="7179" style="225" width="15.14"/>
    <col collapsed="false" customWidth="true" hidden="false" outlineLevel="0" max="7180" min="7180" style="225" width="17.15"/>
    <col collapsed="false" customWidth="true" hidden="false" outlineLevel="0" max="7181" min="7181" style="225" width="15.71"/>
    <col collapsed="false" customWidth="true" hidden="false" outlineLevel="0" max="7182" min="7182" style="225" width="13.57"/>
    <col collapsed="false" customWidth="true" hidden="false" outlineLevel="0" max="7428" min="7428" style="225" width="53.42"/>
    <col collapsed="false" customWidth="true" hidden="false" outlineLevel="0" max="7429" min="7429" style="225" width="15.71"/>
    <col collapsed="false" customWidth="true" hidden="false" outlineLevel="0" max="7430" min="7430" style="225" width="15.85"/>
    <col collapsed="false" customWidth="true" hidden="false" outlineLevel="0" max="7431" min="7431" style="225" width="15.57"/>
    <col collapsed="false" customWidth="true" hidden="false" outlineLevel="0" max="7432" min="7432" style="225" width="17"/>
    <col collapsed="false" customWidth="true" hidden="false" outlineLevel="0" max="7433" min="7433" style="225" width="17.86"/>
    <col collapsed="false" customWidth="true" hidden="false" outlineLevel="0" max="7434" min="7434" style="225" width="14.57"/>
    <col collapsed="false" customWidth="true" hidden="false" outlineLevel="0" max="7435" min="7435" style="225" width="15.14"/>
    <col collapsed="false" customWidth="true" hidden="false" outlineLevel="0" max="7436" min="7436" style="225" width="17.15"/>
    <col collapsed="false" customWidth="true" hidden="false" outlineLevel="0" max="7437" min="7437" style="225" width="15.71"/>
    <col collapsed="false" customWidth="true" hidden="false" outlineLevel="0" max="7438" min="7438" style="225" width="13.57"/>
    <col collapsed="false" customWidth="true" hidden="false" outlineLevel="0" max="7684" min="7684" style="225" width="53.42"/>
    <col collapsed="false" customWidth="true" hidden="false" outlineLevel="0" max="7685" min="7685" style="225" width="15.71"/>
    <col collapsed="false" customWidth="true" hidden="false" outlineLevel="0" max="7686" min="7686" style="225" width="15.85"/>
    <col collapsed="false" customWidth="true" hidden="false" outlineLevel="0" max="7687" min="7687" style="225" width="15.57"/>
    <col collapsed="false" customWidth="true" hidden="false" outlineLevel="0" max="7688" min="7688" style="225" width="17"/>
    <col collapsed="false" customWidth="true" hidden="false" outlineLevel="0" max="7689" min="7689" style="225" width="17.86"/>
    <col collapsed="false" customWidth="true" hidden="false" outlineLevel="0" max="7690" min="7690" style="225" width="14.57"/>
    <col collapsed="false" customWidth="true" hidden="false" outlineLevel="0" max="7691" min="7691" style="225" width="15.14"/>
    <col collapsed="false" customWidth="true" hidden="false" outlineLevel="0" max="7692" min="7692" style="225" width="17.15"/>
    <col collapsed="false" customWidth="true" hidden="false" outlineLevel="0" max="7693" min="7693" style="225" width="15.71"/>
    <col collapsed="false" customWidth="true" hidden="false" outlineLevel="0" max="7694" min="7694" style="225" width="13.57"/>
    <col collapsed="false" customWidth="true" hidden="false" outlineLevel="0" max="7940" min="7940" style="225" width="53.42"/>
    <col collapsed="false" customWidth="true" hidden="false" outlineLevel="0" max="7941" min="7941" style="225" width="15.71"/>
    <col collapsed="false" customWidth="true" hidden="false" outlineLevel="0" max="7942" min="7942" style="225" width="15.85"/>
    <col collapsed="false" customWidth="true" hidden="false" outlineLevel="0" max="7943" min="7943" style="225" width="15.57"/>
    <col collapsed="false" customWidth="true" hidden="false" outlineLevel="0" max="7944" min="7944" style="225" width="17"/>
    <col collapsed="false" customWidth="true" hidden="false" outlineLevel="0" max="7945" min="7945" style="225" width="17.86"/>
    <col collapsed="false" customWidth="true" hidden="false" outlineLevel="0" max="7946" min="7946" style="225" width="14.57"/>
    <col collapsed="false" customWidth="true" hidden="false" outlineLevel="0" max="7947" min="7947" style="225" width="15.14"/>
    <col collapsed="false" customWidth="true" hidden="false" outlineLevel="0" max="7948" min="7948" style="225" width="17.15"/>
    <col collapsed="false" customWidth="true" hidden="false" outlineLevel="0" max="7949" min="7949" style="225" width="15.71"/>
    <col collapsed="false" customWidth="true" hidden="false" outlineLevel="0" max="7950" min="7950" style="225" width="13.57"/>
    <col collapsed="false" customWidth="true" hidden="false" outlineLevel="0" max="8196" min="8196" style="225" width="53.42"/>
    <col collapsed="false" customWidth="true" hidden="false" outlineLevel="0" max="8197" min="8197" style="225" width="15.71"/>
    <col collapsed="false" customWidth="true" hidden="false" outlineLevel="0" max="8198" min="8198" style="225" width="15.85"/>
    <col collapsed="false" customWidth="true" hidden="false" outlineLevel="0" max="8199" min="8199" style="225" width="15.57"/>
    <col collapsed="false" customWidth="true" hidden="false" outlineLevel="0" max="8200" min="8200" style="225" width="17"/>
    <col collapsed="false" customWidth="true" hidden="false" outlineLevel="0" max="8201" min="8201" style="225" width="17.86"/>
    <col collapsed="false" customWidth="true" hidden="false" outlineLevel="0" max="8202" min="8202" style="225" width="14.57"/>
    <col collapsed="false" customWidth="true" hidden="false" outlineLevel="0" max="8203" min="8203" style="225" width="15.14"/>
    <col collapsed="false" customWidth="true" hidden="false" outlineLevel="0" max="8204" min="8204" style="225" width="17.15"/>
    <col collapsed="false" customWidth="true" hidden="false" outlineLevel="0" max="8205" min="8205" style="225" width="15.71"/>
    <col collapsed="false" customWidth="true" hidden="false" outlineLevel="0" max="8206" min="8206" style="225" width="13.57"/>
    <col collapsed="false" customWidth="true" hidden="false" outlineLevel="0" max="8452" min="8452" style="225" width="53.42"/>
    <col collapsed="false" customWidth="true" hidden="false" outlineLevel="0" max="8453" min="8453" style="225" width="15.71"/>
    <col collapsed="false" customWidth="true" hidden="false" outlineLevel="0" max="8454" min="8454" style="225" width="15.85"/>
    <col collapsed="false" customWidth="true" hidden="false" outlineLevel="0" max="8455" min="8455" style="225" width="15.57"/>
    <col collapsed="false" customWidth="true" hidden="false" outlineLevel="0" max="8456" min="8456" style="225" width="17"/>
    <col collapsed="false" customWidth="true" hidden="false" outlineLevel="0" max="8457" min="8457" style="225" width="17.86"/>
    <col collapsed="false" customWidth="true" hidden="false" outlineLevel="0" max="8458" min="8458" style="225" width="14.57"/>
    <col collapsed="false" customWidth="true" hidden="false" outlineLevel="0" max="8459" min="8459" style="225" width="15.14"/>
    <col collapsed="false" customWidth="true" hidden="false" outlineLevel="0" max="8460" min="8460" style="225" width="17.15"/>
    <col collapsed="false" customWidth="true" hidden="false" outlineLevel="0" max="8461" min="8461" style="225" width="15.71"/>
    <col collapsed="false" customWidth="true" hidden="false" outlineLevel="0" max="8462" min="8462" style="225" width="13.57"/>
    <col collapsed="false" customWidth="true" hidden="false" outlineLevel="0" max="8708" min="8708" style="225" width="53.42"/>
    <col collapsed="false" customWidth="true" hidden="false" outlineLevel="0" max="8709" min="8709" style="225" width="15.71"/>
    <col collapsed="false" customWidth="true" hidden="false" outlineLevel="0" max="8710" min="8710" style="225" width="15.85"/>
    <col collapsed="false" customWidth="true" hidden="false" outlineLevel="0" max="8711" min="8711" style="225" width="15.57"/>
    <col collapsed="false" customWidth="true" hidden="false" outlineLevel="0" max="8712" min="8712" style="225" width="17"/>
    <col collapsed="false" customWidth="true" hidden="false" outlineLevel="0" max="8713" min="8713" style="225" width="17.86"/>
    <col collapsed="false" customWidth="true" hidden="false" outlineLevel="0" max="8714" min="8714" style="225" width="14.57"/>
    <col collapsed="false" customWidth="true" hidden="false" outlineLevel="0" max="8715" min="8715" style="225" width="15.14"/>
    <col collapsed="false" customWidth="true" hidden="false" outlineLevel="0" max="8716" min="8716" style="225" width="17.15"/>
    <col collapsed="false" customWidth="true" hidden="false" outlineLevel="0" max="8717" min="8717" style="225" width="15.71"/>
    <col collapsed="false" customWidth="true" hidden="false" outlineLevel="0" max="8718" min="8718" style="225" width="13.57"/>
    <col collapsed="false" customWidth="true" hidden="false" outlineLevel="0" max="8964" min="8964" style="225" width="53.42"/>
    <col collapsed="false" customWidth="true" hidden="false" outlineLevel="0" max="8965" min="8965" style="225" width="15.71"/>
    <col collapsed="false" customWidth="true" hidden="false" outlineLevel="0" max="8966" min="8966" style="225" width="15.85"/>
    <col collapsed="false" customWidth="true" hidden="false" outlineLevel="0" max="8967" min="8967" style="225" width="15.57"/>
    <col collapsed="false" customWidth="true" hidden="false" outlineLevel="0" max="8968" min="8968" style="225" width="17"/>
    <col collapsed="false" customWidth="true" hidden="false" outlineLevel="0" max="8969" min="8969" style="225" width="17.86"/>
    <col collapsed="false" customWidth="true" hidden="false" outlineLevel="0" max="8970" min="8970" style="225" width="14.57"/>
    <col collapsed="false" customWidth="true" hidden="false" outlineLevel="0" max="8971" min="8971" style="225" width="15.14"/>
    <col collapsed="false" customWidth="true" hidden="false" outlineLevel="0" max="8972" min="8972" style="225" width="17.15"/>
    <col collapsed="false" customWidth="true" hidden="false" outlineLevel="0" max="8973" min="8973" style="225" width="15.71"/>
    <col collapsed="false" customWidth="true" hidden="false" outlineLevel="0" max="8974" min="8974" style="225" width="13.57"/>
    <col collapsed="false" customWidth="true" hidden="false" outlineLevel="0" max="9220" min="9220" style="225" width="53.42"/>
    <col collapsed="false" customWidth="true" hidden="false" outlineLevel="0" max="9221" min="9221" style="225" width="15.71"/>
    <col collapsed="false" customWidth="true" hidden="false" outlineLevel="0" max="9222" min="9222" style="225" width="15.85"/>
    <col collapsed="false" customWidth="true" hidden="false" outlineLevel="0" max="9223" min="9223" style="225" width="15.57"/>
    <col collapsed="false" customWidth="true" hidden="false" outlineLevel="0" max="9224" min="9224" style="225" width="17"/>
    <col collapsed="false" customWidth="true" hidden="false" outlineLevel="0" max="9225" min="9225" style="225" width="17.86"/>
    <col collapsed="false" customWidth="true" hidden="false" outlineLevel="0" max="9226" min="9226" style="225" width="14.57"/>
    <col collapsed="false" customWidth="true" hidden="false" outlineLevel="0" max="9227" min="9227" style="225" width="15.14"/>
    <col collapsed="false" customWidth="true" hidden="false" outlineLevel="0" max="9228" min="9228" style="225" width="17.15"/>
    <col collapsed="false" customWidth="true" hidden="false" outlineLevel="0" max="9229" min="9229" style="225" width="15.71"/>
    <col collapsed="false" customWidth="true" hidden="false" outlineLevel="0" max="9230" min="9230" style="225" width="13.57"/>
    <col collapsed="false" customWidth="true" hidden="false" outlineLevel="0" max="9476" min="9476" style="225" width="53.42"/>
    <col collapsed="false" customWidth="true" hidden="false" outlineLevel="0" max="9477" min="9477" style="225" width="15.71"/>
    <col collapsed="false" customWidth="true" hidden="false" outlineLevel="0" max="9478" min="9478" style="225" width="15.85"/>
    <col collapsed="false" customWidth="true" hidden="false" outlineLevel="0" max="9479" min="9479" style="225" width="15.57"/>
    <col collapsed="false" customWidth="true" hidden="false" outlineLevel="0" max="9480" min="9480" style="225" width="17"/>
    <col collapsed="false" customWidth="true" hidden="false" outlineLevel="0" max="9481" min="9481" style="225" width="17.86"/>
    <col collapsed="false" customWidth="true" hidden="false" outlineLevel="0" max="9482" min="9482" style="225" width="14.57"/>
    <col collapsed="false" customWidth="true" hidden="false" outlineLevel="0" max="9483" min="9483" style="225" width="15.14"/>
    <col collapsed="false" customWidth="true" hidden="false" outlineLevel="0" max="9484" min="9484" style="225" width="17.15"/>
    <col collapsed="false" customWidth="true" hidden="false" outlineLevel="0" max="9485" min="9485" style="225" width="15.71"/>
    <col collapsed="false" customWidth="true" hidden="false" outlineLevel="0" max="9486" min="9486" style="225" width="13.57"/>
    <col collapsed="false" customWidth="true" hidden="false" outlineLevel="0" max="9732" min="9732" style="225" width="53.42"/>
    <col collapsed="false" customWidth="true" hidden="false" outlineLevel="0" max="9733" min="9733" style="225" width="15.71"/>
    <col collapsed="false" customWidth="true" hidden="false" outlineLevel="0" max="9734" min="9734" style="225" width="15.85"/>
    <col collapsed="false" customWidth="true" hidden="false" outlineLevel="0" max="9735" min="9735" style="225" width="15.57"/>
    <col collapsed="false" customWidth="true" hidden="false" outlineLevel="0" max="9736" min="9736" style="225" width="17"/>
    <col collapsed="false" customWidth="true" hidden="false" outlineLevel="0" max="9737" min="9737" style="225" width="17.86"/>
    <col collapsed="false" customWidth="true" hidden="false" outlineLevel="0" max="9738" min="9738" style="225" width="14.57"/>
    <col collapsed="false" customWidth="true" hidden="false" outlineLevel="0" max="9739" min="9739" style="225" width="15.14"/>
    <col collapsed="false" customWidth="true" hidden="false" outlineLevel="0" max="9740" min="9740" style="225" width="17.15"/>
    <col collapsed="false" customWidth="true" hidden="false" outlineLevel="0" max="9741" min="9741" style="225" width="15.71"/>
    <col collapsed="false" customWidth="true" hidden="false" outlineLevel="0" max="9742" min="9742" style="225" width="13.57"/>
    <col collapsed="false" customWidth="true" hidden="false" outlineLevel="0" max="9988" min="9988" style="225" width="53.42"/>
    <col collapsed="false" customWidth="true" hidden="false" outlineLevel="0" max="9989" min="9989" style="225" width="15.71"/>
    <col collapsed="false" customWidth="true" hidden="false" outlineLevel="0" max="9990" min="9990" style="225" width="15.85"/>
    <col collapsed="false" customWidth="true" hidden="false" outlineLevel="0" max="9991" min="9991" style="225" width="15.57"/>
    <col collapsed="false" customWidth="true" hidden="false" outlineLevel="0" max="9992" min="9992" style="225" width="17"/>
    <col collapsed="false" customWidth="true" hidden="false" outlineLevel="0" max="9993" min="9993" style="225" width="17.86"/>
    <col collapsed="false" customWidth="true" hidden="false" outlineLevel="0" max="9994" min="9994" style="225" width="14.57"/>
    <col collapsed="false" customWidth="true" hidden="false" outlineLevel="0" max="9995" min="9995" style="225" width="15.14"/>
    <col collapsed="false" customWidth="true" hidden="false" outlineLevel="0" max="9996" min="9996" style="225" width="17.15"/>
    <col collapsed="false" customWidth="true" hidden="false" outlineLevel="0" max="9997" min="9997" style="225" width="15.71"/>
    <col collapsed="false" customWidth="true" hidden="false" outlineLevel="0" max="9998" min="9998" style="225" width="13.57"/>
    <col collapsed="false" customWidth="true" hidden="false" outlineLevel="0" max="10244" min="10244" style="225" width="53.42"/>
    <col collapsed="false" customWidth="true" hidden="false" outlineLevel="0" max="10245" min="10245" style="225" width="15.71"/>
    <col collapsed="false" customWidth="true" hidden="false" outlineLevel="0" max="10246" min="10246" style="225" width="15.85"/>
    <col collapsed="false" customWidth="true" hidden="false" outlineLevel="0" max="10247" min="10247" style="225" width="15.57"/>
    <col collapsed="false" customWidth="true" hidden="false" outlineLevel="0" max="10248" min="10248" style="225" width="17"/>
    <col collapsed="false" customWidth="true" hidden="false" outlineLevel="0" max="10249" min="10249" style="225" width="17.86"/>
    <col collapsed="false" customWidth="true" hidden="false" outlineLevel="0" max="10250" min="10250" style="225" width="14.57"/>
    <col collapsed="false" customWidth="true" hidden="false" outlineLevel="0" max="10251" min="10251" style="225" width="15.14"/>
    <col collapsed="false" customWidth="true" hidden="false" outlineLevel="0" max="10252" min="10252" style="225" width="17.15"/>
    <col collapsed="false" customWidth="true" hidden="false" outlineLevel="0" max="10253" min="10253" style="225" width="15.71"/>
    <col collapsed="false" customWidth="true" hidden="false" outlineLevel="0" max="10254" min="10254" style="225" width="13.57"/>
    <col collapsed="false" customWidth="true" hidden="false" outlineLevel="0" max="10500" min="10500" style="225" width="53.42"/>
    <col collapsed="false" customWidth="true" hidden="false" outlineLevel="0" max="10501" min="10501" style="225" width="15.71"/>
    <col collapsed="false" customWidth="true" hidden="false" outlineLevel="0" max="10502" min="10502" style="225" width="15.85"/>
    <col collapsed="false" customWidth="true" hidden="false" outlineLevel="0" max="10503" min="10503" style="225" width="15.57"/>
    <col collapsed="false" customWidth="true" hidden="false" outlineLevel="0" max="10504" min="10504" style="225" width="17"/>
    <col collapsed="false" customWidth="true" hidden="false" outlineLevel="0" max="10505" min="10505" style="225" width="17.86"/>
    <col collapsed="false" customWidth="true" hidden="false" outlineLevel="0" max="10506" min="10506" style="225" width="14.57"/>
    <col collapsed="false" customWidth="true" hidden="false" outlineLevel="0" max="10507" min="10507" style="225" width="15.14"/>
    <col collapsed="false" customWidth="true" hidden="false" outlineLevel="0" max="10508" min="10508" style="225" width="17.15"/>
    <col collapsed="false" customWidth="true" hidden="false" outlineLevel="0" max="10509" min="10509" style="225" width="15.71"/>
    <col collapsed="false" customWidth="true" hidden="false" outlineLevel="0" max="10510" min="10510" style="225" width="13.57"/>
    <col collapsed="false" customWidth="true" hidden="false" outlineLevel="0" max="10756" min="10756" style="225" width="53.42"/>
    <col collapsed="false" customWidth="true" hidden="false" outlineLevel="0" max="10757" min="10757" style="225" width="15.71"/>
    <col collapsed="false" customWidth="true" hidden="false" outlineLevel="0" max="10758" min="10758" style="225" width="15.85"/>
    <col collapsed="false" customWidth="true" hidden="false" outlineLevel="0" max="10759" min="10759" style="225" width="15.57"/>
    <col collapsed="false" customWidth="true" hidden="false" outlineLevel="0" max="10760" min="10760" style="225" width="17"/>
    <col collapsed="false" customWidth="true" hidden="false" outlineLevel="0" max="10761" min="10761" style="225" width="17.86"/>
    <col collapsed="false" customWidth="true" hidden="false" outlineLevel="0" max="10762" min="10762" style="225" width="14.57"/>
    <col collapsed="false" customWidth="true" hidden="false" outlineLevel="0" max="10763" min="10763" style="225" width="15.14"/>
    <col collapsed="false" customWidth="true" hidden="false" outlineLevel="0" max="10764" min="10764" style="225" width="17.15"/>
    <col collapsed="false" customWidth="true" hidden="false" outlineLevel="0" max="10765" min="10765" style="225" width="15.71"/>
    <col collapsed="false" customWidth="true" hidden="false" outlineLevel="0" max="10766" min="10766" style="225" width="13.57"/>
    <col collapsed="false" customWidth="true" hidden="false" outlineLevel="0" max="11012" min="11012" style="225" width="53.42"/>
    <col collapsed="false" customWidth="true" hidden="false" outlineLevel="0" max="11013" min="11013" style="225" width="15.71"/>
    <col collapsed="false" customWidth="true" hidden="false" outlineLevel="0" max="11014" min="11014" style="225" width="15.85"/>
    <col collapsed="false" customWidth="true" hidden="false" outlineLevel="0" max="11015" min="11015" style="225" width="15.57"/>
    <col collapsed="false" customWidth="true" hidden="false" outlineLevel="0" max="11016" min="11016" style="225" width="17"/>
    <col collapsed="false" customWidth="true" hidden="false" outlineLevel="0" max="11017" min="11017" style="225" width="17.86"/>
    <col collapsed="false" customWidth="true" hidden="false" outlineLevel="0" max="11018" min="11018" style="225" width="14.57"/>
    <col collapsed="false" customWidth="true" hidden="false" outlineLevel="0" max="11019" min="11019" style="225" width="15.14"/>
    <col collapsed="false" customWidth="true" hidden="false" outlineLevel="0" max="11020" min="11020" style="225" width="17.15"/>
    <col collapsed="false" customWidth="true" hidden="false" outlineLevel="0" max="11021" min="11021" style="225" width="15.71"/>
    <col collapsed="false" customWidth="true" hidden="false" outlineLevel="0" max="11022" min="11022" style="225" width="13.57"/>
    <col collapsed="false" customWidth="true" hidden="false" outlineLevel="0" max="11268" min="11268" style="225" width="53.42"/>
    <col collapsed="false" customWidth="true" hidden="false" outlineLevel="0" max="11269" min="11269" style="225" width="15.71"/>
    <col collapsed="false" customWidth="true" hidden="false" outlineLevel="0" max="11270" min="11270" style="225" width="15.85"/>
    <col collapsed="false" customWidth="true" hidden="false" outlineLevel="0" max="11271" min="11271" style="225" width="15.57"/>
    <col collapsed="false" customWidth="true" hidden="false" outlineLevel="0" max="11272" min="11272" style="225" width="17"/>
    <col collapsed="false" customWidth="true" hidden="false" outlineLevel="0" max="11273" min="11273" style="225" width="17.86"/>
    <col collapsed="false" customWidth="true" hidden="false" outlineLevel="0" max="11274" min="11274" style="225" width="14.57"/>
    <col collapsed="false" customWidth="true" hidden="false" outlineLevel="0" max="11275" min="11275" style="225" width="15.14"/>
    <col collapsed="false" customWidth="true" hidden="false" outlineLevel="0" max="11276" min="11276" style="225" width="17.15"/>
    <col collapsed="false" customWidth="true" hidden="false" outlineLevel="0" max="11277" min="11277" style="225" width="15.71"/>
    <col collapsed="false" customWidth="true" hidden="false" outlineLevel="0" max="11278" min="11278" style="225" width="13.57"/>
    <col collapsed="false" customWidth="true" hidden="false" outlineLevel="0" max="11524" min="11524" style="225" width="53.42"/>
    <col collapsed="false" customWidth="true" hidden="false" outlineLevel="0" max="11525" min="11525" style="225" width="15.71"/>
    <col collapsed="false" customWidth="true" hidden="false" outlineLevel="0" max="11526" min="11526" style="225" width="15.85"/>
    <col collapsed="false" customWidth="true" hidden="false" outlineLevel="0" max="11527" min="11527" style="225" width="15.57"/>
    <col collapsed="false" customWidth="true" hidden="false" outlineLevel="0" max="11528" min="11528" style="225" width="17"/>
    <col collapsed="false" customWidth="true" hidden="false" outlineLevel="0" max="11529" min="11529" style="225" width="17.86"/>
    <col collapsed="false" customWidth="true" hidden="false" outlineLevel="0" max="11530" min="11530" style="225" width="14.57"/>
    <col collapsed="false" customWidth="true" hidden="false" outlineLevel="0" max="11531" min="11531" style="225" width="15.14"/>
    <col collapsed="false" customWidth="true" hidden="false" outlineLevel="0" max="11532" min="11532" style="225" width="17.15"/>
    <col collapsed="false" customWidth="true" hidden="false" outlineLevel="0" max="11533" min="11533" style="225" width="15.71"/>
    <col collapsed="false" customWidth="true" hidden="false" outlineLevel="0" max="11534" min="11534" style="225" width="13.57"/>
    <col collapsed="false" customWidth="true" hidden="false" outlineLevel="0" max="11780" min="11780" style="225" width="53.42"/>
    <col collapsed="false" customWidth="true" hidden="false" outlineLevel="0" max="11781" min="11781" style="225" width="15.71"/>
    <col collapsed="false" customWidth="true" hidden="false" outlineLevel="0" max="11782" min="11782" style="225" width="15.85"/>
    <col collapsed="false" customWidth="true" hidden="false" outlineLevel="0" max="11783" min="11783" style="225" width="15.57"/>
    <col collapsed="false" customWidth="true" hidden="false" outlineLevel="0" max="11784" min="11784" style="225" width="17"/>
    <col collapsed="false" customWidth="true" hidden="false" outlineLevel="0" max="11785" min="11785" style="225" width="17.86"/>
    <col collapsed="false" customWidth="true" hidden="false" outlineLevel="0" max="11786" min="11786" style="225" width="14.57"/>
    <col collapsed="false" customWidth="true" hidden="false" outlineLevel="0" max="11787" min="11787" style="225" width="15.14"/>
    <col collapsed="false" customWidth="true" hidden="false" outlineLevel="0" max="11788" min="11788" style="225" width="17.15"/>
    <col collapsed="false" customWidth="true" hidden="false" outlineLevel="0" max="11789" min="11789" style="225" width="15.71"/>
    <col collapsed="false" customWidth="true" hidden="false" outlineLevel="0" max="11790" min="11790" style="225" width="13.57"/>
    <col collapsed="false" customWidth="true" hidden="false" outlineLevel="0" max="12036" min="12036" style="225" width="53.42"/>
    <col collapsed="false" customWidth="true" hidden="false" outlineLevel="0" max="12037" min="12037" style="225" width="15.71"/>
    <col collapsed="false" customWidth="true" hidden="false" outlineLevel="0" max="12038" min="12038" style="225" width="15.85"/>
    <col collapsed="false" customWidth="true" hidden="false" outlineLevel="0" max="12039" min="12039" style="225" width="15.57"/>
    <col collapsed="false" customWidth="true" hidden="false" outlineLevel="0" max="12040" min="12040" style="225" width="17"/>
    <col collapsed="false" customWidth="true" hidden="false" outlineLevel="0" max="12041" min="12041" style="225" width="17.86"/>
    <col collapsed="false" customWidth="true" hidden="false" outlineLevel="0" max="12042" min="12042" style="225" width="14.57"/>
    <col collapsed="false" customWidth="true" hidden="false" outlineLevel="0" max="12043" min="12043" style="225" width="15.14"/>
    <col collapsed="false" customWidth="true" hidden="false" outlineLevel="0" max="12044" min="12044" style="225" width="17.15"/>
    <col collapsed="false" customWidth="true" hidden="false" outlineLevel="0" max="12045" min="12045" style="225" width="15.71"/>
    <col collapsed="false" customWidth="true" hidden="false" outlineLevel="0" max="12046" min="12046" style="225" width="13.57"/>
    <col collapsed="false" customWidth="true" hidden="false" outlineLevel="0" max="12292" min="12292" style="225" width="53.42"/>
    <col collapsed="false" customWidth="true" hidden="false" outlineLevel="0" max="12293" min="12293" style="225" width="15.71"/>
    <col collapsed="false" customWidth="true" hidden="false" outlineLevel="0" max="12294" min="12294" style="225" width="15.85"/>
    <col collapsed="false" customWidth="true" hidden="false" outlineLevel="0" max="12295" min="12295" style="225" width="15.57"/>
    <col collapsed="false" customWidth="true" hidden="false" outlineLevel="0" max="12296" min="12296" style="225" width="17"/>
    <col collapsed="false" customWidth="true" hidden="false" outlineLevel="0" max="12297" min="12297" style="225" width="17.86"/>
    <col collapsed="false" customWidth="true" hidden="false" outlineLevel="0" max="12298" min="12298" style="225" width="14.57"/>
    <col collapsed="false" customWidth="true" hidden="false" outlineLevel="0" max="12299" min="12299" style="225" width="15.14"/>
    <col collapsed="false" customWidth="true" hidden="false" outlineLevel="0" max="12300" min="12300" style="225" width="17.15"/>
    <col collapsed="false" customWidth="true" hidden="false" outlineLevel="0" max="12301" min="12301" style="225" width="15.71"/>
    <col collapsed="false" customWidth="true" hidden="false" outlineLevel="0" max="12302" min="12302" style="225" width="13.57"/>
    <col collapsed="false" customWidth="true" hidden="false" outlineLevel="0" max="12548" min="12548" style="225" width="53.42"/>
    <col collapsed="false" customWidth="true" hidden="false" outlineLevel="0" max="12549" min="12549" style="225" width="15.71"/>
    <col collapsed="false" customWidth="true" hidden="false" outlineLevel="0" max="12550" min="12550" style="225" width="15.85"/>
    <col collapsed="false" customWidth="true" hidden="false" outlineLevel="0" max="12551" min="12551" style="225" width="15.57"/>
    <col collapsed="false" customWidth="true" hidden="false" outlineLevel="0" max="12552" min="12552" style="225" width="17"/>
    <col collapsed="false" customWidth="true" hidden="false" outlineLevel="0" max="12553" min="12553" style="225" width="17.86"/>
    <col collapsed="false" customWidth="true" hidden="false" outlineLevel="0" max="12554" min="12554" style="225" width="14.57"/>
    <col collapsed="false" customWidth="true" hidden="false" outlineLevel="0" max="12555" min="12555" style="225" width="15.14"/>
    <col collapsed="false" customWidth="true" hidden="false" outlineLevel="0" max="12556" min="12556" style="225" width="17.15"/>
    <col collapsed="false" customWidth="true" hidden="false" outlineLevel="0" max="12557" min="12557" style="225" width="15.71"/>
    <col collapsed="false" customWidth="true" hidden="false" outlineLevel="0" max="12558" min="12558" style="225" width="13.57"/>
    <col collapsed="false" customWidth="true" hidden="false" outlineLevel="0" max="12804" min="12804" style="225" width="53.42"/>
    <col collapsed="false" customWidth="true" hidden="false" outlineLevel="0" max="12805" min="12805" style="225" width="15.71"/>
    <col collapsed="false" customWidth="true" hidden="false" outlineLevel="0" max="12806" min="12806" style="225" width="15.85"/>
    <col collapsed="false" customWidth="true" hidden="false" outlineLevel="0" max="12807" min="12807" style="225" width="15.57"/>
    <col collapsed="false" customWidth="true" hidden="false" outlineLevel="0" max="12808" min="12808" style="225" width="17"/>
    <col collapsed="false" customWidth="true" hidden="false" outlineLevel="0" max="12809" min="12809" style="225" width="17.86"/>
    <col collapsed="false" customWidth="true" hidden="false" outlineLevel="0" max="12810" min="12810" style="225" width="14.57"/>
    <col collapsed="false" customWidth="true" hidden="false" outlineLevel="0" max="12811" min="12811" style="225" width="15.14"/>
    <col collapsed="false" customWidth="true" hidden="false" outlineLevel="0" max="12812" min="12812" style="225" width="17.15"/>
    <col collapsed="false" customWidth="true" hidden="false" outlineLevel="0" max="12813" min="12813" style="225" width="15.71"/>
    <col collapsed="false" customWidth="true" hidden="false" outlineLevel="0" max="12814" min="12814" style="225" width="13.57"/>
    <col collapsed="false" customWidth="true" hidden="false" outlineLevel="0" max="13060" min="13060" style="225" width="53.42"/>
    <col collapsed="false" customWidth="true" hidden="false" outlineLevel="0" max="13061" min="13061" style="225" width="15.71"/>
    <col collapsed="false" customWidth="true" hidden="false" outlineLevel="0" max="13062" min="13062" style="225" width="15.85"/>
    <col collapsed="false" customWidth="true" hidden="false" outlineLevel="0" max="13063" min="13063" style="225" width="15.57"/>
    <col collapsed="false" customWidth="true" hidden="false" outlineLevel="0" max="13064" min="13064" style="225" width="17"/>
    <col collapsed="false" customWidth="true" hidden="false" outlineLevel="0" max="13065" min="13065" style="225" width="17.86"/>
    <col collapsed="false" customWidth="true" hidden="false" outlineLevel="0" max="13066" min="13066" style="225" width="14.57"/>
    <col collapsed="false" customWidth="true" hidden="false" outlineLevel="0" max="13067" min="13067" style="225" width="15.14"/>
    <col collapsed="false" customWidth="true" hidden="false" outlineLevel="0" max="13068" min="13068" style="225" width="17.15"/>
    <col collapsed="false" customWidth="true" hidden="false" outlineLevel="0" max="13069" min="13069" style="225" width="15.71"/>
    <col collapsed="false" customWidth="true" hidden="false" outlineLevel="0" max="13070" min="13070" style="225" width="13.57"/>
    <col collapsed="false" customWidth="true" hidden="false" outlineLevel="0" max="13316" min="13316" style="225" width="53.42"/>
    <col collapsed="false" customWidth="true" hidden="false" outlineLevel="0" max="13317" min="13317" style="225" width="15.71"/>
    <col collapsed="false" customWidth="true" hidden="false" outlineLevel="0" max="13318" min="13318" style="225" width="15.85"/>
    <col collapsed="false" customWidth="true" hidden="false" outlineLevel="0" max="13319" min="13319" style="225" width="15.57"/>
    <col collapsed="false" customWidth="true" hidden="false" outlineLevel="0" max="13320" min="13320" style="225" width="17"/>
    <col collapsed="false" customWidth="true" hidden="false" outlineLevel="0" max="13321" min="13321" style="225" width="17.86"/>
    <col collapsed="false" customWidth="true" hidden="false" outlineLevel="0" max="13322" min="13322" style="225" width="14.57"/>
    <col collapsed="false" customWidth="true" hidden="false" outlineLevel="0" max="13323" min="13323" style="225" width="15.14"/>
    <col collapsed="false" customWidth="true" hidden="false" outlineLevel="0" max="13324" min="13324" style="225" width="17.15"/>
    <col collapsed="false" customWidth="true" hidden="false" outlineLevel="0" max="13325" min="13325" style="225" width="15.71"/>
    <col collapsed="false" customWidth="true" hidden="false" outlineLevel="0" max="13326" min="13326" style="225" width="13.57"/>
    <col collapsed="false" customWidth="true" hidden="false" outlineLevel="0" max="13572" min="13572" style="225" width="53.42"/>
    <col collapsed="false" customWidth="true" hidden="false" outlineLevel="0" max="13573" min="13573" style="225" width="15.71"/>
    <col collapsed="false" customWidth="true" hidden="false" outlineLevel="0" max="13574" min="13574" style="225" width="15.85"/>
    <col collapsed="false" customWidth="true" hidden="false" outlineLevel="0" max="13575" min="13575" style="225" width="15.57"/>
    <col collapsed="false" customWidth="true" hidden="false" outlineLevel="0" max="13576" min="13576" style="225" width="17"/>
    <col collapsed="false" customWidth="true" hidden="false" outlineLevel="0" max="13577" min="13577" style="225" width="17.86"/>
    <col collapsed="false" customWidth="true" hidden="false" outlineLevel="0" max="13578" min="13578" style="225" width="14.57"/>
    <col collapsed="false" customWidth="true" hidden="false" outlineLevel="0" max="13579" min="13579" style="225" width="15.14"/>
    <col collapsed="false" customWidth="true" hidden="false" outlineLevel="0" max="13580" min="13580" style="225" width="17.15"/>
    <col collapsed="false" customWidth="true" hidden="false" outlineLevel="0" max="13581" min="13581" style="225" width="15.71"/>
    <col collapsed="false" customWidth="true" hidden="false" outlineLevel="0" max="13582" min="13582" style="225" width="13.57"/>
    <col collapsed="false" customWidth="true" hidden="false" outlineLevel="0" max="13828" min="13828" style="225" width="53.42"/>
    <col collapsed="false" customWidth="true" hidden="false" outlineLevel="0" max="13829" min="13829" style="225" width="15.71"/>
    <col collapsed="false" customWidth="true" hidden="false" outlineLevel="0" max="13830" min="13830" style="225" width="15.85"/>
    <col collapsed="false" customWidth="true" hidden="false" outlineLevel="0" max="13831" min="13831" style="225" width="15.57"/>
    <col collapsed="false" customWidth="true" hidden="false" outlineLevel="0" max="13832" min="13832" style="225" width="17"/>
    <col collapsed="false" customWidth="true" hidden="false" outlineLevel="0" max="13833" min="13833" style="225" width="17.86"/>
    <col collapsed="false" customWidth="true" hidden="false" outlineLevel="0" max="13834" min="13834" style="225" width="14.57"/>
    <col collapsed="false" customWidth="true" hidden="false" outlineLevel="0" max="13835" min="13835" style="225" width="15.14"/>
    <col collapsed="false" customWidth="true" hidden="false" outlineLevel="0" max="13836" min="13836" style="225" width="17.15"/>
    <col collapsed="false" customWidth="true" hidden="false" outlineLevel="0" max="13837" min="13837" style="225" width="15.71"/>
    <col collapsed="false" customWidth="true" hidden="false" outlineLevel="0" max="13838" min="13838" style="225" width="13.57"/>
    <col collapsed="false" customWidth="true" hidden="false" outlineLevel="0" max="14084" min="14084" style="225" width="53.42"/>
    <col collapsed="false" customWidth="true" hidden="false" outlineLevel="0" max="14085" min="14085" style="225" width="15.71"/>
    <col collapsed="false" customWidth="true" hidden="false" outlineLevel="0" max="14086" min="14086" style="225" width="15.85"/>
    <col collapsed="false" customWidth="true" hidden="false" outlineLevel="0" max="14087" min="14087" style="225" width="15.57"/>
    <col collapsed="false" customWidth="true" hidden="false" outlineLevel="0" max="14088" min="14088" style="225" width="17"/>
    <col collapsed="false" customWidth="true" hidden="false" outlineLevel="0" max="14089" min="14089" style="225" width="17.86"/>
    <col collapsed="false" customWidth="true" hidden="false" outlineLevel="0" max="14090" min="14090" style="225" width="14.57"/>
    <col collapsed="false" customWidth="true" hidden="false" outlineLevel="0" max="14091" min="14091" style="225" width="15.14"/>
    <col collapsed="false" customWidth="true" hidden="false" outlineLevel="0" max="14092" min="14092" style="225" width="17.15"/>
    <col collapsed="false" customWidth="true" hidden="false" outlineLevel="0" max="14093" min="14093" style="225" width="15.71"/>
    <col collapsed="false" customWidth="true" hidden="false" outlineLevel="0" max="14094" min="14094" style="225" width="13.57"/>
    <col collapsed="false" customWidth="true" hidden="false" outlineLevel="0" max="14340" min="14340" style="225" width="53.42"/>
    <col collapsed="false" customWidth="true" hidden="false" outlineLevel="0" max="14341" min="14341" style="225" width="15.71"/>
    <col collapsed="false" customWidth="true" hidden="false" outlineLevel="0" max="14342" min="14342" style="225" width="15.85"/>
    <col collapsed="false" customWidth="true" hidden="false" outlineLevel="0" max="14343" min="14343" style="225" width="15.57"/>
    <col collapsed="false" customWidth="true" hidden="false" outlineLevel="0" max="14344" min="14344" style="225" width="17"/>
    <col collapsed="false" customWidth="true" hidden="false" outlineLevel="0" max="14345" min="14345" style="225" width="17.86"/>
    <col collapsed="false" customWidth="true" hidden="false" outlineLevel="0" max="14346" min="14346" style="225" width="14.57"/>
    <col collapsed="false" customWidth="true" hidden="false" outlineLevel="0" max="14347" min="14347" style="225" width="15.14"/>
    <col collapsed="false" customWidth="true" hidden="false" outlineLevel="0" max="14348" min="14348" style="225" width="17.15"/>
    <col collapsed="false" customWidth="true" hidden="false" outlineLevel="0" max="14349" min="14349" style="225" width="15.71"/>
    <col collapsed="false" customWidth="true" hidden="false" outlineLevel="0" max="14350" min="14350" style="225" width="13.57"/>
    <col collapsed="false" customWidth="true" hidden="false" outlineLevel="0" max="14596" min="14596" style="225" width="53.42"/>
    <col collapsed="false" customWidth="true" hidden="false" outlineLevel="0" max="14597" min="14597" style="225" width="15.71"/>
    <col collapsed="false" customWidth="true" hidden="false" outlineLevel="0" max="14598" min="14598" style="225" width="15.85"/>
    <col collapsed="false" customWidth="true" hidden="false" outlineLevel="0" max="14599" min="14599" style="225" width="15.57"/>
    <col collapsed="false" customWidth="true" hidden="false" outlineLevel="0" max="14600" min="14600" style="225" width="17"/>
    <col collapsed="false" customWidth="true" hidden="false" outlineLevel="0" max="14601" min="14601" style="225" width="17.86"/>
    <col collapsed="false" customWidth="true" hidden="false" outlineLevel="0" max="14602" min="14602" style="225" width="14.57"/>
    <col collapsed="false" customWidth="true" hidden="false" outlineLevel="0" max="14603" min="14603" style="225" width="15.14"/>
    <col collapsed="false" customWidth="true" hidden="false" outlineLevel="0" max="14604" min="14604" style="225" width="17.15"/>
    <col collapsed="false" customWidth="true" hidden="false" outlineLevel="0" max="14605" min="14605" style="225" width="15.71"/>
    <col collapsed="false" customWidth="true" hidden="false" outlineLevel="0" max="14606" min="14606" style="225" width="13.57"/>
    <col collapsed="false" customWidth="true" hidden="false" outlineLevel="0" max="14852" min="14852" style="225" width="53.42"/>
    <col collapsed="false" customWidth="true" hidden="false" outlineLevel="0" max="14853" min="14853" style="225" width="15.71"/>
    <col collapsed="false" customWidth="true" hidden="false" outlineLevel="0" max="14854" min="14854" style="225" width="15.85"/>
    <col collapsed="false" customWidth="true" hidden="false" outlineLevel="0" max="14855" min="14855" style="225" width="15.57"/>
    <col collapsed="false" customWidth="true" hidden="false" outlineLevel="0" max="14856" min="14856" style="225" width="17"/>
    <col collapsed="false" customWidth="true" hidden="false" outlineLevel="0" max="14857" min="14857" style="225" width="17.86"/>
    <col collapsed="false" customWidth="true" hidden="false" outlineLevel="0" max="14858" min="14858" style="225" width="14.57"/>
    <col collapsed="false" customWidth="true" hidden="false" outlineLevel="0" max="14859" min="14859" style="225" width="15.14"/>
    <col collapsed="false" customWidth="true" hidden="false" outlineLevel="0" max="14860" min="14860" style="225" width="17.15"/>
    <col collapsed="false" customWidth="true" hidden="false" outlineLevel="0" max="14861" min="14861" style="225" width="15.71"/>
    <col collapsed="false" customWidth="true" hidden="false" outlineLevel="0" max="14862" min="14862" style="225" width="13.57"/>
    <col collapsed="false" customWidth="true" hidden="false" outlineLevel="0" max="15108" min="15108" style="225" width="53.42"/>
    <col collapsed="false" customWidth="true" hidden="false" outlineLevel="0" max="15109" min="15109" style="225" width="15.71"/>
    <col collapsed="false" customWidth="true" hidden="false" outlineLevel="0" max="15110" min="15110" style="225" width="15.85"/>
    <col collapsed="false" customWidth="true" hidden="false" outlineLevel="0" max="15111" min="15111" style="225" width="15.57"/>
    <col collapsed="false" customWidth="true" hidden="false" outlineLevel="0" max="15112" min="15112" style="225" width="17"/>
    <col collapsed="false" customWidth="true" hidden="false" outlineLevel="0" max="15113" min="15113" style="225" width="17.86"/>
    <col collapsed="false" customWidth="true" hidden="false" outlineLevel="0" max="15114" min="15114" style="225" width="14.57"/>
    <col collapsed="false" customWidth="true" hidden="false" outlineLevel="0" max="15115" min="15115" style="225" width="15.14"/>
    <col collapsed="false" customWidth="true" hidden="false" outlineLevel="0" max="15116" min="15116" style="225" width="17.15"/>
    <col collapsed="false" customWidth="true" hidden="false" outlineLevel="0" max="15117" min="15117" style="225" width="15.71"/>
    <col collapsed="false" customWidth="true" hidden="false" outlineLevel="0" max="15118" min="15118" style="225" width="13.57"/>
    <col collapsed="false" customWidth="true" hidden="false" outlineLevel="0" max="15364" min="15364" style="225" width="53.42"/>
    <col collapsed="false" customWidth="true" hidden="false" outlineLevel="0" max="15365" min="15365" style="225" width="15.71"/>
    <col collapsed="false" customWidth="true" hidden="false" outlineLevel="0" max="15366" min="15366" style="225" width="15.85"/>
    <col collapsed="false" customWidth="true" hidden="false" outlineLevel="0" max="15367" min="15367" style="225" width="15.57"/>
    <col collapsed="false" customWidth="true" hidden="false" outlineLevel="0" max="15368" min="15368" style="225" width="17"/>
    <col collapsed="false" customWidth="true" hidden="false" outlineLevel="0" max="15369" min="15369" style="225" width="17.86"/>
    <col collapsed="false" customWidth="true" hidden="false" outlineLevel="0" max="15370" min="15370" style="225" width="14.57"/>
    <col collapsed="false" customWidth="true" hidden="false" outlineLevel="0" max="15371" min="15371" style="225" width="15.14"/>
    <col collapsed="false" customWidth="true" hidden="false" outlineLevel="0" max="15372" min="15372" style="225" width="17.15"/>
    <col collapsed="false" customWidth="true" hidden="false" outlineLevel="0" max="15373" min="15373" style="225" width="15.71"/>
    <col collapsed="false" customWidth="true" hidden="false" outlineLevel="0" max="15374" min="15374" style="225" width="13.57"/>
    <col collapsed="false" customWidth="true" hidden="false" outlineLevel="0" max="15620" min="15620" style="225" width="53.42"/>
    <col collapsed="false" customWidth="true" hidden="false" outlineLevel="0" max="15621" min="15621" style="225" width="15.71"/>
    <col collapsed="false" customWidth="true" hidden="false" outlineLevel="0" max="15622" min="15622" style="225" width="15.85"/>
    <col collapsed="false" customWidth="true" hidden="false" outlineLevel="0" max="15623" min="15623" style="225" width="15.57"/>
    <col collapsed="false" customWidth="true" hidden="false" outlineLevel="0" max="15624" min="15624" style="225" width="17"/>
    <col collapsed="false" customWidth="true" hidden="false" outlineLevel="0" max="15625" min="15625" style="225" width="17.86"/>
    <col collapsed="false" customWidth="true" hidden="false" outlineLevel="0" max="15626" min="15626" style="225" width="14.57"/>
    <col collapsed="false" customWidth="true" hidden="false" outlineLevel="0" max="15627" min="15627" style="225" width="15.14"/>
    <col collapsed="false" customWidth="true" hidden="false" outlineLevel="0" max="15628" min="15628" style="225" width="17.15"/>
    <col collapsed="false" customWidth="true" hidden="false" outlineLevel="0" max="15629" min="15629" style="225" width="15.71"/>
    <col collapsed="false" customWidth="true" hidden="false" outlineLevel="0" max="15630" min="15630" style="225" width="13.57"/>
    <col collapsed="false" customWidth="true" hidden="false" outlineLevel="0" max="15876" min="15876" style="225" width="53.42"/>
    <col collapsed="false" customWidth="true" hidden="false" outlineLevel="0" max="15877" min="15877" style="225" width="15.71"/>
    <col collapsed="false" customWidth="true" hidden="false" outlineLevel="0" max="15878" min="15878" style="225" width="15.85"/>
    <col collapsed="false" customWidth="true" hidden="false" outlineLevel="0" max="15879" min="15879" style="225" width="15.57"/>
    <col collapsed="false" customWidth="true" hidden="false" outlineLevel="0" max="15880" min="15880" style="225" width="17"/>
    <col collapsed="false" customWidth="true" hidden="false" outlineLevel="0" max="15881" min="15881" style="225" width="17.86"/>
    <col collapsed="false" customWidth="true" hidden="false" outlineLevel="0" max="15882" min="15882" style="225" width="14.57"/>
    <col collapsed="false" customWidth="true" hidden="false" outlineLevel="0" max="15883" min="15883" style="225" width="15.14"/>
    <col collapsed="false" customWidth="true" hidden="false" outlineLevel="0" max="15884" min="15884" style="225" width="17.15"/>
    <col collapsed="false" customWidth="true" hidden="false" outlineLevel="0" max="15885" min="15885" style="225" width="15.71"/>
    <col collapsed="false" customWidth="true" hidden="false" outlineLevel="0" max="15886" min="15886" style="225" width="13.57"/>
    <col collapsed="false" customWidth="true" hidden="false" outlineLevel="0" max="16132" min="16132" style="225" width="53.42"/>
    <col collapsed="false" customWidth="true" hidden="false" outlineLevel="0" max="16133" min="16133" style="225" width="15.71"/>
    <col collapsed="false" customWidth="true" hidden="false" outlineLevel="0" max="16134" min="16134" style="225" width="15.85"/>
    <col collapsed="false" customWidth="true" hidden="false" outlineLevel="0" max="16135" min="16135" style="225" width="15.57"/>
    <col collapsed="false" customWidth="true" hidden="false" outlineLevel="0" max="16136" min="16136" style="225" width="17"/>
    <col collapsed="false" customWidth="true" hidden="false" outlineLevel="0" max="16137" min="16137" style="225" width="17.86"/>
    <col collapsed="false" customWidth="true" hidden="false" outlineLevel="0" max="16138" min="16138" style="225" width="14.57"/>
    <col collapsed="false" customWidth="true" hidden="false" outlineLevel="0" max="16139" min="16139" style="225" width="15.14"/>
    <col collapsed="false" customWidth="true" hidden="false" outlineLevel="0" max="16140" min="16140" style="225" width="17.15"/>
    <col collapsed="false" customWidth="true" hidden="false" outlineLevel="0" max="16141" min="16141" style="225" width="15.71"/>
    <col collapsed="false" customWidth="true" hidden="false" outlineLevel="0" max="16142" min="16142" style="225" width="13.57"/>
  </cols>
  <sheetData>
    <row r="1" customFormat="false" ht="15.75" hidden="false" customHeight="false" outlineLevel="0" collapsed="false">
      <c r="G1" s="226"/>
      <c r="H1" s="226"/>
      <c r="I1" s="226"/>
      <c r="J1" s="226"/>
      <c r="K1" s="227" t="s">
        <v>770</v>
      </c>
      <c r="L1" s="227"/>
      <c r="M1" s="227"/>
    </row>
    <row r="2" customFormat="false" ht="15.75" hidden="false" customHeight="false" outlineLevel="0" collapsed="false">
      <c r="G2" s="226"/>
      <c r="H2" s="226"/>
      <c r="I2" s="226"/>
      <c r="J2" s="226"/>
      <c r="K2" s="227" t="s">
        <v>771</v>
      </c>
      <c r="L2" s="227"/>
      <c r="M2" s="227"/>
    </row>
    <row r="3" customFormat="false" ht="15.75" hidden="false" customHeight="false" outlineLevel="0" collapsed="false">
      <c r="K3" s="227" t="s">
        <v>2</v>
      </c>
      <c r="L3" s="227"/>
      <c r="M3" s="227"/>
    </row>
    <row r="4" customFormat="false" ht="15.75" hidden="false" customHeight="false" outlineLevel="0" collapsed="false">
      <c r="K4" s="227" t="s">
        <v>772</v>
      </c>
      <c r="L4" s="227"/>
      <c r="M4" s="227"/>
    </row>
    <row r="5" customFormat="false" ht="15.75" hidden="false" customHeight="false" outlineLevel="0" collapsed="false">
      <c r="K5" s="227" t="s">
        <v>4</v>
      </c>
      <c r="L5" s="227"/>
      <c r="M5" s="227"/>
    </row>
    <row r="7" customFormat="false" ht="16.5" hidden="false" customHeight="true" outlineLevel="0" collapsed="false">
      <c r="A7" s="228" t="s">
        <v>773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customFormat="false" ht="16.5" hidden="false" customHeight="false" outlineLevel="0" collapsed="false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</row>
    <row r="9" customFormat="false" ht="16.5" hidden="false" customHeight="true" outlineLevel="0" collapsed="false">
      <c r="A9" s="228" t="s">
        <v>774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</row>
    <row r="10" customFormat="false" ht="16.5" hidden="false" customHeight="false" outlineLevel="0" collapsed="false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</row>
    <row r="11" s="18" customFormat="true" ht="15" hidden="false" customHeight="true" outlineLevel="0" collapsed="false">
      <c r="A11" s="229" t="s">
        <v>775</v>
      </c>
      <c r="B11" s="229" t="s">
        <v>776</v>
      </c>
      <c r="C11" s="229" t="s">
        <v>777</v>
      </c>
      <c r="D11" s="229"/>
      <c r="E11" s="229"/>
      <c r="F11" s="229"/>
      <c r="G11" s="229"/>
      <c r="H11" s="229"/>
      <c r="I11" s="229"/>
      <c r="J11" s="229"/>
      <c r="K11" s="229"/>
      <c r="L11" s="229"/>
      <c r="M11" s="229"/>
    </row>
    <row r="12" s="18" customFormat="true" ht="15" hidden="false" customHeight="true" outlineLevel="0" collapsed="false">
      <c r="A12" s="229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</row>
    <row r="13" s="18" customFormat="true" ht="15.75" hidden="false" customHeight="true" outlineLevel="0" collapsed="false">
      <c r="A13" s="229"/>
      <c r="B13" s="229"/>
      <c r="C13" s="229" t="s">
        <v>778</v>
      </c>
      <c r="D13" s="229" t="s">
        <v>779</v>
      </c>
      <c r="E13" s="229"/>
      <c r="F13" s="229"/>
      <c r="G13" s="229" t="s">
        <v>11</v>
      </c>
      <c r="H13" s="229" t="s">
        <v>779</v>
      </c>
      <c r="I13" s="229"/>
      <c r="J13" s="229"/>
      <c r="K13" s="229" t="s">
        <v>780</v>
      </c>
      <c r="L13" s="229" t="s">
        <v>779</v>
      </c>
      <c r="M13" s="229"/>
    </row>
    <row r="14" s="18" customFormat="true" ht="47.25" hidden="false" customHeight="false" outlineLevel="0" collapsed="false">
      <c r="A14" s="229"/>
      <c r="B14" s="229"/>
      <c r="C14" s="229"/>
      <c r="D14" s="229" t="s">
        <v>781</v>
      </c>
      <c r="E14" s="230" t="s">
        <v>782</v>
      </c>
      <c r="F14" s="230" t="s">
        <v>783</v>
      </c>
      <c r="G14" s="229"/>
      <c r="H14" s="229" t="s">
        <v>781</v>
      </c>
      <c r="I14" s="230" t="s">
        <v>782</v>
      </c>
      <c r="J14" s="230" t="s">
        <v>783</v>
      </c>
      <c r="K14" s="229"/>
      <c r="L14" s="230" t="s">
        <v>782</v>
      </c>
      <c r="M14" s="230" t="s">
        <v>783</v>
      </c>
    </row>
    <row r="15" s="18" customFormat="true" ht="15.75" hidden="false" customHeight="false" outlineLevel="0" collapsed="false">
      <c r="A15" s="231" t="s">
        <v>784</v>
      </c>
      <c r="B15" s="232" t="s">
        <v>785</v>
      </c>
      <c r="C15" s="233" t="n">
        <f aca="false">SUM(C17:C20)</f>
        <v>127400.46888</v>
      </c>
      <c r="D15" s="233" t="n">
        <f aca="false">SUM(D17:D20)</f>
        <v>47403.95668</v>
      </c>
      <c r="E15" s="233" t="n">
        <f aca="false">SUM(E17:E20)</f>
        <v>28622.04507</v>
      </c>
      <c r="F15" s="233" t="n">
        <f aca="false">SUM(F17:F20)</f>
        <v>51374.46713</v>
      </c>
      <c r="G15" s="233" t="n">
        <f aca="false">SUM(G17:G20)</f>
        <v>67862.61207</v>
      </c>
      <c r="H15" s="233" t="n">
        <f aca="false">SUM(H17:H20)</f>
        <v>0</v>
      </c>
      <c r="I15" s="233" t="n">
        <f aca="false">SUM(I17:I20)</f>
        <v>24383</v>
      </c>
      <c r="J15" s="233" t="n">
        <f aca="false">SUM(J17:J20)</f>
        <v>43479.61207</v>
      </c>
      <c r="K15" s="233" t="n">
        <f aca="false">SUM(K17:K20)</f>
        <v>59618.9</v>
      </c>
      <c r="L15" s="233" t="n">
        <f aca="false">SUM(L17:L20)</f>
        <v>24383</v>
      </c>
      <c r="M15" s="233" t="n">
        <f aca="false">SUM(M17:M20)</f>
        <v>35235.9</v>
      </c>
    </row>
    <row r="16" s="18" customFormat="true" ht="16.5" hidden="false" customHeight="false" outlineLevel="0" collapsed="false">
      <c r="A16" s="231"/>
      <c r="B16" s="232" t="s">
        <v>786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5"/>
    </row>
    <row r="17" s="18" customFormat="true" ht="81.75" hidden="false" customHeight="true" outlineLevel="0" collapsed="false">
      <c r="A17" s="231" t="s">
        <v>787</v>
      </c>
      <c r="B17" s="236" t="s">
        <v>788</v>
      </c>
      <c r="C17" s="237" t="n">
        <f aca="false">SUM(E17:F17)</f>
        <v>24666.8</v>
      </c>
      <c r="D17" s="238" t="n">
        <v>0</v>
      </c>
      <c r="E17" s="235" t="n">
        <v>0</v>
      </c>
      <c r="F17" s="238" t="n">
        <v>24666.8</v>
      </c>
      <c r="G17" s="237" t="n">
        <f aca="false">SUM(I17:J17)</f>
        <v>25466.2</v>
      </c>
      <c r="H17" s="238" t="n">
        <v>0</v>
      </c>
      <c r="I17" s="235" t="n">
        <v>0</v>
      </c>
      <c r="J17" s="238" t="n">
        <v>25466.2</v>
      </c>
      <c r="K17" s="233" t="n">
        <f aca="false">SUM(L17:M17)</f>
        <v>25923.4</v>
      </c>
      <c r="L17" s="239" t="n">
        <f aca="false">I17-E17</f>
        <v>0</v>
      </c>
      <c r="M17" s="239" t="n">
        <v>25923.4</v>
      </c>
    </row>
    <row r="18" s="18" customFormat="true" ht="73.5" hidden="false" customHeight="true" outlineLevel="0" collapsed="false">
      <c r="A18" s="231" t="s">
        <v>789</v>
      </c>
      <c r="B18" s="236" t="s">
        <v>790</v>
      </c>
      <c r="C18" s="237" t="n">
        <f aca="false">SUM(E18:F18)</f>
        <v>26127.1</v>
      </c>
      <c r="D18" s="238" t="n">
        <v>0</v>
      </c>
      <c r="E18" s="238" t="n">
        <v>26127.1</v>
      </c>
      <c r="F18" s="238" t="n">
        <v>0</v>
      </c>
      <c r="G18" s="237" t="n">
        <f aca="false">SUM(I18:J18)</f>
        <v>24383</v>
      </c>
      <c r="H18" s="238" t="n">
        <v>0</v>
      </c>
      <c r="I18" s="235" t="n">
        <v>24383</v>
      </c>
      <c r="J18" s="235" t="n">
        <v>0</v>
      </c>
      <c r="K18" s="233" t="n">
        <f aca="false">SUM(L18:M18)</f>
        <v>24383</v>
      </c>
      <c r="L18" s="235" t="n">
        <v>24383</v>
      </c>
      <c r="M18" s="239" t="n">
        <f aca="false">J18-F18</f>
        <v>0</v>
      </c>
      <c r="P18" s="240"/>
      <c r="Q18" s="240"/>
      <c r="R18" s="240"/>
    </row>
    <row r="19" s="18" customFormat="true" ht="55.5" hidden="false" customHeight="true" outlineLevel="0" collapsed="false">
      <c r="A19" s="231" t="s">
        <v>791</v>
      </c>
      <c r="B19" s="236" t="s">
        <v>792</v>
      </c>
      <c r="C19" s="237" t="n">
        <f aca="false">SUM(D19:F19)</f>
        <v>49898.90175</v>
      </c>
      <c r="D19" s="238" t="n">
        <v>47403.95668</v>
      </c>
      <c r="E19" s="238" t="n">
        <v>2494.94507</v>
      </c>
      <c r="F19" s="238" t="n">
        <v>0</v>
      </c>
      <c r="G19" s="237" t="n">
        <f aca="false">SUM(H19:J19)</f>
        <v>0</v>
      </c>
      <c r="H19" s="238" t="n">
        <v>0</v>
      </c>
      <c r="I19" s="238" t="n">
        <v>0</v>
      </c>
      <c r="J19" s="238" t="n">
        <v>0</v>
      </c>
      <c r="K19" s="233" t="n">
        <f aca="false">SUM(L19:M19)</f>
        <v>0</v>
      </c>
      <c r="L19" s="239" t="n">
        <v>0</v>
      </c>
      <c r="M19" s="239" t="n">
        <v>0</v>
      </c>
    </row>
    <row r="20" s="18" customFormat="true" ht="24" hidden="false" customHeight="true" outlineLevel="0" collapsed="false">
      <c r="A20" s="231" t="s">
        <v>793</v>
      </c>
      <c r="B20" s="236" t="s">
        <v>794</v>
      </c>
      <c r="C20" s="237" t="n">
        <f aca="false">F20</f>
        <v>26707.66713</v>
      </c>
      <c r="D20" s="237" t="n">
        <v>0</v>
      </c>
      <c r="E20" s="238" t="n">
        <v>0</v>
      </c>
      <c r="F20" s="238" t="n">
        <f aca="false">26693.05942-18.09229+32.7</f>
        <v>26707.66713</v>
      </c>
      <c r="G20" s="237" t="n">
        <f aca="false">SUM(I20:J20)</f>
        <v>18013.41207</v>
      </c>
      <c r="H20" s="237" t="n">
        <v>0</v>
      </c>
      <c r="I20" s="238" t="n">
        <v>0</v>
      </c>
      <c r="J20" s="238" t="n">
        <f aca="false">J28-J17</f>
        <v>18013.41207</v>
      </c>
      <c r="K20" s="233" t="n">
        <f aca="false">SUM(L20:M20)</f>
        <v>9312.5</v>
      </c>
      <c r="L20" s="239" t="n">
        <f aca="false">I20-E20</f>
        <v>0</v>
      </c>
      <c r="M20" s="238" t="n">
        <f aca="false">M28-M17</f>
        <v>9312.5</v>
      </c>
    </row>
    <row r="21" s="18" customFormat="true" ht="15.75" hidden="false" customHeight="false" outlineLevel="0" collapsed="false">
      <c r="A21" s="241"/>
      <c r="B21" s="242"/>
      <c r="C21" s="243"/>
      <c r="D21" s="243"/>
      <c r="E21" s="244"/>
      <c r="F21" s="244"/>
      <c r="G21" s="243"/>
      <c r="H21" s="243"/>
      <c r="I21" s="244"/>
      <c r="J21" s="244"/>
      <c r="K21" s="245"/>
      <c r="L21" s="246"/>
      <c r="M21" s="246"/>
    </row>
    <row r="22" s="18" customFormat="true" ht="15.75" hidden="false" customHeight="false" outlineLevel="0" collapsed="false">
      <c r="A22" s="247" t="s">
        <v>795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customFormat="false" ht="16.5" hidden="false" customHeight="false" outlineLevel="0" collapsed="false">
      <c r="A23" s="248"/>
      <c r="B23" s="248"/>
      <c r="C23" s="228"/>
      <c r="D23" s="228"/>
      <c r="E23" s="228"/>
      <c r="F23" s="228"/>
      <c r="G23" s="228"/>
      <c r="H23" s="228"/>
      <c r="I23" s="228"/>
      <c r="J23" s="228"/>
    </row>
    <row r="24" customFormat="false" ht="15" hidden="false" customHeight="true" outlineLevel="0" collapsed="false">
      <c r="A24" s="229" t="s">
        <v>775</v>
      </c>
      <c r="B24" s="229" t="s">
        <v>796</v>
      </c>
      <c r="C24" s="229" t="s">
        <v>777</v>
      </c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  <row r="25" customFormat="false" ht="15" hidden="false" customHeight="false" outlineLevel="0" collapsed="false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customFormat="false" ht="15.75" hidden="false" customHeight="true" outlineLevel="0" collapsed="false">
      <c r="A26" s="229"/>
      <c r="B26" s="229"/>
      <c r="C26" s="229" t="s">
        <v>778</v>
      </c>
      <c r="D26" s="249" t="s">
        <v>779</v>
      </c>
      <c r="E26" s="249"/>
      <c r="F26" s="249"/>
      <c r="G26" s="229" t="s">
        <v>11</v>
      </c>
      <c r="H26" s="249" t="s">
        <v>779</v>
      </c>
      <c r="I26" s="249"/>
      <c r="J26" s="249"/>
      <c r="K26" s="229" t="s">
        <v>780</v>
      </c>
      <c r="L26" s="250" t="s">
        <v>779</v>
      </c>
      <c r="M26" s="250"/>
    </row>
    <row r="27" customFormat="false" ht="47.25" hidden="false" customHeight="false" outlineLevel="0" collapsed="false">
      <c r="A27" s="229"/>
      <c r="B27" s="229"/>
      <c r="C27" s="229"/>
      <c r="D27" s="229" t="s">
        <v>781</v>
      </c>
      <c r="E27" s="230" t="s">
        <v>782</v>
      </c>
      <c r="F27" s="230" t="s">
        <v>783</v>
      </c>
      <c r="G27" s="229"/>
      <c r="H27" s="229" t="s">
        <v>781</v>
      </c>
      <c r="I27" s="230" t="s">
        <v>782</v>
      </c>
      <c r="J27" s="230" t="s">
        <v>783</v>
      </c>
      <c r="K27" s="229"/>
      <c r="L27" s="230" t="s">
        <v>782</v>
      </c>
      <c r="M27" s="230" t="s">
        <v>783</v>
      </c>
    </row>
    <row r="28" customFormat="false" ht="48" hidden="false" customHeight="true" outlineLevel="0" collapsed="false">
      <c r="A28" s="251" t="s">
        <v>784</v>
      </c>
      <c r="B28" s="252" t="s">
        <v>797</v>
      </c>
      <c r="C28" s="253" t="n">
        <f aca="false">C29+C95</f>
        <v>127400.46888</v>
      </c>
      <c r="D28" s="253" t="n">
        <f aca="false">D29+D95</f>
        <v>47403.95668</v>
      </c>
      <c r="E28" s="253" t="n">
        <f aca="false">E29+E95</f>
        <v>28622.04507</v>
      </c>
      <c r="F28" s="253" t="n">
        <f aca="false">F29+F95</f>
        <v>51374.46713</v>
      </c>
      <c r="G28" s="253" t="n">
        <f aca="false">G29+G95</f>
        <v>67862.61207</v>
      </c>
      <c r="H28" s="253" t="n">
        <f aca="false">H29+H95</f>
        <v>0</v>
      </c>
      <c r="I28" s="253" t="n">
        <f aca="false">I29+I95</f>
        <v>24383</v>
      </c>
      <c r="J28" s="253" t="n">
        <f aca="false">J29+J95</f>
        <v>43479.61207</v>
      </c>
      <c r="K28" s="253" t="n">
        <f aca="false">K29+K95</f>
        <v>59618.9</v>
      </c>
      <c r="L28" s="253" t="n">
        <f aca="false">L29+L95</f>
        <v>24383</v>
      </c>
      <c r="M28" s="253" t="n">
        <f aca="false">M29+M95</f>
        <v>35235.9</v>
      </c>
    </row>
    <row r="29" s="257" customFormat="true" ht="31.5" hidden="false" customHeight="false" outlineLevel="0" collapsed="false">
      <c r="A29" s="254" t="s">
        <v>787</v>
      </c>
      <c r="B29" s="255" t="s">
        <v>798</v>
      </c>
      <c r="C29" s="256" t="n">
        <f aca="false">C30+C36+C91+C93+C33</f>
        <v>126469.56888</v>
      </c>
      <c r="D29" s="256" t="n">
        <f aca="false">D30+D36+D91+D93+D33</f>
        <v>47403.95668</v>
      </c>
      <c r="E29" s="256" t="n">
        <f aca="false">E30+E36+E91+E93+E33</f>
        <v>28622.04507</v>
      </c>
      <c r="F29" s="256" t="n">
        <f aca="false">F30+F36+F91+F93+F33</f>
        <v>50443.56713</v>
      </c>
      <c r="G29" s="256" t="n">
        <f aca="false">G30+G36+G91+G93+G33</f>
        <v>67562.21207</v>
      </c>
      <c r="H29" s="256" t="n">
        <f aca="false">H30+H36+H91+H93+H33</f>
        <v>0</v>
      </c>
      <c r="I29" s="256" t="n">
        <f aca="false">I30+I36+I91+I93+I33</f>
        <v>24383</v>
      </c>
      <c r="J29" s="256" t="n">
        <f aca="false">J30+J36+J91+J93+J33</f>
        <v>43179.21207</v>
      </c>
      <c r="K29" s="256" t="n">
        <f aca="false">K30+K36+K91+K93+K33</f>
        <v>59618.9</v>
      </c>
      <c r="L29" s="256" t="n">
        <f aca="false">L30+L36+L91+L93+L33</f>
        <v>24383</v>
      </c>
      <c r="M29" s="256" t="n">
        <f aca="false">M30+M36+M91+M93</f>
        <v>35235.9</v>
      </c>
    </row>
    <row r="30" s="261" customFormat="true" ht="47.25" hidden="false" customHeight="false" outlineLevel="0" collapsed="false">
      <c r="A30" s="258" t="s">
        <v>799</v>
      </c>
      <c r="B30" s="259" t="s">
        <v>800</v>
      </c>
      <c r="C30" s="260" t="n">
        <f aca="false">C31+C32</f>
        <v>542.8</v>
      </c>
      <c r="D30" s="260" t="n">
        <f aca="false">D31+D32</f>
        <v>0</v>
      </c>
      <c r="E30" s="260" t="n">
        <f aca="false">E31+E32</f>
        <v>0</v>
      </c>
      <c r="F30" s="260" t="n">
        <f aca="false">F31+F32</f>
        <v>542.8</v>
      </c>
      <c r="G30" s="260" t="n">
        <f aca="false">G31+G32</f>
        <v>542.8</v>
      </c>
      <c r="H30" s="260" t="n">
        <f aca="false">H31+H32</f>
        <v>0</v>
      </c>
      <c r="I30" s="260" t="n">
        <f aca="false">I31+I32</f>
        <v>0</v>
      </c>
      <c r="J30" s="260" t="n">
        <f aca="false">J31+J32</f>
        <v>542.8</v>
      </c>
      <c r="K30" s="260" t="n">
        <f aca="false">K31+K32</f>
        <v>542.8</v>
      </c>
      <c r="L30" s="260" t="n">
        <f aca="false">L31+L32</f>
        <v>0</v>
      </c>
      <c r="M30" s="260" t="n">
        <f aca="false">M31+M32</f>
        <v>542.8</v>
      </c>
    </row>
    <row r="31" s="265" customFormat="true" ht="47.25" hidden="false" customHeight="false" outlineLevel="0" collapsed="false">
      <c r="A31" s="262"/>
      <c r="B31" s="263" t="s">
        <v>801</v>
      </c>
      <c r="C31" s="264" t="n">
        <f aca="false">F31</f>
        <v>3.29999999999995</v>
      </c>
      <c r="D31" s="264" t="n">
        <v>0</v>
      </c>
      <c r="E31" s="264" t="n">
        <v>0</v>
      </c>
      <c r="F31" s="264" t="n">
        <f aca="false">542.8-539.5</f>
        <v>3.29999999999995</v>
      </c>
      <c r="G31" s="264" t="n">
        <f aca="false">J31</f>
        <v>542.8</v>
      </c>
      <c r="H31" s="264" t="n">
        <v>0</v>
      </c>
      <c r="I31" s="264" t="n">
        <v>0</v>
      </c>
      <c r="J31" s="264" t="n">
        <v>542.8</v>
      </c>
      <c r="K31" s="264" t="n">
        <f aca="false">M31</f>
        <v>542.8</v>
      </c>
      <c r="L31" s="264" t="n">
        <v>0</v>
      </c>
      <c r="M31" s="264" t="n">
        <v>542.8</v>
      </c>
    </row>
    <row r="32" s="265" customFormat="true" ht="31.5" hidden="false" customHeight="false" outlineLevel="0" collapsed="false">
      <c r="A32" s="262"/>
      <c r="B32" s="263" t="s">
        <v>482</v>
      </c>
      <c r="C32" s="264" t="n">
        <f aca="false">F32</f>
        <v>539.5</v>
      </c>
      <c r="D32" s="264" t="n">
        <v>0</v>
      </c>
      <c r="E32" s="264" t="n">
        <v>0</v>
      </c>
      <c r="F32" s="264" t="n">
        <v>539.5</v>
      </c>
      <c r="G32" s="264" t="n">
        <v>0</v>
      </c>
      <c r="H32" s="264" t="n">
        <v>0</v>
      </c>
      <c r="I32" s="264" t="n">
        <v>0</v>
      </c>
      <c r="J32" s="264" t="n">
        <v>0</v>
      </c>
      <c r="K32" s="264" t="n">
        <v>0</v>
      </c>
      <c r="L32" s="264" t="n">
        <v>0</v>
      </c>
      <c r="M32" s="264" t="n">
        <v>0</v>
      </c>
    </row>
    <row r="33" s="265" customFormat="true" ht="35.25" hidden="false" customHeight="true" outlineLevel="0" collapsed="false">
      <c r="A33" s="258" t="s">
        <v>802</v>
      </c>
      <c r="B33" s="259" t="s">
        <v>803</v>
      </c>
      <c r="C33" s="260" t="n">
        <f aca="false">C34</f>
        <v>285</v>
      </c>
      <c r="D33" s="260" t="n">
        <v>0</v>
      </c>
      <c r="E33" s="260" t="n">
        <v>0</v>
      </c>
      <c r="F33" s="260" t="n">
        <f aca="false">F34</f>
        <v>285</v>
      </c>
      <c r="G33" s="260" t="n">
        <f aca="false">G34+G35</f>
        <v>4800</v>
      </c>
      <c r="H33" s="260" t="n">
        <f aca="false">H34+H35</f>
        <v>0</v>
      </c>
      <c r="I33" s="260" t="n">
        <f aca="false">I34+I35</f>
        <v>0</v>
      </c>
      <c r="J33" s="260" t="n">
        <f aca="false">J34+J35</f>
        <v>4800</v>
      </c>
      <c r="K33" s="260" t="n">
        <v>0</v>
      </c>
      <c r="L33" s="260" t="n">
        <v>0</v>
      </c>
      <c r="M33" s="260" t="n">
        <v>0</v>
      </c>
    </row>
    <row r="34" s="265" customFormat="true" ht="47.25" hidden="false" customHeight="false" outlineLevel="0" collapsed="false">
      <c r="A34" s="262"/>
      <c r="B34" s="263" t="s">
        <v>804</v>
      </c>
      <c r="C34" s="264" t="n">
        <f aca="false">F34</f>
        <v>285</v>
      </c>
      <c r="D34" s="264" t="n">
        <v>0</v>
      </c>
      <c r="E34" s="264" t="n">
        <v>0</v>
      </c>
      <c r="F34" s="264" t="n">
        <v>285</v>
      </c>
      <c r="G34" s="264" t="n">
        <v>0</v>
      </c>
      <c r="H34" s="264" t="n">
        <v>0</v>
      </c>
      <c r="I34" s="264" t="n">
        <v>0</v>
      </c>
      <c r="J34" s="264" t="n">
        <v>0</v>
      </c>
      <c r="K34" s="264" t="n">
        <v>0</v>
      </c>
      <c r="L34" s="264" t="n">
        <v>0</v>
      </c>
      <c r="M34" s="264" t="n">
        <v>0</v>
      </c>
    </row>
    <row r="35" s="265" customFormat="true" ht="47.25" hidden="false" customHeight="false" outlineLevel="0" collapsed="false">
      <c r="A35" s="262"/>
      <c r="B35" s="263" t="s">
        <v>488</v>
      </c>
      <c r="C35" s="264" t="n">
        <f aca="false">F35</f>
        <v>0</v>
      </c>
      <c r="D35" s="264" t="n">
        <v>0</v>
      </c>
      <c r="E35" s="264" t="n">
        <v>0</v>
      </c>
      <c r="F35" s="264" t="n">
        <v>0</v>
      </c>
      <c r="G35" s="264" t="n">
        <f aca="false">H35+I35+J35</f>
        <v>4800</v>
      </c>
      <c r="H35" s="264" t="n">
        <v>0</v>
      </c>
      <c r="I35" s="264" t="n">
        <v>0</v>
      </c>
      <c r="J35" s="264" t="n">
        <v>4800</v>
      </c>
      <c r="K35" s="264" t="n">
        <v>0</v>
      </c>
      <c r="L35" s="264" t="n">
        <v>0</v>
      </c>
      <c r="M35" s="264" t="n">
        <v>0</v>
      </c>
    </row>
    <row r="36" s="261" customFormat="true" ht="31.5" hidden="false" customHeight="false" outlineLevel="0" collapsed="false">
      <c r="A36" s="258" t="s">
        <v>805</v>
      </c>
      <c r="B36" s="266" t="s">
        <v>806</v>
      </c>
      <c r="C36" s="260" t="n">
        <f aca="false">C37+C71+C52</f>
        <v>43526.31117</v>
      </c>
      <c r="D36" s="260" t="n">
        <v>0</v>
      </c>
      <c r="E36" s="260" t="n">
        <f aca="false">E37+E71+E52</f>
        <v>26127.1</v>
      </c>
      <c r="F36" s="260" t="n">
        <f aca="false">F37+F71+F52</f>
        <v>17399.21117</v>
      </c>
      <c r="G36" s="260" t="n">
        <f aca="false">G37+G71+G52</f>
        <v>28780.5</v>
      </c>
      <c r="H36" s="260" t="n">
        <v>0</v>
      </c>
      <c r="I36" s="260" t="n">
        <f aca="false">I37+I71+I52</f>
        <v>24383</v>
      </c>
      <c r="J36" s="260" t="n">
        <f aca="false">J37+J71+J52</f>
        <v>4397.5</v>
      </c>
      <c r="K36" s="260" t="n">
        <f aca="false">K37+K71+K52</f>
        <v>27092.2</v>
      </c>
      <c r="L36" s="260" t="n">
        <f aca="false">L37+L71+L52</f>
        <v>24383</v>
      </c>
      <c r="M36" s="260" t="n">
        <f aca="false">M37+M71+M52</f>
        <v>2709.2</v>
      </c>
    </row>
    <row r="37" s="270" customFormat="true" ht="31.5" hidden="false" customHeight="false" outlineLevel="0" collapsed="false">
      <c r="A37" s="267"/>
      <c r="B37" s="268" t="s">
        <v>807</v>
      </c>
      <c r="C37" s="269" t="n">
        <f aca="false">E37+F37</f>
        <v>29030.11117</v>
      </c>
      <c r="D37" s="269" t="n">
        <v>0</v>
      </c>
      <c r="E37" s="269" t="n">
        <v>26127.1</v>
      </c>
      <c r="F37" s="269" t="n">
        <v>2903.01117</v>
      </c>
      <c r="G37" s="269" t="n">
        <f aca="false">SUM(I37+J37)</f>
        <v>27092.2</v>
      </c>
      <c r="H37" s="269" t="n">
        <v>0</v>
      </c>
      <c r="I37" s="269" t="n">
        <v>24383</v>
      </c>
      <c r="J37" s="269" t="n">
        <v>2709.2</v>
      </c>
      <c r="K37" s="269" t="n">
        <f aca="false">SUM(L37+M37)</f>
        <v>27092.2</v>
      </c>
      <c r="L37" s="269" t="n">
        <v>24383</v>
      </c>
      <c r="M37" s="269" t="n">
        <v>2709.2</v>
      </c>
    </row>
    <row r="38" s="270" customFormat="true" ht="15.75" hidden="false" customHeight="false" outlineLevel="0" collapsed="false">
      <c r="A38" s="267"/>
      <c r="B38" s="271" t="s">
        <v>808</v>
      </c>
      <c r="C38" s="272" t="n">
        <v>0</v>
      </c>
      <c r="D38" s="272" t="n">
        <v>0</v>
      </c>
      <c r="E38" s="273" t="n">
        <v>0</v>
      </c>
      <c r="F38" s="272" t="n">
        <v>0</v>
      </c>
      <c r="G38" s="272" t="n">
        <f aca="false">SUM(I38+J38)</f>
        <v>27092.2</v>
      </c>
      <c r="H38" s="272" t="n">
        <v>0</v>
      </c>
      <c r="I38" s="272" t="n">
        <v>24383</v>
      </c>
      <c r="J38" s="272" t="n">
        <v>2709.2</v>
      </c>
      <c r="K38" s="272" t="n">
        <f aca="false">SUM(L38+M38)</f>
        <v>27092.2</v>
      </c>
      <c r="L38" s="272" t="n">
        <v>24383</v>
      </c>
      <c r="M38" s="272" t="n">
        <v>2709.2</v>
      </c>
    </row>
    <row r="39" s="265" customFormat="true" ht="31.5" hidden="false" customHeight="false" outlineLevel="0" collapsed="false">
      <c r="A39" s="262"/>
      <c r="B39" s="271" t="s">
        <v>809</v>
      </c>
      <c r="C39" s="272" t="n">
        <f aca="false">D39+E39+F39</f>
        <v>3710.7764</v>
      </c>
      <c r="D39" s="272" t="n">
        <v>0</v>
      </c>
      <c r="E39" s="274" t="n">
        <v>3339.69876</v>
      </c>
      <c r="F39" s="274" t="n">
        <v>371.07764</v>
      </c>
      <c r="G39" s="264" t="n">
        <v>0</v>
      </c>
      <c r="H39" s="264" t="n">
        <v>0</v>
      </c>
      <c r="I39" s="264" t="n">
        <v>0</v>
      </c>
      <c r="J39" s="264" t="n">
        <v>0</v>
      </c>
      <c r="K39" s="264" t="n">
        <v>0</v>
      </c>
      <c r="L39" s="264" t="n">
        <v>0</v>
      </c>
      <c r="M39" s="264" t="n">
        <v>0</v>
      </c>
    </row>
    <row r="40" s="265" customFormat="true" ht="31.5" hidden="false" customHeight="false" outlineLevel="0" collapsed="false">
      <c r="A40" s="262"/>
      <c r="B40" s="271" t="s">
        <v>810</v>
      </c>
      <c r="C40" s="272" t="n">
        <f aca="false">D40+E40+F40</f>
        <v>6989.35339</v>
      </c>
      <c r="D40" s="272" t="n">
        <v>0</v>
      </c>
      <c r="E40" s="272" t="n">
        <v>6290.41805</v>
      </c>
      <c r="F40" s="272" t="n">
        <v>698.93534</v>
      </c>
      <c r="G40" s="264" t="n">
        <v>0</v>
      </c>
      <c r="H40" s="264" t="n">
        <v>0</v>
      </c>
      <c r="I40" s="264" t="n">
        <v>0</v>
      </c>
      <c r="J40" s="264" t="n">
        <v>0</v>
      </c>
      <c r="K40" s="264" t="n">
        <v>0</v>
      </c>
      <c r="L40" s="264" t="n">
        <v>0</v>
      </c>
      <c r="M40" s="264" t="n">
        <v>0</v>
      </c>
    </row>
    <row r="41" s="265" customFormat="true" ht="15.75" hidden="false" customHeight="false" outlineLevel="0" collapsed="false">
      <c r="A41" s="262"/>
      <c r="B41" s="271" t="s">
        <v>811</v>
      </c>
      <c r="C41" s="272" t="n">
        <f aca="false">D41+E41+F41</f>
        <v>4928.31466</v>
      </c>
      <c r="D41" s="272" t="n">
        <v>0</v>
      </c>
      <c r="E41" s="272" t="n">
        <v>4435.48319</v>
      </c>
      <c r="F41" s="272" t="n">
        <v>492.83147</v>
      </c>
      <c r="G41" s="264" t="n">
        <v>0</v>
      </c>
      <c r="H41" s="264" t="n">
        <v>0</v>
      </c>
      <c r="I41" s="264" t="n">
        <v>0</v>
      </c>
      <c r="J41" s="264" t="n">
        <v>0</v>
      </c>
      <c r="K41" s="264" t="n">
        <v>0</v>
      </c>
      <c r="L41" s="264" t="n">
        <v>0</v>
      </c>
      <c r="M41" s="264" t="n">
        <v>0</v>
      </c>
    </row>
    <row r="42" s="265" customFormat="true" ht="34.5" hidden="false" customHeight="false" outlineLevel="0" collapsed="false">
      <c r="A42" s="262"/>
      <c r="B42" s="275" t="s">
        <v>812</v>
      </c>
      <c r="C42" s="272" t="n">
        <f aca="false">D42+E42+F42</f>
        <v>600</v>
      </c>
      <c r="D42" s="272" t="n">
        <v>0</v>
      </c>
      <c r="E42" s="272" t="n">
        <v>540</v>
      </c>
      <c r="F42" s="272" t="n">
        <v>60</v>
      </c>
      <c r="G42" s="264" t="n">
        <v>0</v>
      </c>
      <c r="H42" s="264" t="n">
        <v>0</v>
      </c>
      <c r="I42" s="264" t="n">
        <v>0</v>
      </c>
      <c r="J42" s="264" t="n">
        <v>0</v>
      </c>
      <c r="K42" s="264" t="n">
        <v>0</v>
      </c>
      <c r="L42" s="264" t="n">
        <v>0</v>
      </c>
      <c r="M42" s="264" t="n">
        <v>0</v>
      </c>
    </row>
    <row r="43" s="265" customFormat="true" ht="15.75" hidden="false" customHeight="false" outlineLevel="0" collapsed="false">
      <c r="A43" s="262"/>
      <c r="B43" s="271" t="s">
        <v>813</v>
      </c>
      <c r="C43" s="272" t="n">
        <f aca="false">D43+E43+F43</f>
        <v>878.83151</v>
      </c>
      <c r="D43" s="272" t="n">
        <v>0</v>
      </c>
      <c r="E43" s="272" t="n">
        <v>790.94835</v>
      </c>
      <c r="F43" s="272" t="n">
        <v>87.88316</v>
      </c>
      <c r="G43" s="264" t="n">
        <v>0</v>
      </c>
      <c r="H43" s="264" t="n">
        <v>0</v>
      </c>
      <c r="I43" s="264" t="n">
        <v>0</v>
      </c>
      <c r="J43" s="264" t="n">
        <v>0</v>
      </c>
      <c r="K43" s="264" t="n">
        <v>0</v>
      </c>
      <c r="L43" s="264" t="n">
        <v>0</v>
      </c>
      <c r="M43" s="264" t="n">
        <v>0</v>
      </c>
    </row>
    <row r="44" s="265" customFormat="true" ht="15.75" hidden="false" customHeight="false" outlineLevel="0" collapsed="false">
      <c r="A44" s="262"/>
      <c r="B44" s="271" t="s">
        <v>814</v>
      </c>
      <c r="C44" s="272" t="n">
        <f aca="false">D44+E44+F44</f>
        <v>792.48119</v>
      </c>
      <c r="D44" s="272" t="n">
        <v>0</v>
      </c>
      <c r="E44" s="272" t="n">
        <v>713.23307</v>
      </c>
      <c r="F44" s="272" t="n">
        <v>79.24812</v>
      </c>
      <c r="G44" s="264" t="n">
        <v>0</v>
      </c>
      <c r="H44" s="264" t="n">
        <v>0</v>
      </c>
      <c r="I44" s="264" t="n">
        <v>0</v>
      </c>
      <c r="J44" s="264" t="n">
        <v>0</v>
      </c>
      <c r="K44" s="264" t="n">
        <v>0</v>
      </c>
      <c r="L44" s="264" t="n">
        <v>0</v>
      </c>
      <c r="M44" s="264" t="n">
        <v>0</v>
      </c>
    </row>
    <row r="45" s="265" customFormat="true" ht="31.5" hidden="false" customHeight="false" outlineLevel="0" collapsed="false">
      <c r="A45" s="262"/>
      <c r="B45" s="271" t="s">
        <v>815</v>
      </c>
      <c r="C45" s="272" t="n">
        <f aca="false">D45+E45+F45</f>
        <v>950.31331</v>
      </c>
      <c r="D45" s="272" t="n">
        <v>0</v>
      </c>
      <c r="E45" s="272" t="n">
        <v>855.28197</v>
      </c>
      <c r="F45" s="272" t="n">
        <v>95.03134</v>
      </c>
      <c r="G45" s="264" t="n">
        <v>0</v>
      </c>
      <c r="H45" s="264" t="n">
        <v>0</v>
      </c>
      <c r="I45" s="264" t="n">
        <v>0</v>
      </c>
      <c r="J45" s="264" t="n">
        <v>0</v>
      </c>
      <c r="K45" s="264" t="n">
        <v>0</v>
      </c>
      <c r="L45" s="264" t="n">
        <v>0</v>
      </c>
      <c r="M45" s="264" t="n">
        <v>0</v>
      </c>
    </row>
    <row r="46" s="265" customFormat="true" ht="15.75" hidden="false" customHeight="false" outlineLevel="0" collapsed="false">
      <c r="A46" s="262"/>
      <c r="B46" s="271" t="s">
        <v>816</v>
      </c>
      <c r="C46" s="272" t="n">
        <f aca="false">D46+E46+F46</f>
        <v>1749.80292</v>
      </c>
      <c r="D46" s="272" t="n">
        <v>0</v>
      </c>
      <c r="E46" s="272" t="n">
        <v>1574.82262</v>
      </c>
      <c r="F46" s="272" t="n">
        <v>174.9803</v>
      </c>
      <c r="G46" s="264" t="n">
        <v>0</v>
      </c>
      <c r="H46" s="264" t="n">
        <v>0</v>
      </c>
      <c r="I46" s="264" t="n">
        <v>0</v>
      </c>
      <c r="J46" s="264" t="n">
        <v>0</v>
      </c>
      <c r="K46" s="264" t="n">
        <v>0</v>
      </c>
      <c r="L46" s="264" t="n">
        <v>0</v>
      </c>
      <c r="M46" s="264" t="n">
        <v>0</v>
      </c>
    </row>
    <row r="47" s="265" customFormat="true" ht="31.5" hidden="false" customHeight="false" outlineLevel="0" collapsed="false">
      <c r="A47" s="262"/>
      <c r="B47" s="271" t="s">
        <v>817</v>
      </c>
      <c r="C47" s="272" t="n">
        <f aca="false">D47+E47+F47</f>
        <v>3779.90846</v>
      </c>
      <c r="D47" s="272" t="n">
        <v>0</v>
      </c>
      <c r="E47" s="272" t="n">
        <v>3401.91761</v>
      </c>
      <c r="F47" s="272" t="n">
        <v>377.99085</v>
      </c>
      <c r="G47" s="264" t="n">
        <v>0</v>
      </c>
      <c r="H47" s="264" t="n">
        <v>0</v>
      </c>
      <c r="I47" s="264" t="n">
        <v>0</v>
      </c>
      <c r="J47" s="264" t="n">
        <v>0</v>
      </c>
      <c r="K47" s="264" t="n">
        <v>0</v>
      </c>
      <c r="L47" s="264" t="n">
        <v>0</v>
      </c>
      <c r="M47" s="264" t="n">
        <v>0</v>
      </c>
    </row>
    <row r="48" s="265" customFormat="true" ht="15.75" hidden="false" customHeight="false" outlineLevel="0" collapsed="false">
      <c r="A48" s="262"/>
      <c r="B48" s="271" t="s">
        <v>818</v>
      </c>
      <c r="C48" s="272" t="n">
        <f aca="false">D48+E48+F48</f>
        <v>1543.22019</v>
      </c>
      <c r="D48" s="272" t="n">
        <v>0</v>
      </c>
      <c r="E48" s="272" t="n">
        <v>1388.89817</v>
      </c>
      <c r="F48" s="272" t="n">
        <v>154.32202</v>
      </c>
      <c r="G48" s="264" t="n">
        <v>0</v>
      </c>
      <c r="H48" s="264" t="n">
        <v>0</v>
      </c>
      <c r="I48" s="264" t="n">
        <v>0</v>
      </c>
      <c r="J48" s="264" t="n">
        <v>0</v>
      </c>
      <c r="K48" s="264" t="n">
        <v>0</v>
      </c>
      <c r="L48" s="264" t="n">
        <v>0</v>
      </c>
      <c r="M48" s="264" t="n">
        <v>0</v>
      </c>
    </row>
    <row r="49" s="265" customFormat="true" ht="31.5" hidden="false" customHeight="false" outlineLevel="0" collapsed="false">
      <c r="A49" s="262"/>
      <c r="B49" s="271" t="s">
        <v>819</v>
      </c>
      <c r="C49" s="272" t="n">
        <f aca="false">D49+E49+F49</f>
        <v>1146.46931</v>
      </c>
      <c r="D49" s="272" t="n">
        <v>0</v>
      </c>
      <c r="E49" s="272" t="n">
        <v>1031.82237</v>
      </c>
      <c r="F49" s="272" t="n">
        <v>114.64694</v>
      </c>
      <c r="G49" s="264" t="n">
        <v>0</v>
      </c>
      <c r="H49" s="264" t="n">
        <v>0</v>
      </c>
      <c r="I49" s="264" t="n">
        <v>0</v>
      </c>
      <c r="J49" s="264" t="n">
        <v>0</v>
      </c>
      <c r="K49" s="264" t="n">
        <v>0</v>
      </c>
      <c r="L49" s="264" t="n">
        <v>0</v>
      </c>
      <c r="M49" s="264" t="n">
        <v>0</v>
      </c>
    </row>
    <row r="50" s="265" customFormat="true" ht="31.5" hidden="false" customHeight="false" outlineLevel="0" collapsed="false">
      <c r="A50" s="262"/>
      <c r="B50" s="271" t="s">
        <v>820</v>
      </c>
      <c r="C50" s="272" t="n">
        <f aca="false">D50+E50+F50</f>
        <v>1115.93164</v>
      </c>
      <c r="D50" s="272" t="n">
        <v>0</v>
      </c>
      <c r="E50" s="272" t="n">
        <v>1004.33847</v>
      </c>
      <c r="F50" s="272" t="n">
        <v>111.59317</v>
      </c>
      <c r="G50" s="264" t="n">
        <v>0</v>
      </c>
      <c r="H50" s="264" t="n">
        <v>0</v>
      </c>
      <c r="I50" s="264" t="n">
        <v>0</v>
      </c>
      <c r="J50" s="264" t="n">
        <v>0</v>
      </c>
      <c r="K50" s="264" t="n">
        <v>0</v>
      </c>
      <c r="L50" s="264" t="n">
        <v>0</v>
      </c>
      <c r="M50" s="264" t="n">
        <v>0</v>
      </c>
    </row>
    <row r="51" s="265" customFormat="true" ht="31.5" hidden="false" customHeight="false" outlineLevel="0" collapsed="false">
      <c r="A51" s="262"/>
      <c r="B51" s="271" t="s">
        <v>821</v>
      </c>
      <c r="C51" s="272" t="n">
        <f aca="false">D51+E51+F51</f>
        <v>844.70819</v>
      </c>
      <c r="D51" s="272" t="n">
        <v>0</v>
      </c>
      <c r="E51" s="272" t="n">
        <v>760.23737</v>
      </c>
      <c r="F51" s="272" t="n">
        <v>84.47082</v>
      </c>
      <c r="G51" s="264" t="n">
        <v>0</v>
      </c>
      <c r="H51" s="264" t="n">
        <v>0</v>
      </c>
      <c r="I51" s="264" t="n">
        <v>0</v>
      </c>
      <c r="J51" s="264" t="n">
        <v>0</v>
      </c>
      <c r="K51" s="264" t="n">
        <v>0</v>
      </c>
      <c r="L51" s="264" t="n">
        <v>0</v>
      </c>
      <c r="M51" s="264" t="n">
        <v>0</v>
      </c>
    </row>
    <row r="52" s="270" customFormat="true" ht="31.5" hidden="false" customHeight="false" outlineLevel="0" collapsed="false">
      <c r="A52" s="267"/>
      <c r="B52" s="268" t="s">
        <v>822</v>
      </c>
      <c r="C52" s="269" t="n">
        <f aca="false">E52+F52</f>
        <v>4858.5</v>
      </c>
      <c r="D52" s="269" t="n">
        <v>0</v>
      </c>
      <c r="E52" s="269" t="n">
        <v>0</v>
      </c>
      <c r="F52" s="269" t="n">
        <f aca="false">SUM(F53:F67)</f>
        <v>4858.5</v>
      </c>
      <c r="G52" s="269" t="n">
        <f aca="false">G68+G69+G70</f>
        <v>1688.3</v>
      </c>
      <c r="H52" s="269" t="n">
        <v>0</v>
      </c>
      <c r="I52" s="269" t="n">
        <v>0</v>
      </c>
      <c r="J52" s="269" t="n">
        <f aca="false">J68+J69+J70</f>
        <v>1688.3</v>
      </c>
      <c r="K52" s="269" t="n">
        <v>0</v>
      </c>
      <c r="L52" s="269" t="n">
        <v>0</v>
      </c>
      <c r="M52" s="269" t="n">
        <v>0</v>
      </c>
      <c r="N52" s="276"/>
      <c r="O52" s="276"/>
      <c r="P52" s="276"/>
    </row>
    <row r="53" s="265" customFormat="true" ht="31.5" hidden="false" customHeight="false" outlineLevel="0" collapsed="false">
      <c r="A53" s="262"/>
      <c r="B53" s="277" t="s">
        <v>823</v>
      </c>
      <c r="C53" s="272" t="n">
        <f aca="false">E53+F53</f>
        <v>387.4</v>
      </c>
      <c r="D53" s="272" t="n">
        <v>0</v>
      </c>
      <c r="E53" s="272" t="n">
        <v>0</v>
      </c>
      <c r="F53" s="272" t="n">
        <v>387.4</v>
      </c>
      <c r="G53" s="264" t="n">
        <v>0</v>
      </c>
      <c r="H53" s="264" t="n">
        <v>0</v>
      </c>
      <c r="I53" s="264" t="n">
        <v>0</v>
      </c>
      <c r="J53" s="264" t="n">
        <v>0</v>
      </c>
      <c r="K53" s="264" t="n">
        <v>0</v>
      </c>
      <c r="L53" s="264" t="n">
        <v>0</v>
      </c>
      <c r="M53" s="264" t="n">
        <v>0</v>
      </c>
    </row>
    <row r="54" s="265" customFormat="true" ht="31.5" hidden="false" customHeight="false" outlineLevel="0" collapsed="false">
      <c r="A54" s="262"/>
      <c r="B54" s="277" t="s">
        <v>824</v>
      </c>
      <c r="C54" s="272" t="n">
        <f aca="false">E54+F54</f>
        <v>435.6</v>
      </c>
      <c r="D54" s="272" t="n">
        <v>0</v>
      </c>
      <c r="E54" s="272" t="n">
        <v>0</v>
      </c>
      <c r="F54" s="272" t="n">
        <v>435.6</v>
      </c>
      <c r="G54" s="264" t="n">
        <v>0</v>
      </c>
      <c r="H54" s="264" t="n">
        <v>0</v>
      </c>
      <c r="I54" s="264" t="n">
        <v>0</v>
      </c>
      <c r="J54" s="264" t="n">
        <v>0</v>
      </c>
      <c r="K54" s="264" t="n">
        <v>0</v>
      </c>
      <c r="L54" s="264" t="n">
        <v>0</v>
      </c>
      <c r="M54" s="264" t="n">
        <v>0</v>
      </c>
    </row>
    <row r="55" s="265" customFormat="true" ht="31.5" hidden="false" customHeight="false" outlineLevel="0" collapsed="false">
      <c r="A55" s="262"/>
      <c r="B55" s="277" t="s">
        <v>825</v>
      </c>
      <c r="C55" s="272" t="n">
        <f aca="false">E55+F55</f>
        <v>387.5</v>
      </c>
      <c r="D55" s="272" t="n">
        <v>0</v>
      </c>
      <c r="E55" s="272" t="n">
        <v>0</v>
      </c>
      <c r="F55" s="272" t="n">
        <v>387.5</v>
      </c>
      <c r="G55" s="264" t="n">
        <v>0</v>
      </c>
      <c r="H55" s="264" t="n">
        <v>0</v>
      </c>
      <c r="I55" s="264" t="n">
        <v>0</v>
      </c>
      <c r="J55" s="264" t="n">
        <v>0</v>
      </c>
      <c r="K55" s="264" t="n">
        <v>0</v>
      </c>
      <c r="L55" s="264" t="n">
        <v>0</v>
      </c>
      <c r="M55" s="264" t="n">
        <v>0</v>
      </c>
    </row>
    <row r="56" s="265" customFormat="true" ht="31.5" hidden="false" customHeight="false" outlineLevel="0" collapsed="false">
      <c r="A56" s="262"/>
      <c r="B56" s="277" t="s">
        <v>826</v>
      </c>
      <c r="C56" s="272" t="n">
        <f aca="false">E56+F56</f>
        <v>599.5</v>
      </c>
      <c r="D56" s="272" t="n">
        <v>0</v>
      </c>
      <c r="E56" s="272" t="n">
        <v>0</v>
      </c>
      <c r="F56" s="272" t="n">
        <v>599.5</v>
      </c>
      <c r="G56" s="264" t="n">
        <v>0</v>
      </c>
      <c r="H56" s="264" t="n">
        <v>0</v>
      </c>
      <c r="I56" s="264" t="n">
        <v>0</v>
      </c>
      <c r="J56" s="264" t="n">
        <v>0</v>
      </c>
      <c r="K56" s="264" t="n">
        <v>0</v>
      </c>
      <c r="L56" s="264" t="n">
        <v>0</v>
      </c>
      <c r="M56" s="264" t="n">
        <v>0</v>
      </c>
    </row>
    <row r="57" s="265" customFormat="true" ht="31.5" hidden="false" customHeight="false" outlineLevel="0" collapsed="false">
      <c r="A57" s="262"/>
      <c r="B57" s="277" t="s">
        <v>827</v>
      </c>
      <c r="C57" s="272" t="n">
        <f aca="false">E57+F57</f>
        <v>113.4</v>
      </c>
      <c r="D57" s="272" t="n">
        <v>0</v>
      </c>
      <c r="E57" s="272" t="n">
        <v>0</v>
      </c>
      <c r="F57" s="272" t="n">
        <v>113.4</v>
      </c>
      <c r="G57" s="264" t="n">
        <v>0</v>
      </c>
      <c r="H57" s="264" t="n">
        <v>0</v>
      </c>
      <c r="I57" s="264" t="n">
        <v>0</v>
      </c>
      <c r="J57" s="264" t="n">
        <v>0</v>
      </c>
      <c r="K57" s="264" t="n">
        <v>0</v>
      </c>
      <c r="L57" s="264" t="n">
        <v>0</v>
      </c>
      <c r="M57" s="264" t="n">
        <v>0</v>
      </c>
    </row>
    <row r="58" s="265" customFormat="true" ht="31.5" hidden="false" customHeight="false" outlineLevel="0" collapsed="false">
      <c r="A58" s="262"/>
      <c r="B58" s="277" t="s">
        <v>828</v>
      </c>
      <c r="C58" s="272" t="n">
        <f aca="false">E58+F58</f>
        <v>125.8</v>
      </c>
      <c r="D58" s="272" t="n">
        <v>0</v>
      </c>
      <c r="E58" s="272" t="n">
        <v>0</v>
      </c>
      <c r="F58" s="272" t="n">
        <v>125.8</v>
      </c>
      <c r="G58" s="264" t="n">
        <v>0</v>
      </c>
      <c r="H58" s="264" t="n">
        <v>0</v>
      </c>
      <c r="I58" s="264" t="n">
        <v>0</v>
      </c>
      <c r="J58" s="264" t="n">
        <v>0</v>
      </c>
      <c r="K58" s="264" t="n">
        <v>0</v>
      </c>
      <c r="L58" s="264" t="n">
        <v>0</v>
      </c>
      <c r="M58" s="264" t="n">
        <v>0</v>
      </c>
    </row>
    <row r="59" s="265" customFormat="true" ht="31.5" hidden="false" customHeight="false" outlineLevel="0" collapsed="false">
      <c r="A59" s="262"/>
      <c r="B59" s="277" t="s">
        <v>829</v>
      </c>
      <c r="C59" s="272" t="n">
        <f aca="false">E59+F59</f>
        <v>115.8</v>
      </c>
      <c r="D59" s="272" t="n">
        <v>0</v>
      </c>
      <c r="E59" s="272" t="n">
        <v>0</v>
      </c>
      <c r="F59" s="272" t="n">
        <v>115.8</v>
      </c>
      <c r="G59" s="264" t="n">
        <v>0</v>
      </c>
      <c r="H59" s="264" t="n">
        <v>0</v>
      </c>
      <c r="I59" s="264" t="n">
        <v>0</v>
      </c>
      <c r="J59" s="264" t="n">
        <v>0</v>
      </c>
      <c r="K59" s="264" t="n">
        <v>0</v>
      </c>
      <c r="L59" s="264" t="n">
        <v>0</v>
      </c>
      <c r="M59" s="264" t="n">
        <v>0</v>
      </c>
    </row>
    <row r="60" s="265" customFormat="true" ht="47.25" hidden="false" customHeight="false" outlineLevel="0" collapsed="false">
      <c r="A60" s="262"/>
      <c r="B60" s="277" t="s">
        <v>830</v>
      </c>
      <c r="C60" s="272" t="n">
        <f aca="false">E60+F60</f>
        <v>326.7</v>
      </c>
      <c r="D60" s="272" t="n">
        <v>0</v>
      </c>
      <c r="E60" s="272" t="n">
        <v>0</v>
      </c>
      <c r="F60" s="272" t="n">
        <v>326.7</v>
      </c>
      <c r="G60" s="264" t="n">
        <v>0</v>
      </c>
      <c r="H60" s="264" t="n">
        <v>0</v>
      </c>
      <c r="I60" s="264" t="n">
        <v>0</v>
      </c>
      <c r="J60" s="264" t="n">
        <v>0</v>
      </c>
      <c r="K60" s="264" t="n">
        <v>0</v>
      </c>
      <c r="L60" s="264" t="n">
        <v>0</v>
      </c>
      <c r="M60" s="264" t="n">
        <v>0</v>
      </c>
    </row>
    <row r="61" s="265" customFormat="true" ht="15.75" hidden="false" customHeight="false" outlineLevel="0" collapsed="false">
      <c r="A61" s="262"/>
      <c r="B61" s="277" t="s">
        <v>831</v>
      </c>
      <c r="C61" s="272" t="n">
        <f aca="false">E61+F61</f>
        <v>89.2</v>
      </c>
      <c r="D61" s="272" t="n">
        <v>0</v>
      </c>
      <c r="E61" s="272" t="n">
        <v>0</v>
      </c>
      <c r="F61" s="272" t="n">
        <v>89.2</v>
      </c>
      <c r="G61" s="264" t="n">
        <v>0</v>
      </c>
      <c r="H61" s="264" t="n">
        <v>0</v>
      </c>
      <c r="I61" s="264" t="n">
        <v>0</v>
      </c>
      <c r="J61" s="264" t="n">
        <v>0</v>
      </c>
      <c r="K61" s="264" t="n">
        <v>0</v>
      </c>
      <c r="L61" s="264" t="n">
        <v>0</v>
      </c>
      <c r="M61" s="264" t="n">
        <v>0</v>
      </c>
    </row>
    <row r="62" s="265" customFormat="true" ht="31.5" hidden="false" customHeight="false" outlineLevel="0" collapsed="false">
      <c r="A62" s="262"/>
      <c r="B62" s="277" t="s">
        <v>832</v>
      </c>
      <c r="C62" s="272" t="n">
        <f aca="false">E62+F62</f>
        <v>158.6</v>
      </c>
      <c r="D62" s="272" t="n">
        <v>0</v>
      </c>
      <c r="E62" s="272" t="n">
        <v>0</v>
      </c>
      <c r="F62" s="272" t="n">
        <v>158.6</v>
      </c>
      <c r="G62" s="264" t="n">
        <v>0</v>
      </c>
      <c r="H62" s="264" t="n">
        <v>0</v>
      </c>
      <c r="I62" s="264" t="n">
        <v>0</v>
      </c>
      <c r="J62" s="264" t="n">
        <v>0</v>
      </c>
      <c r="K62" s="264" t="n">
        <v>0</v>
      </c>
      <c r="L62" s="264" t="n">
        <v>0</v>
      </c>
      <c r="M62" s="264" t="n">
        <v>0</v>
      </c>
    </row>
    <row r="63" s="265" customFormat="true" ht="31.5" hidden="false" customHeight="false" outlineLevel="0" collapsed="false">
      <c r="A63" s="262"/>
      <c r="B63" s="277" t="s">
        <v>833</v>
      </c>
      <c r="C63" s="272" t="n">
        <f aca="false">E63+F63</f>
        <v>121.4</v>
      </c>
      <c r="D63" s="272" t="n">
        <v>0</v>
      </c>
      <c r="E63" s="272" t="n">
        <v>0</v>
      </c>
      <c r="F63" s="272" t="n">
        <v>121.4</v>
      </c>
      <c r="G63" s="264" t="n">
        <v>0</v>
      </c>
      <c r="H63" s="264" t="n">
        <v>0</v>
      </c>
      <c r="I63" s="264" t="n">
        <v>0</v>
      </c>
      <c r="J63" s="264" t="n">
        <v>0</v>
      </c>
      <c r="K63" s="264" t="n">
        <v>0</v>
      </c>
      <c r="L63" s="264" t="n">
        <v>0</v>
      </c>
      <c r="M63" s="264" t="n">
        <v>0</v>
      </c>
    </row>
    <row r="64" s="265" customFormat="true" ht="31.5" hidden="false" customHeight="false" outlineLevel="0" collapsed="false">
      <c r="A64" s="262"/>
      <c r="B64" s="277" t="s">
        <v>834</v>
      </c>
      <c r="C64" s="272" t="n">
        <f aca="false">E64+F64</f>
        <v>600</v>
      </c>
      <c r="D64" s="272" t="n">
        <v>0</v>
      </c>
      <c r="E64" s="272" t="n">
        <v>0</v>
      </c>
      <c r="F64" s="272" t="n">
        <v>600</v>
      </c>
      <c r="G64" s="264" t="n">
        <v>0</v>
      </c>
      <c r="H64" s="264" t="n">
        <v>0</v>
      </c>
      <c r="I64" s="264" t="n">
        <v>0</v>
      </c>
      <c r="J64" s="264" t="n">
        <v>0</v>
      </c>
      <c r="K64" s="264" t="n">
        <v>0</v>
      </c>
      <c r="L64" s="264" t="n">
        <v>0</v>
      </c>
      <c r="M64" s="264" t="n">
        <v>0</v>
      </c>
    </row>
    <row r="65" s="265" customFormat="true" ht="31.5" hidden="false" customHeight="false" outlineLevel="0" collapsed="false">
      <c r="A65" s="262"/>
      <c r="B65" s="277" t="s">
        <v>835</v>
      </c>
      <c r="C65" s="272" t="n">
        <f aca="false">E65+F65</f>
        <v>600</v>
      </c>
      <c r="D65" s="272" t="n">
        <v>0</v>
      </c>
      <c r="E65" s="272" t="n">
        <v>0</v>
      </c>
      <c r="F65" s="272" t="n">
        <v>600</v>
      </c>
      <c r="G65" s="264" t="n">
        <v>0</v>
      </c>
      <c r="H65" s="264" t="n">
        <v>0</v>
      </c>
      <c r="I65" s="264" t="n">
        <v>0</v>
      </c>
      <c r="J65" s="264" t="n">
        <v>0</v>
      </c>
      <c r="K65" s="264" t="n">
        <v>0</v>
      </c>
      <c r="L65" s="264" t="n">
        <v>0</v>
      </c>
      <c r="M65" s="264" t="n">
        <v>0</v>
      </c>
    </row>
    <row r="66" s="265" customFormat="true" ht="47.25" hidden="false" customHeight="false" outlineLevel="0" collapsed="false">
      <c r="A66" s="262"/>
      <c r="B66" s="277" t="s">
        <v>836</v>
      </c>
      <c r="C66" s="272" t="n">
        <f aca="false">E66+F66</f>
        <v>598.5</v>
      </c>
      <c r="D66" s="272" t="n">
        <v>0</v>
      </c>
      <c r="E66" s="272" t="n">
        <v>0</v>
      </c>
      <c r="F66" s="272" t="n">
        <v>598.5</v>
      </c>
      <c r="G66" s="264" t="n">
        <v>0</v>
      </c>
      <c r="H66" s="264" t="n">
        <v>0</v>
      </c>
      <c r="I66" s="264" t="n">
        <v>0</v>
      </c>
      <c r="J66" s="264" t="n">
        <v>0</v>
      </c>
      <c r="K66" s="264" t="n">
        <v>0</v>
      </c>
      <c r="L66" s="264" t="n">
        <v>0</v>
      </c>
      <c r="M66" s="264" t="n">
        <v>0</v>
      </c>
    </row>
    <row r="67" s="265" customFormat="true" ht="31.5" hidden="false" customHeight="false" outlineLevel="0" collapsed="false">
      <c r="A67" s="262"/>
      <c r="B67" s="277" t="s">
        <v>837</v>
      </c>
      <c r="C67" s="272" t="n">
        <f aca="false">E67+F67</f>
        <v>199.1</v>
      </c>
      <c r="D67" s="272" t="n">
        <v>0</v>
      </c>
      <c r="E67" s="272" t="n">
        <v>0</v>
      </c>
      <c r="F67" s="272" t="n">
        <v>199.1</v>
      </c>
      <c r="G67" s="264" t="n">
        <v>0</v>
      </c>
      <c r="H67" s="264" t="n">
        <v>0</v>
      </c>
      <c r="I67" s="264" t="n">
        <v>0</v>
      </c>
      <c r="J67" s="264" t="n">
        <v>0</v>
      </c>
      <c r="K67" s="264" t="n">
        <v>0</v>
      </c>
      <c r="L67" s="264" t="n">
        <v>0</v>
      </c>
      <c r="M67" s="264" t="n">
        <v>0</v>
      </c>
    </row>
    <row r="68" s="265" customFormat="true" ht="47.25" hidden="false" customHeight="false" outlineLevel="0" collapsed="false">
      <c r="A68" s="262"/>
      <c r="B68" s="277" t="s">
        <v>838</v>
      </c>
      <c r="C68" s="272"/>
      <c r="D68" s="272"/>
      <c r="E68" s="272"/>
      <c r="F68" s="272"/>
      <c r="G68" s="264" t="n">
        <v>488.3</v>
      </c>
      <c r="H68" s="264"/>
      <c r="I68" s="264"/>
      <c r="J68" s="264" t="n">
        <v>488.3</v>
      </c>
      <c r="K68" s="264"/>
      <c r="L68" s="264"/>
      <c r="M68" s="264"/>
    </row>
    <row r="69" s="265" customFormat="true" ht="31.5" hidden="false" customHeight="false" outlineLevel="0" collapsed="false">
      <c r="A69" s="262"/>
      <c r="B69" s="277" t="s">
        <v>839</v>
      </c>
      <c r="C69" s="272"/>
      <c r="D69" s="272"/>
      <c r="E69" s="272"/>
      <c r="F69" s="272"/>
      <c r="G69" s="264" t="n">
        <v>600</v>
      </c>
      <c r="H69" s="264"/>
      <c r="I69" s="264"/>
      <c r="J69" s="264" t="n">
        <v>600</v>
      </c>
      <c r="K69" s="264"/>
      <c r="L69" s="264"/>
      <c r="M69" s="264"/>
    </row>
    <row r="70" s="265" customFormat="true" ht="31.5" hidden="false" customHeight="false" outlineLevel="0" collapsed="false">
      <c r="A70" s="262"/>
      <c r="B70" s="277" t="s">
        <v>840</v>
      </c>
      <c r="C70" s="272"/>
      <c r="D70" s="272"/>
      <c r="E70" s="272"/>
      <c r="F70" s="272"/>
      <c r="G70" s="264" t="n">
        <v>600</v>
      </c>
      <c r="H70" s="264"/>
      <c r="I70" s="264"/>
      <c r="J70" s="264" t="n">
        <v>600</v>
      </c>
      <c r="K70" s="264"/>
      <c r="L70" s="264"/>
      <c r="M70" s="264"/>
    </row>
    <row r="71" s="270" customFormat="true" ht="31.5" hidden="false" customHeight="false" outlineLevel="0" collapsed="false">
      <c r="A71" s="267"/>
      <c r="B71" s="268" t="s">
        <v>841</v>
      </c>
      <c r="C71" s="269" t="n">
        <f aca="false">F71</f>
        <v>9637.7</v>
      </c>
      <c r="D71" s="269" t="n">
        <v>0</v>
      </c>
      <c r="E71" s="269" t="n">
        <v>0</v>
      </c>
      <c r="F71" s="269" t="n">
        <f aca="false">SUM(F72:F90)</f>
        <v>9637.7</v>
      </c>
      <c r="G71" s="269" t="n">
        <f aca="false">J71</f>
        <v>0</v>
      </c>
      <c r="H71" s="269" t="n">
        <v>0</v>
      </c>
      <c r="I71" s="269" t="n">
        <v>0</v>
      </c>
      <c r="J71" s="269" t="n">
        <v>0</v>
      </c>
      <c r="K71" s="269" t="n">
        <v>0</v>
      </c>
      <c r="L71" s="269" t="n">
        <v>0</v>
      </c>
      <c r="M71" s="269" t="n">
        <v>0</v>
      </c>
      <c r="N71" s="276"/>
      <c r="O71" s="276"/>
      <c r="P71" s="276"/>
    </row>
    <row r="72" s="265" customFormat="true" ht="31.5" hidden="false" customHeight="false" outlineLevel="0" collapsed="false">
      <c r="A72" s="262"/>
      <c r="B72" s="277" t="s">
        <v>842</v>
      </c>
      <c r="C72" s="272" t="n">
        <f aca="false">F72</f>
        <v>1786.6</v>
      </c>
      <c r="D72" s="272" t="n">
        <v>0</v>
      </c>
      <c r="E72" s="272" t="n">
        <v>0</v>
      </c>
      <c r="F72" s="272" t="n">
        <v>1786.6</v>
      </c>
      <c r="G72" s="264" t="n">
        <v>0</v>
      </c>
      <c r="H72" s="264" t="n">
        <v>0</v>
      </c>
      <c r="I72" s="264" t="n">
        <v>0</v>
      </c>
      <c r="J72" s="264" t="n">
        <v>0</v>
      </c>
      <c r="K72" s="264" t="n">
        <v>0</v>
      </c>
      <c r="L72" s="264" t="n">
        <v>0</v>
      </c>
      <c r="M72" s="264" t="n">
        <v>0</v>
      </c>
    </row>
    <row r="73" s="265" customFormat="true" ht="31.5" hidden="false" customHeight="false" outlineLevel="0" collapsed="false">
      <c r="A73" s="262"/>
      <c r="B73" s="277" t="s">
        <v>843</v>
      </c>
      <c r="C73" s="272" t="n">
        <f aca="false">F73</f>
        <v>577.7</v>
      </c>
      <c r="D73" s="272" t="n">
        <v>0</v>
      </c>
      <c r="E73" s="272" t="n">
        <v>0</v>
      </c>
      <c r="F73" s="272" t="n">
        <v>577.7</v>
      </c>
      <c r="G73" s="264" t="n">
        <v>0</v>
      </c>
      <c r="H73" s="264" t="n">
        <v>0</v>
      </c>
      <c r="I73" s="264" t="n">
        <v>0</v>
      </c>
      <c r="J73" s="264" t="n">
        <v>0</v>
      </c>
      <c r="K73" s="264" t="n">
        <v>0</v>
      </c>
      <c r="L73" s="264" t="n">
        <v>0</v>
      </c>
      <c r="M73" s="264" t="n">
        <v>0</v>
      </c>
    </row>
    <row r="74" s="265" customFormat="true" ht="31.5" hidden="false" customHeight="false" outlineLevel="0" collapsed="false">
      <c r="A74" s="262"/>
      <c r="B74" s="277" t="s">
        <v>844</v>
      </c>
      <c r="C74" s="272" t="n">
        <f aca="false">F74</f>
        <v>204.4</v>
      </c>
      <c r="D74" s="272" t="n">
        <v>0</v>
      </c>
      <c r="E74" s="272" t="n">
        <v>0</v>
      </c>
      <c r="F74" s="272" t="n">
        <v>204.4</v>
      </c>
      <c r="G74" s="264" t="n">
        <v>0</v>
      </c>
      <c r="H74" s="264" t="n">
        <v>0</v>
      </c>
      <c r="I74" s="264" t="n">
        <v>0</v>
      </c>
      <c r="J74" s="264" t="n">
        <v>0</v>
      </c>
      <c r="K74" s="264" t="n">
        <v>0</v>
      </c>
      <c r="L74" s="264" t="n">
        <v>0</v>
      </c>
      <c r="M74" s="264" t="n">
        <v>0</v>
      </c>
    </row>
    <row r="75" s="265" customFormat="true" ht="31.5" hidden="false" customHeight="false" outlineLevel="0" collapsed="false">
      <c r="A75" s="262"/>
      <c r="B75" s="277" t="s">
        <v>845</v>
      </c>
      <c r="C75" s="272" t="n">
        <f aca="false">F75</f>
        <v>75.9</v>
      </c>
      <c r="D75" s="272" t="n">
        <v>0</v>
      </c>
      <c r="E75" s="272" t="n">
        <v>0</v>
      </c>
      <c r="F75" s="272" t="n">
        <v>75.9</v>
      </c>
      <c r="G75" s="264" t="n">
        <v>0</v>
      </c>
      <c r="H75" s="264" t="n">
        <v>0</v>
      </c>
      <c r="I75" s="264" t="n">
        <v>0</v>
      </c>
      <c r="J75" s="264" t="n">
        <v>0</v>
      </c>
      <c r="K75" s="264" t="n">
        <v>0</v>
      </c>
      <c r="L75" s="264" t="n">
        <v>0</v>
      </c>
      <c r="M75" s="264" t="n">
        <v>0</v>
      </c>
    </row>
    <row r="76" s="265" customFormat="true" ht="47.25" hidden="false" customHeight="false" outlineLevel="0" collapsed="false">
      <c r="A76" s="262"/>
      <c r="B76" s="277" t="s">
        <v>846</v>
      </c>
      <c r="C76" s="272" t="n">
        <f aca="false">F76</f>
        <v>424.3</v>
      </c>
      <c r="D76" s="272" t="n">
        <v>0</v>
      </c>
      <c r="E76" s="272" t="n">
        <v>0</v>
      </c>
      <c r="F76" s="272" t="n">
        <v>424.3</v>
      </c>
      <c r="G76" s="264" t="n">
        <v>0</v>
      </c>
      <c r="H76" s="264" t="n">
        <v>0</v>
      </c>
      <c r="I76" s="264" t="n">
        <v>0</v>
      </c>
      <c r="J76" s="264" t="n">
        <v>0</v>
      </c>
      <c r="K76" s="264" t="n">
        <v>0</v>
      </c>
      <c r="L76" s="264" t="n">
        <v>0</v>
      </c>
      <c r="M76" s="264" t="n">
        <v>0</v>
      </c>
    </row>
    <row r="77" s="265" customFormat="true" ht="15.75" hidden="false" customHeight="false" outlineLevel="0" collapsed="false">
      <c r="A77" s="262"/>
      <c r="B77" s="277" t="s">
        <v>847</v>
      </c>
      <c r="C77" s="272" t="n">
        <f aca="false">F77</f>
        <v>374.6</v>
      </c>
      <c r="D77" s="272" t="n">
        <v>0</v>
      </c>
      <c r="E77" s="272" t="n">
        <v>0</v>
      </c>
      <c r="F77" s="272" t="n">
        <v>374.6</v>
      </c>
      <c r="G77" s="264" t="n">
        <v>0</v>
      </c>
      <c r="H77" s="264" t="n">
        <v>0</v>
      </c>
      <c r="I77" s="264" t="n">
        <v>0</v>
      </c>
      <c r="J77" s="264" t="n">
        <v>0</v>
      </c>
      <c r="K77" s="264" t="n">
        <v>0</v>
      </c>
      <c r="L77" s="264" t="n">
        <v>0</v>
      </c>
      <c r="M77" s="264" t="n">
        <v>0</v>
      </c>
    </row>
    <row r="78" s="265" customFormat="true" ht="31.5" hidden="false" customHeight="false" outlineLevel="0" collapsed="false">
      <c r="A78" s="262"/>
      <c r="B78" s="277" t="s">
        <v>848</v>
      </c>
      <c r="C78" s="272" t="n">
        <f aca="false">F78</f>
        <v>806.6</v>
      </c>
      <c r="D78" s="272" t="n">
        <v>0</v>
      </c>
      <c r="E78" s="272" t="n">
        <v>0</v>
      </c>
      <c r="F78" s="272" t="n">
        <v>806.6</v>
      </c>
      <c r="G78" s="264" t="n">
        <v>0</v>
      </c>
      <c r="H78" s="264" t="n">
        <v>0</v>
      </c>
      <c r="I78" s="264" t="n">
        <v>0</v>
      </c>
      <c r="J78" s="264" t="n">
        <v>0</v>
      </c>
      <c r="K78" s="264" t="n">
        <v>0</v>
      </c>
      <c r="L78" s="264" t="n">
        <v>0</v>
      </c>
      <c r="M78" s="264" t="n">
        <v>0</v>
      </c>
    </row>
    <row r="79" s="265" customFormat="true" ht="31.5" hidden="false" customHeight="false" outlineLevel="0" collapsed="false">
      <c r="A79" s="262"/>
      <c r="B79" s="277" t="s">
        <v>849</v>
      </c>
      <c r="C79" s="272" t="n">
        <f aca="false">F79</f>
        <v>879.4</v>
      </c>
      <c r="D79" s="272" t="n">
        <v>0</v>
      </c>
      <c r="E79" s="272" t="n">
        <v>0</v>
      </c>
      <c r="F79" s="272" t="n">
        <v>879.4</v>
      </c>
      <c r="G79" s="264" t="n">
        <v>0</v>
      </c>
      <c r="H79" s="264" t="n">
        <v>0</v>
      </c>
      <c r="I79" s="264" t="n">
        <v>0</v>
      </c>
      <c r="J79" s="264" t="n">
        <v>0</v>
      </c>
      <c r="K79" s="264" t="n">
        <v>0</v>
      </c>
      <c r="L79" s="264" t="n">
        <v>0</v>
      </c>
      <c r="M79" s="264" t="n">
        <v>0</v>
      </c>
    </row>
    <row r="80" s="265" customFormat="true" ht="31.5" hidden="false" customHeight="false" outlineLevel="0" collapsed="false">
      <c r="A80" s="262"/>
      <c r="B80" s="277" t="s">
        <v>850</v>
      </c>
      <c r="C80" s="272" t="n">
        <f aca="false">F80</f>
        <v>526.3</v>
      </c>
      <c r="D80" s="272" t="n">
        <v>0</v>
      </c>
      <c r="E80" s="272" t="n">
        <v>0</v>
      </c>
      <c r="F80" s="272" t="n">
        <v>526.3</v>
      </c>
      <c r="G80" s="264" t="n">
        <v>0</v>
      </c>
      <c r="H80" s="264" t="n">
        <v>0</v>
      </c>
      <c r="I80" s="264" t="n">
        <v>0</v>
      </c>
      <c r="J80" s="264" t="n">
        <v>0</v>
      </c>
      <c r="K80" s="264" t="n">
        <v>0</v>
      </c>
      <c r="L80" s="264" t="n">
        <v>0</v>
      </c>
      <c r="M80" s="264" t="n">
        <v>0</v>
      </c>
    </row>
    <row r="81" s="265" customFormat="true" ht="15.75" hidden="false" customHeight="false" outlineLevel="0" collapsed="false">
      <c r="A81" s="262"/>
      <c r="B81" s="277" t="s">
        <v>851</v>
      </c>
      <c r="C81" s="272" t="n">
        <f aca="false">F81</f>
        <v>493.7</v>
      </c>
      <c r="D81" s="272" t="n">
        <v>0</v>
      </c>
      <c r="E81" s="272" t="n">
        <v>0</v>
      </c>
      <c r="F81" s="272" t="n">
        <v>493.7</v>
      </c>
      <c r="G81" s="264" t="n">
        <v>0</v>
      </c>
      <c r="H81" s="264" t="n">
        <v>0</v>
      </c>
      <c r="I81" s="264" t="n">
        <v>0</v>
      </c>
      <c r="J81" s="264" t="n">
        <v>0</v>
      </c>
      <c r="K81" s="264" t="n">
        <v>0</v>
      </c>
      <c r="L81" s="264" t="n">
        <v>0</v>
      </c>
      <c r="M81" s="264" t="n">
        <v>0</v>
      </c>
    </row>
    <row r="82" s="265" customFormat="true" ht="31.5" hidden="false" customHeight="false" outlineLevel="0" collapsed="false">
      <c r="A82" s="262"/>
      <c r="B82" s="277" t="s">
        <v>852</v>
      </c>
      <c r="C82" s="272" t="n">
        <f aca="false">F82</f>
        <v>167</v>
      </c>
      <c r="D82" s="272" t="n">
        <v>0</v>
      </c>
      <c r="E82" s="272" t="n">
        <v>0</v>
      </c>
      <c r="F82" s="272" t="n">
        <v>167</v>
      </c>
      <c r="G82" s="264" t="n">
        <v>0</v>
      </c>
      <c r="H82" s="264" t="n">
        <v>0</v>
      </c>
      <c r="I82" s="264" t="n">
        <v>0</v>
      </c>
      <c r="J82" s="264" t="n">
        <v>0</v>
      </c>
      <c r="K82" s="264" t="n">
        <v>0</v>
      </c>
      <c r="L82" s="264" t="n">
        <v>0</v>
      </c>
      <c r="M82" s="264" t="n">
        <v>0</v>
      </c>
    </row>
    <row r="83" s="265" customFormat="true" ht="31.5" hidden="false" customHeight="false" outlineLevel="0" collapsed="false">
      <c r="A83" s="262"/>
      <c r="B83" s="277" t="s">
        <v>853</v>
      </c>
      <c r="C83" s="272" t="n">
        <f aca="false">F83</f>
        <v>493.7</v>
      </c>
      <c r="D83" s="272" t="n">
        <v>0</v>
      </c>
      <c r="E83" s="272" t="n">
        <v>0</v>
      </c>
      <c r="F83" s="272" t="n">
        <v>493.7</v>
      </c>
      <c r="G83" s="264" t="n">
        <v>0</v>
      </c>
      <c r="H83" s="264" t="n">
        <v>0</v>
      </c>
      <c r="I83" s="264" t="n">
        <v>0</v>
      </c>
      <c r="J83" s="264" t="n">
        <v>0</v>
      </c>
      <c r="K83" s="264" t="n">
        <v>0</v>
      </c>
      <c r="L83" s="264" t="n">
        <v>0</v>
      </c>
      <c r="M83" s="264" t="n">
        <v>0</v>
      </c>
    </row>
    <row r="84" s="265" customFormat="true" ht="31.5" hidden="false" customHeight="false" outlineLevel="0" collapsed="false">
      <c r="A84" s="262"/>
      <c r="B84" s="277" t="s">
        <v>854</v>
      </c>
      <c r="C84" s="272" t="n">
        <f aca="false">F84</f>
        <v>1441.5</v>
      </c>
      <c r="D84" s="272" t="n">
        <v>0</v>
      </c>
      <c r="E84" s="272" t="n">
        <v>0</v>
      </c>
      <c r="F84" s="272" t="n">
        <v>1441.5</v>
      </c>
      <c r="G84" s="264" t="n">
        <v>0</v>
      </c>
      <c r="H84" s="264" t="n">
        <v>0</v>
      </c>
      <c r="I84" s="264" t="n">
        <v>0</v>
      </c>
      <c r="J84" s="264" t="n">
        <v>0</v>
      </c>
      <c r="K84" s="264" t="n">
        <v>0</v>
      </c>
      <c r="L84" s="264" t="n">
        <v>0</v>
      </c>
      <c r="M84" s="264" t="n">
        <v>0</v>
      </c>
    </row>
    <row r="85" s="265" customFormat="true" ht="31.5" hidden="false" customHeight="false" outlineLevel="0" collapsed="false">
      <c r="A85" s="262"/>
      <c r="B85" s="277" t="s">
        <v>855</v>
      </c>
      <c r="C85" s="272" t="n">
        <f aca="false">F85</f>
        <v>102.7</v>
      </c>
      <c r="D85" s="272" t="n">
        <v>0</v>
      </c>
      <c r="E85" s="272" t="n">
        <v>0</v>
      </c>
      <c r="F85" s="272" t="n">
        <v>102.7</v>
      </c>
      <c r="G85" s="264" t="n">
        <v>0</v>
      </c>
      <c r="H85" s="264" t="n">
        <v>0</v>
      </c>
      <c r="I85" s="264" t="n">
        <v>0</v>
      </c>
      <c r="J85" s="264" t="n">
        <v>0</v>
      </c>
      <c r="K85" s="264" t="n">
        <v>0</v>
      </c>
      <c r="L85" s="264" t="n">
        <v>0</v>
      </c>
      <c r="M85" s="264" t="n">
        <v>0</v>
      </c>
    </row>
    <row r="86" s="265" customFormat="true" ht="31.5" hidden="false" customHeight="false" outlineLevel="0" collapsed="false">
      <c r="A86" s="262"/>
      <c r="B86" s="277" t="s">
        <v>856</v>
      </c>
      <c r="C86" s="272" t="n">
        <f aca="false">F86</f>
        <v>200</v>
      </c>
      <c r="D86" s="272" t="n">
        <v>0</v>
      </c>
      <c r="E86" s="272" t="n">
        <v>0</v>
      </c>
      <c r="F86" s="272" t="n">
        <v>200</v>
      </c>
      <c r="G86" s="264" t="n">
        <v>0</v>
      </c>
      <c r="H86" s="264" t="n">
        <v>0</v>
      </c>
      <c r="I86" s="264" t="n">
        <v>0</v>
      </c>
      <c r="J86" s="264" t="n">
        <v>0</v>
      </c>
      <c r="K86" s="264" t="n">
        <v>0</v>
      </c>
      <c r="L86" s="264" t="n">
        <v>0</v>
      </c>
      <c r="M86" s="264" t="n">
        <v>0</v>
      </c>
    </row>
    <row r="87" s="265" customFormat="true" ht="15.75" hidden="false" customHeight="false" outlineLevel="0" collapsed="false">
      <c r="A87" s="262"/>
      <c r="B87" s="277" t="s">
        <v>857</v>
      </c>
      <c r="C87" s="272" t="n">
        <f aca="false">F87</f>
        <v>600</v>
      </c>
      <c r="D87" s="272" t="n">
        <v>0</v>
      </c>
      <c r="E87" s="272" t="n">
        <v>0</v>
      </c>
      <c r="F87" s="272" t="n">
        <v>600</v>
      </c>
      <c r="G87" s="264" t="n">
        <v>0</v>
      </c>
      <c r="H87" s="264" t="n">
        <v>0</v>
      </c>
      <c r="I87" s="264" t="n">
        <v>0</v>
      </c>
      <c r="J87" s="264" t="n">
        <v>0</v>
      </c>
      <c r="K87" s="264" t="n">
        <v>0</v>
      </c>
      <c r="L87" s="264" t="n">
        <v>0</v>
      </c>
      <c r="M87" s="264" t="n">
        <v>0</v>
      </c>
    </row>
    <row r="88" s="265" customFormat="true" ht="31.5" hidden="false" customHeight="false" outlineLevel="0" collapsed="false">
      <c r="A88" s="262"/>
      <c r="B88" s="277" t="s">
        <v>858</v>
      </c>
      <c r="C88" s="272" t="n">
        <f aca="false">F88</f>
        <v>93.8</v>
      </c>
      <c r="D88" s="272" t="n">
        <v>0</v>
      </c>
      <c r="E88" s="272" t="n">
        <v>0</v>
      </c>
      <c r="F88" s="272" t="n">
        <v>93.8</v>
      </c>
      <c r="G88" s="264" t="n">
        <v>0</v>
      </c>
      <c r="H88" s="264" t="n">
        <v>0</v>
      </c>
      <c r="I88" s="264" t="n">
        <v>0</v>
      </c>
      <c r="J88" s="264" t="n">
        <v>0</v>
      </c>
      <c r="K88" s="264" t="n">
        <v>0</v>
      </c>
      <c r="L88" s="264" t="n">
        <v>0</v>
      </c>
      <c r="M88" s="264" t="n">
        <v>0</v>
      </c>
    </row>
    <row r="89" s="265" customFormat="true" ht="31.5" hidden="false" customHeight="false" outlineLevel="0" collapsed="false">
      <c r="A89" s="262"/>
      <c r="B89" s="277" t="s">
        <v>859</v>
      </c>
      <c r="C89" s="272" t="n">
        <f aca="false">F89</f>
        <v>300.3</v>
      </c>
      <c r="D89" s="272" t="n">
        <v>0</v>
      </c>
      <c r="E89" s="272" t="n">
        <v>0</v>
      </c>
      <c r="F89" s="272" t="n">
        <v>300.3</v>
      </c>
      <c r="G89" s="264" t="n">
        <v>0</v>
      </c>
      <c r="H89" s="264" t="n">
        <v>0</v>
      </c>
      <c r="I89" s="264" t="n">
        <v>0</v>
      </c>
      <c r="J89" s="264" t="n">
        <v>0</v>
      </c>
      <c r="K89" s="264" t="n">
        <v>0</v>
      </c>
      <c r="L89" s="264" t="n">
        <v>0</v>
      </c>
      <c r="M89" s="264" t="n">
        <v>0</v>
      </c>
    </row>
    <row r="90" s="265" customFormat="true" ht="31.5" hidden="false" customHeight="false" outlineLevel="0" collapsed="false">
      <c r="A90" s="262"/>
      <c r="B90" s="277" t="s">
        <v>860</v>
      </c>
      <c r="C90" s="272" t="n">
        <f aca="false">F90</f>
        <v>89.2</v>
      </c>
      <c r="D90" s="272" t="n">
        <v>0</v>
      </c>
      <c r="E90" s="272" t="n">
        <v>0</v>
      </c>
      <c r="F90" s="272" t="n">
        <v>89.2</v>
      </c>
      <c r="G90" s="264" t="n">
        <v>0</v>
      </c>
      <c r="H90" s="264" t="n">
        <v>0</v>
      </c>
      <c r="I90" s="264" t="n">
        <v>0</v>
      </c>
      <c r="J90" s="264" t="n">
        <v>0</v>
      </c>
      <c r="K90" s="264" t="n">
        <v>0</v>
      </c>
      <c r="L90" s="264" t="n">
        <v>0</v>
      </c>
      <c r="M90" s="264" t="n">
        <v>0</v>
      </c>
    </row>
    <row r="91" s="261" customFormat="true" ht="15.75" hidden="false" customHeight="false" outlineLevel="0" collapsed="false">
      <c r="A91" s="258" t="s">
        <v>861</v>
      </c>
      <c r="B91" s="266" t="s">
        <v>862</v>
      </c>
      <c r="C91" s="260" t="n">
        <f aca="false">E91+F91</f>
        <v>31983.9</v>
      </c>
      <c r="D91" s="260" t="n">
        <v>0</v>
      </c>
      <c r="E91" s="260" t="n">
        <v>0</v>
      </c>
      <c r="F91" s="260" t="n">
        <f aca="false">F92</f>
        <v>31983.9</v>
      </c>
      <c r="G91" s="260" t="n">
        <f aca="false">I91+J91</f>
        <v>31983.9</v>
      </c>
      <c r="H91" s="260" t="n">
        <v>0</v>
      </c>
      <c r="I91" s="260" t="n">
        <v>0</v>
      </c>
      <c r="J91" s="260" t="n">
        <f aca="false">J92</f>
        <v>31983.9</v>
      </c>
      <c r="K91" s="260" t="n">
        <f aca="false">L91+M91</f>
        <v>31983.9</v>
      </c>
      <c r="L91" s="278" t="n">
        <v>0</v>
      </c>
      <c r="M91" s="260" t="n">
        <f aca="false">M92</f>
        <v>31983.9</v>
      </c>
      <c r="N91" s="279"/>
      <c r="O91" s="279"/>
      <c r="P91" s="279"/>
    </row>
    <row r="92" s="265" customFormat="true" ht="48.75" hidden="false" customHeight="true" outlineLevel="0" collapsed="false">
      <c r="A92" s="262"/>
      <c r="B92" s="280" t="s">
        <v>863</v>
      </c>
      <c r="C92" s="264" t="n">
        <f aca="false">E92+F92</f>
        <v>31983.9</v>
      </c>
      <c r="D92" s="264" t="n">
        <v>0</v>
      </c>
      <c r="E92" s="264" t="n">
        <v>0</v>
      </c>
      <c r="F92" s="264" t="n">
        <v>31983.9</v>
      </c>
      <c r="G92" s="264" t="n">
        <f aca="false">I92+J92</f>
        <v>31983.9</v>
      </c>
      <c r="H92" s="264" t="n">
        <v>0</v>
      </c>
      <c r="I92" s="264" t="n">
        <v>0</v>
      </c>
      <c r="J92" s="264" t="n">
        <v>31983.9</v>
      </c>
      <c r="K92" s="264" t="n">
        <f aca="false">L92+M92</f>
        <v>31983.9</v>
      </c>
      <c r="L92" s="281" t="n">
        <v>0</v>
      </c>
      <c r="M92" s="264" t="n">
        <v>31983.9</v>
      </c>
      <c r="N92" s="282"/>
      <c r="O92" s="282"/>
      <c r="P92" s="282"/>
    </row>
    <row r="93" s="261" customFormat="true" ht="31.5" hidden="false" customHeight="false" outlineLevel="0" collapsed="false">
      <c r="A93" s="258" t="s">
        <v>864</v>
      </c>
      <c r="B93" s="266" t="s">
        <v>502</v>
      </c>
      <c r="C93" s="260" t="n">
        <f aca="false">E93+F93+D93</f>
        <v>50131.55771</v>
      </c>
      <c r="D93" s="260" t="n">
        <f aca="false">D94</f>
        <v>47403.95668</v>
      </c>
      <c r="E93" s="260" t="n">
        <f aca="false">E94</f>
        <v>2494.94507</v>
      </c>
      <c r="F93" s="260" t="n">
        <f aca="false">F94</f>
        <v>232.65596</v>
      </c>
      <c r="G93" s="260" t="n">
        <f aca="false">I93+J93+H93</f>
        <v>1455.01207</v>
      </c>
      <c r="H93" s="260" t="n">
        <f aca="false">H94</f>
        <v>0</v>
      </c>
      <c r="I93" s="260" t="n">
        <f aca="false">I94</f>
        <v>0</v>
      </c>
      <c r="J93" s="260" t="n">
        <f aca="false">J94</f>
        <v>1455.01207</v>
      </c>
      <c r="K93" s="260" t="n">
        <f aca="false">L93+M93</f>
        <v>0</v>
      </c>
      <c r="L93" s="278" t="n">
        <v>0</v>
      </c>
      <c r="M93" s="260" t="n">
        <f aca="false">M94</f>
        <v>0</v>
      </c>
      <c r="N93" s="279"/>
      <c r="O93" s="279"/>
      <c r="P93" s="279"/>
    </row>
    <row r="94" s="265" customFormat="true" ht="31.5" hidden="false" customHeight="false" outlineLevel="0" collapsed="false">
      <c r="A94" s="262"/>
      <c r="B94" s="280" t="s">
        <v>865</v>
      </c>
      <c r="C94" s="264" t="n">
        <f aca="false">E94+F94+D94</f>
        <v>50131.55771</v>
      </c>
      <c r="D94" s="264" t="n">
        <v>47403.95668</v>
      </c>
      <c r="E94" s="264" t="n">
        <v>2494.94507</v>
      </c>
      <c r="F94" s="264" t="n">
        <v>232.65596</v>
      </c>
      <c r="G94" s="264" t="n">
        <f aca="false">I94+J94+H94</f>
        <v>1455.01207</v>
      </c>
      <c r="H94" s="264" t="n">
        <v>0</v>
      </c>
      <c r="I94" s="264" t="n">
        <v>0</v>
      </c>
      <c r="J94" s="264" t="n">
        <f aca="false">1327.7805+127.23157</f>
        <v>1455.01207</v>
      </c>
      <c r="K94" s="264" t="n">
        <f aca="false">L94+M94</f>
        <v>0</v>
      </c>
      <c r="L94" s="281" t="n">
        <v>0</v>
      </c>
      <c r="M94" s="264" t="n">
        <v>0</v>
      </c>
      <c r="N94" s="282"/>
      <c r="O94" s="282"/>
      <c r="P94" s="282"/>
    </row>
    <row r="95" s="257" customFormat="true" ht="47.25" hidden="false" customHeight="false" outlineLevel="0" collapsed="false">
      <c r="A95" s="254" t="s">
        <v>789</v>
      </c>
      <c r="B95" s="255" t="s">
        <v>866</v>
      </c>
      <c r="C95" s="256" t="n">
        <f aca="false">C96+C98</f>
        <v>930.9</v>
      </c>
      <c r="D95" s="256" t="n">
        <v>0</v>
      </c>
      <c r="E95" s="256" t="n">
        <v>0</v>
      </c>
      <c r="F95" s="256" t="n">
        <f aca="false">F96+F98</f>
        <v>930.9</v>
      </c>
      <c r="G95" s="256" t="n">
        <f aca="false">J95</f>
        <v>300.4</v>
      </c>
      <c r="H95" s="256" t="n">
        <v>0</v>
      </c>
      <c r="I95" s="256" t="n">
        <v>0</v>
      </c>
      <c r="J95" s="256" t="n">
        <f aca="false">J96+J98</f>
        <v>300.4</v>
      </c>
      <c r="K95" s="256" t="n">
        <f aca="false">K97</f>
        <v>0</v>
      </c>
      <c r="L95" s="283" t="n">
        <v>0</v>
      </c>
      <c r="M95" s="256" t="n">
        <f aca="false">M97</f>
        <v>0</v>
      </c>
      <c r="N95" s="284"/>
      <c r="O95" s="284"/>
      <c r="P95" s="284"/>
    </row>
    <row r="96" s="265" customFormat="true" ht="31.5" hidden="false" customHeight="false" outlineLevel="0" collapsed="false">
      <c r="A96" s="258" t="s">
        <v>867</v>
      </c>
      <c r="B96" s="259" t="s">
        <v>514</v>
      </c>
      <c r="C96" s="285" t="n">
        <f aca="false">C97</f>
        <v>898.2</v>
      </c>
      <c r="D96" s="285" t="n">
        <v>0</v>
      </c>
      <c r="E96" s="285" t="n">
        <v>0</v>
      </c>
      <c r="F96" s="285" t="n">
        <f aca="false">F97</f>
        <v>898.2</v>
      </c>
      <c r="G96" s="285" t="n">
        <v>0</v>
      </c>
      <c r="H96" s="285" t="n">
        <v>0</v>
      </c>
      <c r="I96" s="285" t="n">
        <v>0</v>
      </c>
      <c r="J96" s="285" t="n">
        <v>0</v>
      </c>
      <c r="K96" s="285" t="n">
        <v>0</v>
      </c>
      <c r="L96" s="286" t="n">
        <v>0</v>
      </c>
      <c r="M96" s="285" t="n">
        <v>0</v>
      </c>
      <c r="N96" s="282"/>
      <c r="O96" s="282"/>
      <c r="P96" s="282"/>
    </row>
    <row r="97" customFormat="false" ht="51.75" hidden="false" customHeight="true" outlineLevel="0" collapsed="false">
      <c r="A97" s="287"/>
      <c r="B97" s="263" t="s">
        <v>868</v>
      </c>
      <c r="C97" s="288" t="n">
        <v>898.2</v>
      </c>
      <c r="D97" s="288" t="n">
        <v>0</v>
      </c>
      <c r="E97" s="288" t="n">
        <v>0</v>
      </c>
      <c r="F97" s="288" t="n">
        <v>898.2</v>
      </c>
      <c r="G97" s="288" t="n">
        <f aca="false">J97</f>
        <v>0</v>
      </c>
      <c r="H97" s="288" t="n">
        <v>0</v>
      </c>
      <c r="I97" s="288" t="n">
        <v>0</v>
      </c>
      <c r="J97" s="288" t="n">
        <v>0</v>
      </c>
      <c r="K97" s="288" t="n">
        <v>0</v>
      </c>
      <c r="L97" s="289" t="n">
        <v>0</v>
      </c>
      <c r="M97" s="290" t="n">
        <v>0</v>
      </c>
    </row>
    <row r="98" customFormat="false" ht="31.5" hidden="false" customHeight="false" outlineLevel="0" collapsed="false">
      <c r="A98" s="258" t="s">
        <v>869</v>
      </c>
      <c r="B98" s="259" t="s">
        <v>518</v>
      </c>
      <c r="C98" s="285" t="n">
        <f aca="false">C99</f>
        <v>32.7</v>
      </c>
      <c r="D98" s="285" t="n">
        <f aca="false">D99</f>
        <v>0</v>
      </c>
      <c r="E98" s="285" t="n">
        <f aca="false">E99</f>
        <v>0</v>
      </c>
      <c r="F98" s="285" t="n">
        <f aca="false">F99</f>
        <v>32.7</v>
      </c>
      <c r="G98" s="285" t="n">
        <f aca="false">G99</f>
        <v>300.4</v>
      </c>
      <c r="H98" s="285" t="n">
        <f aca="false">H99</f>
        <v>0</v>
      </c>
      <c r="I98" s="285" t="n">
        <f aca="false">I99</f>
        <v>0</v>
      </c>
      <c r="J98" s="285" t="n">
        <f aca="false">J99</f>
        <v>300.4</v>
      </c>
      <c r="K98" s="285" t="n">
        <f aca="false">K99</f>
        <v>0</v>
      </c>
      <c r="L98" s="285" t="n">
        <f aca="false">L99</f>
        <v>0</v>
      </c>
      <c r="M98" s="285" t="n">
        <f aca="false">M99</f>
        <v>0</v>
      </c>
    </row>
    <row r="99" customFormat="false" ht="47.25" hidden="false" customHeight="false" outlineLevel="0" collapsed="false">
      <c r="A99" s="291"/>
      <c r="B99" s="263" t="s">
        <v>870</v>
      </c>
      <c r="C99" s="288" t="n">
        <f aca="false">F99</f>
        <v>32.7</v>
      </c>
      <c r="D99" s="288" t="n">
        <v>0</v>
      </c>
      <c r="E99" s="288" t="n">
        <v>0</v>
      </c>
      <c r="F99" s="288" t="n">
        <v>32.7</v>
      </c>
      <c r="G99" s="288" t="n">
        <f aca="false">J99</f>
        <v>300.4</v>
      </c>
      <c r="H99" s="288" t="n">
        <v>0</v>
      </c>
      <c r="I99" s="288" t="n">
        <v>0</v>
      </c>
      <c r="J99" s="288" t="n">
        <v>300.4</v>
      </c>
      <c r="K99" s="288" t="n">
        <v>0</v>
      </c>
      <c r="L99" s="288" t="n">
        <v>0</v>
      </c>
      <c r="M99" s="288" t="n">
        <v>0</v>
      </c>
    </row>
  </sheetData>
  <mergeCells count="26">
    <mergeCell ref="K1:M1"/>
    <mergeCell ref="K2:M2"/>
    <mergeCell ref="K3:M3"/>
    <mergeCell ref="K4:M4"/>
    <mergeCell ref="K5:M5"/>
    <mergeCell ref="A7:M7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22:M22"/>
    <mergeCell ref="A24:A27"/>
    <mergeCell ref="B24:B27"/>
    <mergeCell ref="C24:M25"/>
    <mergeCell ref="C26:C27"/>
    <mergeCell ref="D26:F26"/>
    <mergeCell ref="G26:G27"/>
    <mergeCell ref="H26:J26"/>
    <mergeCell ref="K26:K27"/>
    <mergeCell ref="L26:M26"/>
  </mergeCells>
  <printOptions headings="false" gridLines="false" gridLinesSet="true" horizontalCentered="false" verticalCentered="false"/>
  <pageMargins left="0.315277777777778" right="0.315277777777778" top="1.14166666666667" bottom="0.354166666666667" header="0.511811023622047" footer="0.511811023622047"/>
  <pageSetup paperSize="9" scale="5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  <colBreaks count="1" manualBreakCount="1">
    <brk id="13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selection pane="topLeft" activeCell="H17" activeCellId="0" sqref="H17"/>
    </sheetView>
  </sheetViews>
  <sheetFormatPr defaultColWidth="8.6796875" defaultRowHeight="15" zeroHeight="false" outlineLevelRow="0" outlineLevelCol="0"/>
  <cols>
    <col collapsed="false" customWidth="true" hidden="false" outlineLevel="0" max="1" min="1" style="225" width="25"/>
    <col collapsed="false" customWidth="true" hidden="false" outlineLevel="0" max="2" min="2" style="225" width="39"/>
    <col collapsed="false" customWidth="true" hidden="false" outlineLevel="0" max="3" min="3" style="225" width="18.29"/>
    <col collapsed="false" customWidth="true" hidden="false" outlineLevel="0" max="4" min="4" style="225" width="16.29"/>
    <col collapsed="false" customWidth="true" hidden="false" outlineLevel="0" max="5" min="5" style="225" width="18.42"/>
  </cols>
  <sheetData>
    <row r="1" customFormat="false" ht="15.75" hidden="false" customHeight="false" outlineLevel="0" collapsed="false">
      <c r="A1" s="292"/>
      <c r="B1" s="292"/>
      <c r="C1" s="227" t="s">
        <v>871</v>
      </c>
      <c r="D1" s="227"/>
      <c r="E1" s="227"/>
    </row>
    <row r="2" customFormat="false" ht="15.75" hidden="false" customHeight="true" outlineLevel="0" collapsed="false">
      <c r="A2" s="292"/>
      <c r="B2" s="293"/>
      <c r="C2" s="294" t="s">
        <v>1</v>
      </c>
      <c r="D2" s="294"/>
      <c r="E2" s="294"/>
    </row>
    <row r="3" customFormat="false" ht="15.75" hidden="false" customHeight="false" outlineLevel="0" collapsed="false">
      <c r="A3" s="292"/>
      <c r="B3" s="292"/>
      <c r="C3" s="227" t="s">
        <v>872</v>
      </c>
      <c r="D3" s="227"/>
      <c r="E3" s="227"/>
    </row>
    <row r="4" customFormat="false" ht="15.75" hidden="false" customHeight="false" outlineLevel="0" collapsed="false">
      <c r="A4" s="292"/>
      <c r="B4" s="295"/>
      <c r="C4" s="227" t="s">
        <v>873</v>
      </c>
      <c r="D4" s="227"/>
      <c r="E4" s="227"/>
    </row>
    <row r="5" customFormat="false" ht="15.75" hidden="false" customHeight="false" outlineLevel="0" collapsed="false">
      <c r="A5" s="292"/>
      <c r="B5" s="295"/>
      <c r="C5" s="296"/>
      <c r="D5" s="296"/>
      <c r="E5" s="296"/>
    </row>
    <row r="6" customFormat="false" ht="46.5" hidden="false" customHeight="true" outlineLevel="0" collapsed="false">
      <c r="A6" s="297" t="s">
        <v>874</v>
      </c>
      <c r="B6" s="297"/>
      <c r="C6" s="297"/>
      <c r="D6" s="297"/>
      <c r="E6" s="297"/>
    </row>
    <row r="7" customFormat="false" ht="15" hidden="false" customHeight="false" outlineLevel="0" collapsed="false">
      <c r="A7" s="292"/>
      <c r="B7" s="298" t="s">
        <v>6</v>
      </c>
      <c r="C7" s="298"/>
      <c r="D7" s="298"/>
      <c r="E7" s="298"/>
    </row>
    <row r="8" customFormat="false" ht="71.25" hidden="false" customHeight="false" outlineLevel="0" collapsed="false">
      <c r="A8" s="299" t="s">
        <v>875</v>
      </c>
      <c r="B8" s="299" t="s">
        <v>876</v>
      </c>
      <c r="C8" s="299" t="s">
        <v>778</v>
      </c>
      <c r="D8" s="299" t="s">
        <v>11</v>
      </c>
      <c r="E8" s="299" t="s">
        <v>780</v>
      </c>
    </row>
    <row r="9" customFormat="false" ht="15" hidden="true" customHeight="false" outlineLevel="0" collapsed="false">
      <c r="A9" s="300"/>
      <c r="B9" s="300"/>
      <c r="C9" s="300"/>
      <c r="D9" s="300"/>
      <c r="E9" s="300"/>
    </row>
    <row r="10" customFormat="false" ht="45" hidden="false" customHeight="false" outlineLevel="0" collapsed="false">
      <c r="A10" s="301" t="s">
        <v>877</v>
      </c>
      <c r="B10" s="302" t="s">
        <v>878</v>
      </c>
      <c r="C10" s="303" t="n">
        <f aca="false">C11</f>
        <v>18339.8607900001</v>
      </c>
      <c r="D10" s="303" t="n">
        <f aca="false">D11</f>
        <v>-2.3283064365387E-010</v>
      </c>
      <c r="E10" s="303" t="n">
        <f aca="false">E11</f>
        <v>-3.49245965480804E-010</v>
      </c>
    </row>
    <row r="11" customFormat="false" ht="30" hidden="false" customHeight="false" outlineLevel="0" collapsed="false">
      <c r="A11" s="301" t="s">
        <v>879</v>
      </c>
      <c r="B11" s="302" t="s">
        <v>880</v>
      </c>
      <c r="C11" s="303" t="n">
        <f aca="false">(C15+C16)</f>
        <v>18339.8607900001</v>
      </c>
      <c r="D11" s="303" t="n">
        <f aca="false">(D15+D16)</f>
        <v>-2.3283064365387E-010</v>
      </c>
      <c r="E11" s="303" t="n">
        <f aca="false">(E15+E16)</f>
        <v>-3.49245965480804E-010</v>
      </c>
    </row>
    <row r="12" customFormat="false" ht="15" hidden="false" customHeight="false" outlineLevel="0" collapsed="false">
      <c r="A12" s="300" t="s">
        <v>881</v>
      </c>
      <c r="B12" s="304" t="s">
        <v>882</v>
      </c>
      <c r="C12" s="305" t="n">
        <f aca="false">C13</f>
        <v>-1173581.01727</v>
      </c>
      <c r="D12" s="305" t="n">
        <f aca="false">D13</f>
        <v>-916433.3252</v>
      </c>
      <c r="E12" s="305" t="n">
        <f aca="false">E13</f>
        <v>-934235.61395</v>
      </c>
    </row>
    <row r="13" customFormat="false" ht="30" hidden="false" customHeight="false" outlineLevel="0" collapsed="false">
      <c r="A13" s="300" t="s">
        <v>883</v>
      </c>
      <c r="B13" s="304" t="s">
        <v>884</v>
      </c>
      <c r="C13" s="305" t="n">
        <f aca="false">C14</f>
        <v>-1173581.01727</v>
      </c>
      <c r="D13" s="305" t="n">
        <f aca="false">D14</f>
        <v>-916433.3252</v>
      </c>
      <c r="E13" s="305" t="n">
        <f aca="false">E14</f>
        <v>-934235.61395</v>
      </c>
    </row>
    <row r="14" customFormat="false" ht="30" hidden="false" customHeight="false" outlineLevel="0" collapsed="false">
      <c r="A14" s="300" t="s">
        <v>885</v>
      </c>
      <c r="B14" s="304" t="s">
        <v>886</v>
      </c>
      <c r="C14" s="305" t="n">
        <f aca="false">C15</f>
        <v>-1173581.01727</v>
      </c>
      <c r="D14" s="305" t="n">
        <f aca="false">D15</f>
        <v>-916433.3252</v>
      </c>
      <c r="E14" s="305" t="n">
        <f aca="false">E15</f>
        <v>-934235.61395</v>
      </c>
    </row>
    <row r="15" customFormat="false" ht="45" hidden="false" customHeight="false" outlineLevel="0" collapsed="false">
      <c r="A15" s="300" t="s">
        <v>887</v>
      </c>
      <c r="B15" s="304" t="s">
        <v>888</v>
      </c>
      <c r="C15" s="305" t="n">
        <v>-1173581.01727</v>
      </c>
      <c r="D15" s="305" t="n">
        <v>-916433.3252</v>
      </c>
      <c r="E15" s="305" t="n">
        <v>-934235.61395</v>
      </c>
    </row>
    <row r="16" customFormat="false" ht="30" hidden="false" customHeight="false" outlineLevel="0" collapsed="false">
      <c r="A16" s="300" t="s">
        <v>889</v>
      </c>
      <c r="B16" s="304" t="s">
        <v>890</v>
      </c>
      <c r="C16" s="305" t="n">
        <f aca="false">'приложение 1'!F583</f>
        <v>1191920.87806</v>
      </c>
      <c r="D16" s="305" t="n">
        <f aca="false">D19</f>
        <v>916433.3252</v>
      </c>
      <c r="E16" s="305" t="n">
        <f aca="false">E19</f>
        <v>934235.61395</v>
      </c>
    </row>
    <row r="17" customFormat="false" ht="30" hidden="false" customHeight="false" outlineLevel="0" collapsed="false">
      <c r="A17" s="300" t="s">
        <v>891</v>
      </c>
      <c r="B17" s="304" t="s">
        <v>892</v>
      </c>
      <c r="C17" s="305" t="n">
        <f aca="false">C18</f>
        <v>1191920.87806</v>
      </c>
      <c r="D17" s="305" t="n">
        <f aca="false">D19</f>
        <v>916433.3252</v>
      </c>
      <c r="E17" s="305" t="n">
        <f aca="false">E19</f>
        <v>934235.61395</v>
      </c>
    </row>
    <row r="18" customFormat="false" ht="30" hidden="false" customHeight="false" outlineLevel="0" collapsed="false">
      <c r="A18" s="300" t="s">
        <v>893</v>
      </c>
      <c r="B18" s="304" t="s">
        <v>894</v>
      </c>
      <c r="C18" s="305" t="n">
        <f aca="false">C19</f>
        <v>1191920.87806</v>
      </c>
      <c r="D18" s="305" t="n">
        <f aca="false">D19</f>
        <v>916433.3252</v>
      </c>
      <c r="E18" s="305" t="n">
        <f aca="false">E19</f>
        <v>934235.61395</v>
      </c>
    </row>
    <row r="19" customFormat="false" ht="45" hidden="false" customHeight="false" outlineLevel="0" collapsed="false">
      <c r="A19" s="300" t="s">
        <v>895</v>
      </c>
      <c r="B19" s="304" t="s">
        <v>896</v>
      </c>
      <c r="C19" s="305" t="n">
        <f aca="false">'приложение 1'!F583</f>
        <v>1191920.87806</v>
      </c>
      <c r="D19" s="305" t="n">
        <f aca="false">'приложение 1'!I583+12797.77478</f>
        <v>916433.3252</v>
      </c>
      <c r="E19" s="305" t="n">
        <f aca="false">'приложение 1'!L583+26037.59136</f>
        <v>934235.61395</v>
      </c>
    </row>
    <row r="20" customFormat="false" ht="15" hidden="false" customHeight="false" outlineLevel="0" collapsed="false">
      <c r="A20" s="306"/>
      <c r="B20" s="307" t="s">
        <v>897</v>
      </c>
      <c r="C20" s="308" t="n">
        <f aca="false">C10</f>
        <v>18339.8607900001</v>
      </c>
      <c r="D20" s="308" t="n">
        <f aca="false">D10</f>
        <v>-2.3283064365387E-010</v>
      </c>
      <c r="E20" s="308" t="n">
        <f aca="false">E10</f>
        <v>-3.49245965480804E-010</v>
      </c>
    </row>
    <row r="22" customFormat="false" ht="15" hidden="false" customHeight="false" outlineLevel="0" collapsed="false">
      <c r="C22" s="309"/>
    </row>
  </sheetData>
  <mergeCells count="6">
    <mergeCell ref="C1:E1"/>
    <mergeCell ref="C2:E2"/>
    <mergeCell ref="C3:E3"/>
    <mergeCell ref="C4:E4"/>
    <mergeCell ref="A6:E6"/>
    <mergeCell ref="B7:E7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7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LibreOffice/7.6.0.3$Linux_X86_64 LibreOffice_project/60$Build-3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2024-10-23T06:02:00Z</dcterms:created>
  <dc:creator>Селина</dc:creator>
  <dc:description/>
  <dc:language>ru-RU</dc:language>
  <cp:lastModifiedBy/>
  <cp:lastPrinted>2025-08-08T12:44:49Z</cp:lastPrinted>
  <dcterms:modified xsi:type="dcterms:W3CDTF">2025-08-13T10:13:55Z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