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968" yWindow="-252" windowWidth="20340" windowHeight="12636" tabRatio="919" activeTab="3"/>
  </bookViews>
  <sheets>
    <sheet name="приложение 1" sheetId="2" r:id="rId1"/>
    <sheet name="Приложение 2" sheetId="1" r:id="rId2"/>
    <sheet name="Приложение 4" sheetId="20" r:id="rId3"/>
    <sheet name="Приложение 5" sheetId="9" r:id="rId4"/>
  </sheets>
  <definedNames>
    <definedName name="_xlnm._FilterDatabase" localSheetId="0" hidden="1">'приложение 1'!$A$8:$J$588</definedName>
    <definedName name="_xlnm._FilterDatabase" localSheetId="1" hidden="1">'Приложение 2'!$A$9:$K$848</definedName>
    <definedName name="_xlnm.Print_Area" localSheetId="0">'приложение 1'!$A$1:$L$587</definedName>
    <definedName name="_xlnm.Print_Area" localSheetId="1">'Приложение 2'!$A$1:$N$848</definedName>
    <definedName name="_xlnm.Print_Area" localSheetId="2">'Приложение 4'!$A$1:$M$103</definedName>
    <definedName name="_xlnm.Print_Area" localSheetId="3">'Приложение 5'!$A$1:$E$20</definedName>
  </definedNames>
  <calcPr calcId="145621"/>
</workbook>
</file>

<file path=xl/calcChain.xml><?xml version="1.0" encoding="utf-8"?>
<calcChain xmlns="http://schemas.openxmlformats.org/spreadsheetml/2006/main">
  <c r="J88" i="20" l="1"/>
  <c r="G90" i="20"/>
  <c r="G88" i="20" s="1"/>
  <c r="K232" i="1"/>
  <c r="K231" i="1" s="1"/>
  <c r="I232" i="1"/>
  <c r="I231" i="1" s="1"/>
  <c r="K233" i="1"/>
  <c r="J233" i="1"/>
  <c r="J232" i="1" s="1"/>
  <c r="J231" i="1" s="1"/>
  <c r="J202" i="1" s="1"/>
  <c r="J201" i="1" s="1"/>
  <c r="J200" i="1" s="1"/>
  <c r="J199" i="1" s="1"/>
  <c r="H457" i="2"/>
  <c r="H456" i="2" s="1"/>
  <c r="H455" i="2" s="1"/>
  <c r="H424" i="2" s="1"/>
  <c r="I460" i="2"/>
  <c r="C19" i="9" l="1"/>
  <c r="C20" i="9" s="1"/>
  <c r="G309" i="1"/>
  <c r="G308" i="1" s="1"/>
  <c r="H309" i="1"/>
  <c r="H308" i="1" s="1"/>
  <c r="I309" i="1"/>
  <c r="I308" i="1" s="1"/>
  <c r="K309" i="1"/>
  <c r="L309" i="1"/>
  <c r="L308" i="1" s="1"/>
  <c r="N309" i="1"/>
  <c r="N308" i="1" s="1"/>
  <c r="F309" i="1"/>
  <c r="F308" i="1" s="1"/>
  <c r="G310" i="1"/>
  <c r="H310" i="1"/>
  <c r="F310" i="1"/>
  <c r="K308" i="1"/>
  <c r="G254" i="1"/>
  <c r="E197" i="2"/>
  <c r="E563" i="2"/>
  <c r="F563" i="2"/>
  <c r="D563" i="2"/>
  <c r="G255" i="1"/>
  <c r="H255" i="1"/>
  <c r="F255" i="1"/>
  <c r="E211" i="2"/>
  <c r="L211" i="2"/>
  <c r="J211" i="2"/>
  <c r="I211" i="2"/>
  <c r="G211" i="2"/>
  <c r="F211" i="2"/>
  <c r="D211" i="2"/>
  <c r="E88" i="2"/>
  <c r="H660" i="1"/>
  <c r="G660" i="1"/>
  <c r="H652" i="1"/>
  <c r="G652" i="1"/>
  <c r="F69" i="2"/>
  <c r="E69" i="2"/>
  <c r="H838" i="1"/>
  <c r="G838" i="1"/>
  <c r="E540" i="2"/>
  <c r="C73" i="20" l="1"/>
  <c r="F35" i="20"/>
  <c r="G219" i="1"/>
  <c r="G210" i="1"/>
  <c r="E441" i="2"/>
  <c r="E432" i="2"/>
  <c r="N412" i="1" l="1"/>
  <c r="K412" i="1"/>
  <c r="H412" i="1"/>
  <c r="M411" i="1" l="1"/>
  <c r="M410" i="1" s="1"/>
  <c r="M364" i="1" s="1"/>
  <c r="M357" i="1" s="1"/>
  <c r="M356" i="1" s="1"/>
  <c r="M355" i="1" s="1"/>
  <c r="M286" i="1" s="1"/>
  <c r="J411" i="1"/>
  <c r="J410" i="1" s="1"/>
  <c r="G411" i="1"/>
  <c r="G410" i="1" s="1"/>
  <c r="G364" i="1" s="1"/>
  <c r="G357" i="1" s="1"/>
  <c r="G356" i="1" s="1"/>
  <c r="G355" i="1" s="1"/>
  <c r="E562" i="2"/>
  <c r="K390" i="2"/>
  <c r="K389" i="2" s="1"/>
  <c r="K353" i="2" s="1"/>
  <c r="K352" i="2" s="1"/>
  <c r="H390" i="2"/>
  <c r="H389" i="2" s="1"/>
  <c r="E390" i="2"/>
  <c r="E389" i="2" s="1"/>
  <c r="E353" i="2" s="1"/>
  <c r="E352" i="2" s="1"/>
  <c r="L391" i="2"/>
  <c r="I391" i="2"/>
  <c r="F391" i="2"/>
  <c r="C37" i="20" l="1"/>
  <c r="H353" i="1"/>
  <c r="G353" i="1"/>
  <c r="H211" i="1"/>
  <c r="G211" i="1"/>
  <c r="G659" i="1"/>
  <c r="G651" i="1"/>
  <c r="G650" i="1" s="1"/>
  <c r="G649" i="1" s="1"/>
  <c r="F561" i="2" l="1"/>
  <c r="E561" i="2"/>
  <c r="F433" i="2"/>
  <c r="E433" i="2"/>
  <c r="E87" i="2" l="1"/>
  <c r="E68" i="2"/>
  <c r="F109" i="2"/>
  <c r="H91" i="1"/>
  <c r="F552" i="2"/>
  <c r="M250" i="1" l="1"/>
  <c r="J250" i="1"/>
  <c r="M89" i="1"/>
  <c r="M88" i="1" s="1"/>
  <c r="M87" i="1" s="1"/>
  <c r="M61" i="1" s="1"/>
  <c r="J89" i="1"/>
  <c r="J88" i="1" s="1"/>
  <c r="J87" i="1" s="1"/>
  <c r="J61" i="1" s="1"/>
  <c r="G89" i="1"/>
  <c r="M125" i="1"/>
  <c r="M118" i="1" s="1"/>
  <c r="M117" i="1" s="1"/>
  <c r="M116" i="1" s="1"/>
  <c r="M115" i="1" s="1"/>
  <c r="M114" i="1" s="1"/>
  <c r="J125" i="1"/>
  <c r="J118" i="1" s="1"/>
  <c r="J117" i="1" s="1"/>
  <c r="J116" i="1" s="1"/>
  <c r="J115" i="1" s="1"/>
  <c r="J114" i="1" s="1"/>
  <c r="G125" i="1"/>
  <c r="G118" i="1" s="1"/>
  <c r="G117" i="1" s="1"/>
  <c r="G116" i="1" s="1"/>
  <c r="G115" i="1" s="1"/>
  <c r="G114" i="1" s="1"/>
  <c r="M282" i="1"/>
  <c r="M281" i="1" s="1"/>
  <c r="M280" i="1" s="1"/>
  <c r="J282" i="1"/>
  <c r="J281" i="1" s="1"/>
  <c r="J280" i="1" s="1"/>
  <c r="G282" i="1"/>
  <c r="G281" i="1" s="1"/>
  <c r="G280" i="1" s="1"/>
  <c r="M837" i="1"/>
  <c r="M836" i="1" s="1"/>
  <c r="M835" i="1" s="1"/>
  <c r="M834" i="1" s="1"/>
  <c r="M820" i="1" s="1"/>
  <c r="M819" i="1" s="1"/>
  <c r="J837" i="1"/>
  <c r="J836" i="1" s="1"/>
  <c r="J835" i="1" s="1"/>
  <c r="J834" i="1" s="1"/>
  <c r="J820" i="1" s="1"/>
  <c r="J819" i="1" s="1"/>
  <c r="G837" i="1"/>
  <c r="G836" i="1" s="1"/>
  <c r="G835" i="1" s="1"/>
  <c r="G834" i="1" s="1"/>
  <c r="G820" i="1" s="1"/>
  <c r="G819" i="1" s="1"/>
  <c r="K528" i="2"/>
  <c r="H528" i="2"/>
  <c r="K550" i="2"/>
  <c r="H550" i="2"/>
  <c r="E550" i="2"/>
  <c r="E539" i="2"/>
  <c r="H539" i="2"/>
  <c r="K539" i="2"/>
  <c r="H535" i="2"/>
  <c r="E535" i="2"/>
  <c r="K535" i="2"/>
  <c r="K497" i="2"/>
  <c r="K490" i="2" s="1"/>
  <c r="K489" i="2" s="1"/>
  <c r="I498" i="2"/>
  <c r="H497" i="2"/>
  <c r="H490" i="2" s="1"/>
  <c r="H489" i="2" s="1"/>
  <c r="E497" i="2"/>
  <c r="E490" i="2" s="1"/>
  <c r="E489" i="2" s="1"/>
  <c r="G344" i="1"/>
  <c r="G629" i="1"/>
  <c r="G626" i="1" s="1"/>
  <c r="G625" i="1" s="1"/>
  <c r="G596" i="1"/>
  <c r="G594" i="1"/>
  <c r="H595" i="1"/>
  <c r="H597" i="1"/>
  <c r="E126" i="2"/>
  <c r="E123" i="2" s="1"/>
  <c r="E122" i="2" s="1"/>
  <c r="F127" i="2"/>
  <c r="E108" i="2"/>
  <c r="E110" i="2"/>
  <c r="H534" i="2" l="1"/>
  <c r="H527" i="2" s="1"/>
  <c r="E107" i="2"/>
  <c r="K534" i="2"/>
  <c r="K527" i="2" s="1"/>
  <c r="M249" i="1"/>
  <c r="M164" i="1" s="1"/>
  <c r="J249" i="1"/>
  <c r="G593" i="1"/>
  <c r="G592" i="1" s="1"/>
  <c r="G591" i="1" s="1"/>
  <c r="G590" i="1" s="1"/>
  <c r="G589" i="1" s="1"/>
  <c r="K340" i="1" l="1"/>
  <c r="K339" i="1" s="1"/>
  <c r="K338" i="1" s="1"/>
  <c r="K395" i="1"/>
  <c r="K394" i="1" s="1"/>
  <c r="J395" i="1"/>
  <c r="J394" i="1" s="1"/>
  <c r="J389" i="1" s="1"/>
  <c r="J364" i="1" s="1"/>
  <c r="J357" i="1" s="1"/>
  <c r="J356" i="1" s="1"/>
  <c r="J355" i="1" s="1"/>
  <c r="J340" i="1"/>
  <c r="J339" i="1" s="1"/>
  <c r="J338" i="1" s="1"/>
  <c r="J320" i="1" s="1"/>
  <c r="J314" i="1" s="1"/>
  <c r="J313" i="1" s="1"/>
  <c r="J312" i="1" s="1"/>
  <c r="I420" i="2"/>
  <c r="H420" i="2"/>
  <c r="H419" i="2" s="1"/>
  <c r="H418" i="2" s="1"/>
  <c r="H401" i="2" s="1"/>
  <c r="I419" i="2"/>
  <c r="I418" i="2" s="1"/>
  <c r="I398" i="2"/>
  <c r="I397" i="2" s="1"/>
  <c r="H398" i="2"/>
  <c r="H397" i="2" s="1"/>
  <c r="H392" i="2" s="1"/>
  <c r="H353" i="2" s="1"/>
  <c r="H581" i="1"/>
  <c r="G581" i="1"/>
  <c r="F151" i="2"/>
  <c r="H221" i="1"/>
  <c r="G220" i="1"/>
  <c r="H540" i="1"/>
  <c r="G540" i="1"/>
  <c r="H26" i="1"/>
  <c r="G785" i="1"/>
  <c r="G784" i="1" s="1"/>
  <c r="G781" i="1" s="1"/>
  <c r="H786" i="1"/>
  <c r="G740" i="1"/>
  <c r="G739" i="1" s="1"/>
  <c r="G313" i="1"/>
  <c r="H587" i="1"/>
  <c r="G587" i="1"/>
  <c r="G585" i="1"/>
  <c r="H586" i="1"/>
  <c r="H585" i="1" s="1"/>
  <c r="G538" i="1"/>
  <c r="G583" i="1"/>
  <c r="H584" i="1"/>
  <c r="E154" i="2"/>
  <c r="G95" i="1"/>
  <c r="G88" i="1" s="1"/>
  <c r="H96" i="1"/>
  <c r="H95" i="1" s="1"/>
  <c r="J197" i="1"/>
  <c r="J196" i="1" s="1"/>
  <c r="J195" i="1" s="1"/>
  <c r="J194" i="1" s="1"/>
  <c r="G218" i="1"/>
  <c r="H219" i="1"/>
  <c r="G209" i="1"/>
  <c r="G206" i="1" s="1"/>
  <c r="H210" i="1"/>
  <c r="H209" i="1" s="1"/>
  <c r="G291" i="1"/>
  <c r="G290" i="1" s="1"/>
  <c r="G289" i="1" s="1"/>
  <c r="G288" i="1" s="1"/>
  <c r="G287" i="1" s="1"/>
  <c r="G253" i="1"/>
  <c r="H254" i="1"/>
  <c r="E198" i="2"/>
  <c r="F199" i="2"/>
  <c r="F159" i="2"/>
  <c r="E161" i="2"/>
  <c r="F161" i="2"/>
  <c r="E159" i="2"/>
  <c r="E151" i="2"/>
  <c r="G252" i="1" l="1"/>
  <c r="G251" i="1" s="1"/>
  <c r="G250" i="1" s="1"/>
  <c r="G249" i="1" s="1"/>
  <c r="G213" i="1"/>
  <c r="J286" i="1"/>
  <c r="G576" i="1"/>
  <c r="H352" i="2"/>
  <c r="J192" i="1"/>
  <c r="J164" i="1" s="1"/>
  <c r="J193" i="1"/>
  <c r="E196" i="2"/>
  <c r="F197" i="2"/>
  <c r="E195" i="2" l="1"/>
  <c r="E194" i="2" s="1"/>
  <c r="H463" i="2"/>
  <c r="H462" i="2" s="1"/>
  <c r="H461" i="2" s="1"/>
  <c r="H423" i="2" s="1"/>
  <c r="E230" i="2"/>
  <c r="E229" i="2"/>
  <c r="F231" i="2"/>
  <c r="F442" i="2"/>
  <c r="F444" i="2"/>
  <c r="E444" i="2"/>
  <c r="E442" i="2"/>
  <c r="E440" i="2"/>
  <c r="F441" i="2"/>
  <c r="F82" i="20"/>
  <c r="F72" i="20" s="1"/>
  <c r="C72" i="20" s="1"/>
  <c r="E565" i="2"/>
  <c r="E534" i="2" s="1"/>
  <c r="F565" i="2"/>
  <c r="E435" i="2" l="1"/>
  <c r="F23" i="2"/>
  <c r="E153" i="2"/>
  <c r="E146" i="2" s="1"/>
  <c r="F431" i="2"/>
  <c r="E431" i="2"/>
  <c r="E428" i="2" s="1"/>
  <c r="E244" i="2" l="1"/>
  <c r="E240" i="2" s="1"/>
  <c r="F245" i="2"/>
  <c r="F351" i="1"/>
  <c r="D227" i="2"/>
  <c r="D226" i="2" s="1"/>
  <c r="D559" i="2"/>
  <c r="F58" i="20" l="1"/>
  <c r="C58" i="20" s="1"/>
  <c r="C59" i="20"/>
  <c r="E424" i="2"/>
  <c r="E423" i="2" s="1"/>
  <c r="G202" i="1"/>
  <c r="G201" i="1" s="1"/>
  <c r="G200" i="1" s="1"/>
  <c r="G199" i="1" s="1"/>
  <c r="G164" i="1" s="1"/>
  <c r="G101" i="20" l="1"/>
  <c r="G100" i="20" s="1"/>
  <c r="C101" i="20"/>
  <c r="C100" i="20" s="1"/>
  <c r="M100" i="20"/>
  <c r="L100" i="20"/>
  <c r="K100" i="20"/>
  <c r="J100" i="20"/>
  <c r="I100" i="20"/>
  <c r="H100" i="20"/>
  <c r="F100" i="20"/>
  <c r="E100" i="20"/>
  <c r="D100" i="20"/>
  <c r="G99" i="20"/>
  <c r="G98" i="20" s="1"/>
  <c r="C99" i="20"/>
  <c r="C98" i="20" s="1"/>
  <c r="M98" i="20"/>
  <c r="L98" i="20"/>
  <c r="K98" i="20"/>
  <c r="J98" i="20"/>
  <c r="J95" i="20" s="1"/>
  <c r="G95" i="20" s="1"/>
  <c r="I98" i="20"/>
  <c r="H98" i="20"/>
  <c r="F98" i="20"/>
  <c r="E98" i="20"/>
  <c r="D98" i="20"/>
  <c r="G97" i="20"/>
  <c r="F96" i="20"/>
  <c r="C96" i="20"/>
  <c r="M95" i="20"/>
  <c r="K95" i="20"/>
  <c r="K94" i="20"/>
  <c r="G94" i="20"/>
  <c r="C94" i="20"/>
  <c r="K93" i="20"/>
  <c r="G93" i="20"/>
  <c r="C93" i="20"/>
  <c r="K92" i="20"/>
  <c r="G92" i="20"/>
  <c r="F92" i="20"/>
  <c r="F91" i="20" s="1"/>
  <c r="E92" i="20"/>
  <c r="E91" i="20" s="1"/>
  <c r="D92" i="20"/>
  <c r="D91" i="20" s="1"/>
  <c r="M91" i="20"/>
  <c r="K91" i="20" s="1"/>
  <c r="J91" i="20"/>
  <c r="I91" i="20"/>
  <c r="H91" i="20"/>
  <c r="K89" i="20"/>
  <c r="G89" i="20"/>
  <c r="C89" i="20"/>
  <c r="K88" i="20"/>
  <c r="C88" i="20"/>
  <c r="M87" i="20"/>
  <c r="K87" i="20" s="1"/>
  <c r="J87" i="20"/>
  <c r="I87" i="20"/>
  <c r="H87" i="20"/>
  <c r="F87" i="20"/>
  <c r="E87" i="20"/>
  <c r="D87" i="20"/>
  <c r="K86" i="20"/>
  <c r="G86" i="20"/>
  <c r="C86" i="20"/>
  <c r="M85" i="20"/>
  <c r="K85" i="20" s="1"/>
  <c r="J85" i="20"/>
  <c r="G85" i="20" s="1"/>
  <c r="F85" i="20"/>
  <c r="C85" i="20" s="1"/>
  <c r="C84" i="20"/>
  <c r="C83" i="20"/>
  <c r="C82" i="20"/>
  <c r="C81" i="20"/>
  <c r="C80" i="20"/>
  <c r="C79" i="20"/>
  <c r="C78" i="20"/>
  <c r="C77" i="20"/>
  <c r="C76" i="20"/>
  <c r="C75" i="20"/>
  <c r="C74" i="20"/>
  <c r="C70" i="20"/>
  <c r="C69" i="20"/>
  <c r="C68" i="20"/>
  <c r="C67" i="20"/>
  <c r="C66" i="20"/>
  <c r="C65" i="20"/>
  <c r="C64" i="20"/>
  <c r="C63" i="20"/>
  <c r="C62" i="20"/>
  <c r="C61" i="20"/>
  <c r="C60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K40" i="20"/>
  <c r="G40" i="20"/>
  <c r="M39" i="20"/>
  <c r="M38" i="20" s="1"/>
  <c r="L39" i="20"/>
  <c r="L38" i="20" s="1"/>
  <c r="J39" i="20"/>
  <c r="J38" i="20" s="1"/>
  <c r="I39" i="20"/>
  <c r="I38" i="20" s="1"/>
  <c r="F39" i="20"/>
  <c r="F38" i="20" s="1"/>
  <c r="E39" i="20"/>
  <c r="G36" i="20"/>
  <c r="G35" i="20" s="1"/>
  <c r="C36" i="20"/>
  <c r="C35" i="20" s="1"/>
  <c r="M35" i="20"/>
  <c r="L35" i="20"/>
  <c r="K35" i="20"/>
  <c r="J35" i="20"/>
  <c r="I35" i="20"/>
  <c r="H35" i="20"/>
  <c r="E35" i="20"/>
  <c r="D35" i="20"/>
  <c r="K34" i="20"/>
  <c r="K33" i="20" s="1"/>
  <c r="G34" i="20"/>
  <c r="G33" i="20" s="1"/>
  <c r="F34" i="20"/>
  <c r="C34" i="20" s="1"/>
  <c r="C33" i="20" s="1"/>
  <c r="M33" i="20"/>
  <c r="L33" i="20"/>
  <c r="J33" i="20"/>
  <c r="I33" i="20"/>
  <c r="H33" i="20"/>
  <c r="F33" i="20"/>
  <c r="E33" i="20"/>
  <c r="D33" i="20"/>
  <c r="L23" i="20"/>
  <c r="K22" i="20"/>
  <c r="G22" i="20"/>
  <c r="C22" i="20"/>
  <c r="K21" i="20"/>
  <c r="G21" i="20"/>
  <c r="C21" i="20"/>
  <c r="M20" i="20"/>
  <c r="K20" i="20" s="1"/>
  <c r="G20" i="20"/>
  <c r="C20" i="20"/>
  <c r="L19" i="20"/>
  <c r="K19" i="20" s="1"/>
  <c r="G19" i="20"/>
  <c r="C19" i="20"/>
  <c r="I17" i="20"/>
  <c r="H17" i="20"/>
  <c r="E17" i="20"/>
  <c r="D17" i="20"/>
  <c r="C87" i="20" l="1"/>
  <c r="C39" i="20"/>
  <c r="C38" i="20" s="1"/>
  <c r="E95" i="20"/>
  <c r="L32" i="20"/>
  <c r="L31" i="20" s="1"/>
  <c r="E38" i="20"/>
  <c r="E32" i="20" s="1"/>
  <c r="E31" i="20" s="1"/>
  <c r="H32" i="20"/>
  <c r="H31" i="20" s="1"/>
  <c r="L17" i="20"/>
  <c r="G39" i="20"/>
  <c r="G38" i="20" s="1"/>
  <c r="G87" i="20"/>
  <c r="G91" i="20"/>
  <c r="F95" i="20"/>
  <c r="I32" i="20"/>
  <c r="I31" i="20" s="1"/>
  <c r="J32" i="20"/>
  <c r="J31" i="20" s="1"/>
  <c r="J23" i="20" s="1"/>
  <c r="J17" i="20" s="1"/>
  <c r="C91" i="20"/>
  <c r="M32" i="20"/>
  <c r="M31" i="20" s="1"/>
  <c r="M23" i="20" s="1"/>
  <c r="M17" i="20" s="1"/>
  <c r="D32" i="20"/>
  <c r="D31" i="20" s="1"/>
  <c r="C95" i="20"/>
  <c r="F32" i="20"/>
  <c r="C92" i="20"/>
  <c r="K39" i="20"/>
  <c r="K38" i="20" s="1"/>
  <c r="K32" i="20" s="1"/>
  <c r="K31" i="20" s="1"/>
  <c r="C32" i="20" l="1"/>
  <c r="C31" i="20" s="1"/>
  <c r="G32" i="20"/>
  <c r="G31" i="20" s="1"/>
  <c r="G23" i="20"/>
  <c r="G17" i="20" s="1"/>
  <c r="K23" i="20"/>
  <c r="K17" i="20" s="1"/>
  <c r="F31" i="20"/>
  <c r="F23" i="20" s="1"/>
  <c r="F17" i="20" s="1"/>
  <c r="C23" i="20" l="1"/>
  <c r="C17" i="20" s="1"/>
  <c r="D103" i="20" s="1"/>
  <c r="F559" i="2"/>
  <c r="H497" i="1" l="1"/>
  <c r="F173" i="2"/>
  <c r="L518" i="2"/>
  <c r="F518" i="2"/>
  <c r="K486" i="1"/>
  <c r="H486" i="1"/>
  <c r="H737" i="1"/>
  <c r="H736" i="1" s="1"/>
  <c r="F227" i="2"/>
  <c r="F226" i="2" s="1"/>
  <c r="L24" i="2"/>
  <c r="L23" i="2"/>
  <c r="I24" i="2"/>
  <c r="I23" i="2"/>
  <c r="I518" i="2" l="1"/>
  <c r="I517" i="2" s="1"/>
  <c r="M12" i="1"/>
  <c r="M11" i="1" s="1"/>
  <c r="J12" i="1"/>
  <c r="J11" i="1" s="1"/>
  <c r="N27" i="1"/>
  <c r="N26" i="1"/>
  <c r="K27" i="1"/>
  <c r="K26" i="1"/>
  <c r="H27" i="1"/>
  <c r="N846" i="1"/>
  <c r="N845" i="1"/>
  <c r="N844" i="1" s="1"/>
  <c r="N842" i="1"/>
  <c r="N840" i="1"/>
  <c r="N837" i="1"/>
  <c r="N832" i="1"/>
  <c r="N831" i="1" s="1"/>
  <c r="N830" i="1" s="1"/>
  <c r="N829" i="1" s="1"/>
  <c r="N826" i="1"/>
  <c r="N825" i="1" s="1"/>
  <c r="N824" i="1" s="1"/>
  <c r="N817" i="1"/>
  <c r="N816" i="1" s="1"/>
  <c r="N813" i="1"/>
  <c r="N811" i="1"/>
  <c r="N804" i="1"/>
  <c r="N803" i="1" s="1"/>
  <c r="N802" i="1" s="1"/>
  <c r="N801" i="1" s="1"/>
  <c r="N800" i="1" s="1"/>
  <c r="N799" i="1" s="1"/>
  <c r="N796" i="1"/>
  <c r="N795" i="1" s="1"/>
  <c r="N794" i="1" s="1"/>
  <c r="N793" i="1" s="1"/>
  <c r="N792" i="1" s="1"/>
  <c r="N791" i="1" s="1"/>
  <c r="N790" i="1" s="1"/>
  <c r="N788" i="1"/>
  <c r="N787" i="1" s="1"/>
  <c r="N785" i="1"/>
  <c r="N784" i="1" s="1"/>
  <c r="N782" i="1"/>
  <c r="N781" i="1" s="1"/>
  <c r="N779" i="1"/>
  <c r="N777" i="1"/>
  <c r="N771" i="1"/>
  <c r="N770" i="1" s="1"/>
  <c r="N769" i="1" s="1"/>
  <c r="N768" i="1" s="1"/>
  <c r="N741" i="1"/>
  <c r="N740" i="1" s="1"/>
  <c r="N739" i="1" s="1"/>
  <c r="N733" i="1"/>
  <c r="N732" i="1" s="1"/>
  <c r="N731" i="1" s="1"/>
  <c r="N730" i="1"/>
  <c r="N729" i="1" s="1"/>
  <c r="N728" i="1" s="1"/>
  <c r="N721" i="1"/>
  <c r="N720" i="1" s="1"/>
  <c r="N719" i="1" s="1"/>
  <c r="N718" i="1" s="1"/>
  <c r="N717" i="1" s="1"/>
  <c r="N716" i="1" s="1"/>
  <c r="N713" i="1"/>
  <c r="N712" i="1" s="1"/>
  <c r="N710" i="1"/>
  <c r="N704" i="1"/>
  <c r="N702" i="1"/>
  <c r="N701" i="1" s="1"/>
  <c r="N699" i="1"/>
  <c r="N698" i="1" s="1"/>
  <c r="N697" i="1" s="1"/>
  <c r="N696" i="1" s="1"/>
  <c r="N695" i="1" s="1"/>
  <c r="N694" i="1" s="1"/>
  <c r="N686" i="1"/>
  <c r="N685" i="1"/>
  <c r="N683" i="1"/>
  <c r="N682" i="1" s="1"/>
  <c r="N680" i="1"/>
  <c r="N673" i="1"/>
  <c r="N672" i="1" s="1"/>
  <c r="N671" i="1" s="1"/>
  <c r="N670" i="1" s="1"/>
  <c r="N669" i="1" s="1"/>
  <c r="N668" i="1" s="1"/>
  <c r="N665" i="1"/>
  <c r="N663" i="1"/>
  <c r="N659" i="1"/>
  <c r="N657" i="1"/>
  <c r="N655" i="1"/>
  <c r="N651" i="1"/>
  <c r="N650" i="1" s="1"/>
  <c r="N649" i="1" s="1"/>
  <c r="N643" i="1"/>
  <c r="N642" i="1" s="1"/>
  <c r="N641" i="1" s="1"/>
  <c r="N639" i="1"/>
  <c r="N637" i="1"/>
  <c r="N631" i="1"/>
  <c r="N630" i="1"/>
  <c r="N629" i="1" s="1"/>
  <c r="N627" i="1"/>
  <c r="N623" i="1"/>
  <c r="N621" i="1"/>
  <c r="N619" i="1"/>
  <c r="N615" i="1"/>
  <c r="N609" i="1"/>
  <c r="N608" i="1" s="1"/>
  <c r="N607" i="1" s="1"/>
  <c r="N606" i="1" s="1"/>
  <c r="N599" i="1"/>
  <c r="N598" i="1" s="1"/>
  <c r="N596" i="1"/>
  <c r="N594" i="1"/>
  <c r="N578" i="1"/>
  <c r="N577" i="1" s="1"/>
  <c r="N576" i="1" s="1"/>
  <c r="N575" i="1" s="1"/>
  <c r="N573" i="1"/>
  <c r="N572" i="1" s="1"/>
  <c r="N571" i="1" s="1"/>
  <c r="N569" i="1"/>
  <c r="N567" i="1"/>
  <c r="N565" i="1"/>
  <c r="N562" i="1"/>
  <c r="N560" i="1"/>
  <c r="N558" i="1"/>
  <c r="N556" i="1"/>
  <c r="N552" i="1"/>
  <c r="N551" i="1"/>
  <c r="N549" i="1"/>
  <c r="N547" i="1"/>
  <c r="N537" i="1"/>
  <c r="N536" i="1" s="1"/>
  <c r="N534" i="1"/>
  <c r="N533" i="1" s="1"/>
  <c r="N532" i="1" s="1"/>
  <c r="N529" i="1"/>
  <c r="N528" i="1" s="1"/>
  <c r="N526" i="1"/>
  <c r="N523" i="1"/>
  <c r="N521" i="1"/>
  <c r="N512" i="1"/>
  <c r="N511" i="1" s="1"/>
  <c r="N510" i="1" s="1"/>
  <c r="N509" i="1" s="1"/>
  <c r="N508" i="1" s="1"/>
  <c r="N507" i="1" s="1"/>
  <c r="N505" i="1"/>
  <c r="N504" i="1" s="1"/>
  <c r="N503" i="1" s="1"/>
  <c r="N502" i="1" s="1"/>
  <c r="N501" i="1" s="1"/>
  <c r="N499" i="1"/>
  <c r="N498" i="1" s="1"/>
  <c r="N494" i="1"/>
  <c r="N493" i="1" s="1"/>
  <c r="N491" i="1"/>
  <c r="N485" i="1"/>
  <c r="N483" i="1"/>
  <c r="N481" i="1"/>
  <c r="N477" i="1"/>
  <c r="N476" i="1" s="1"/>
  <c r="N475" i="1" s="1"/>
  <c r="N471" i="1"/>
  <c r="N470" i="1" s="1"/>
  <c r="N469" i="1" s="1"/>
  <c r="N467" i="1"/>
  <c r="N466" i="1" s="1"/>
  <c r="N465" i="1" s="1"/>
  <c r="N461" i="1"/>
  <c r="N460" i="1" s="1"/>
  <c r="N459" i="1" s="1"/>
  <c r="N458" i="1" s="1"/>
  <c r="N457" i="1" s="1"/>
  <c r="N456" i="1" s="1"/>
  <c r="N445" i="1"/>
  <c r="N444" i="1" s="1"/>
  <c r="N443" i="1" s="1"/>
  <c r="N442" i="1" s="1"/>
  <c r="N441" i="1" s="1"/>
  <c r="N440" i="1" s="1"/>
  <c r="N439" i="1" s="1"/>
  <c r="N427" i="1"/>
  <c r="N426" i="1" s="1"/>
  <c r="N425" i="1" s="1"/>
  <c r="N422" i="1"/>
  <c r="N421" i="1"/>
  <c r="N420" i="1" s="1"/>
  <c r="N416" i="1"/>
  <c r="N415" i="1" s="1"/>
  <c r="N414" i="1" s="1"/>
  <c r="N411" i="1"/>
  <c r="N410" i="1" s="1"/>
  <c r="N405" i="1"/>
  <c r="N403" i="1"/>
  <c r="N401" i="1"/>
  <c r="N400" i="1"/>
  <c r="N399" i="1" s="1"/>
  <c r="N394" i="1"/>
  <c r="N390" i="1"/>
  <c r="N385" i="1"/>
  <c r="N376" i="1"/>
  <c r="N374" i="1"/>
  <c r="N360" i="1"/>
  <c r="N359" i="1"/>
  <c r="N358" i="1" s="1"/>
  <c r="N344" i="1"/>
  <c r="N343" i="1" s="1"/>
  <c r="N339" i="1"/>
  <c r="N338" i="1" s="1"/>
  <c r="N336" i="1"/>
  <c r="N334" i="1"/>
  <c r="N326" i="1"/>
  <c r="N324" i="1"/>
  <c r="N316" i="1"/>
  <c r="N315" i="1" s="1"/>
  <c r="N306" i="1"/>
  <c r="N305" i="1" s="1"/>
  <c r="N304" i="1" s="1"/>
  <c r="N303" i="1" s="1"/>
  <c r="N297" i="1"/>
  <c r="N295" i="1"/>
  <c r="N293" i="1"/>
  <c r="N291" i="1"/>
  <c r="N282" i="1"/>
  <c r="N281" i="1" s="1"/>
  <c r="N280" i="1" s="1"/>
  <c r="N277" i="1"/>
  <c r="N276" i="1" s="1"/>
  <c r="N274" i="1"/>
  <c r="N270" i="1"/>
  <c r="N269" i="1" s="1"/>
  <c r="N268" i="1" s="1"/>
  <c r="N266" i="1"/>
  <c r="N265" i="1" s="1"/>
  <c r="N263" i="1"/>
  <c r="N262" i="1" s="1"/>
  <c r="N258" i="1"/>
  <c r="N257" i="1" s="1"/>
  <c r="N253" i="1"/>
  <c r="N252" i="1" s="1"/>
  <c r="N239" i="1"/>
  <c r="N238" i="1" s="1"/>
  <c r="N237" i="1" s="1"/>
  <c r="N228" i="1"/>
  <c r="N227" i="1" s="1"/>
  <c r="N225" i="1"/>
  <c r="N224" i="1" s="1"/>
  <c r="N218" i="1"/>
  <c r="N220" i="1"/>
  <c r="N215" i="1"/>
  <c r="N214" i="1"/>
  <c r="N207" i="1"/>
  <c r="N206" i="1" s="1"/>
  <c r="N204" i="1"/>
  <c r="N203" i="1" s="1"/>
  <c r="N197" i="1"/>
  <c r="N196" i="1" s="1"/>
  <c r="N195" i="1" s="1"/>
  <c r="N194" i="1" s="1"/>
  <c r="N190" i="1"/>
  <c r="N189" i="1" s="1"/>
  <c r="N188" i="1" s="1"/>
  <c r="N186" i="1"/>
  <c r="N185" i="1" s="1"/>
  <c r="N184" i="1" s="1"/>
  <c r="N183" i="1" s="1"/>
  <c r="N181" i="1"/>
  <c r="N179" i="1"/>
  <c r="N177" i="1"/>
  <c r="N175" i="1"/>
  <c r="N173" i="1"/>
  <c r="N170" i="1"/>
  <c r="N169" i="1" s="1"/>
  <c r="N162" i="1"/>
  <c r="N161" i="1" s="1"/>
  <c r="N160" i="1" s="1"/>
  <c r="N158" i="1"/>
  <c r="N156" i="1"/>
  <c r="N154" i="1"/>
  <c r="N153" i="1"/>
  <c r="N151" i="1" s="1"/>
  <c r="N146" i="1"/>
  <c r="N144" i="1"/>
  <c r="N137" i="1"/>
  <c r="N134" i="1"/>
  <c r="N132" i="1"/>
  <c r="N125" i="1"/>
  <c r="N123" i="1"/>
  <c r="N121" i="1"/>
  <c r="N119" i="1"/>
  <c r="N113" i="1"/>
  <c r="N111" i="1" s="1"/>
  <c r="N110" i="1" s="1"/>
  <c r="N109" i="1" s="1"/>
  <c r="N108" i="1" s="1"/>
  <c r="N107" i="1" s="1"/>
  <c r="N106" i="1" s="1"/>
  <c r="N105" i="1" s="1"/>
  <c r="N103" i="1"/>
  <c r="N99" i="1"/>
  <c r="N97" i="1"/>
  <c r="N94" i="1"/>
  <c r="N89" i="1"/>
  <c r="N84" i="1"/>
  <c r="N83" i="1" s="1"/>
  <c r="N82" i="1" s="1"/>
  <c r="N81" i="1" s="1"/>
  <c r="N79" i="1"/>
  <c r="N77" i="1"/>
  <c r="N72" i="1"/>
  <c r="N71" i="1" s="1"/>
  <c r="N70" i="1" s="1"/>
  <c r="N68" i="1"/>
  <c r="N66" i="1"/>
  <c r="N59" i="1"/>
  <c r="N58" i="1" s="1"/>
  <c r="N57" i="1" s="1"/>
  <c r="N56" i="1" s="1"/>
  <c r="N55" i="1" s="1"/>
  <c r="N54" i="1" s="1"/>
  <c r="N50" i="1"/>
  <c r="N49" i="1" s="1"/>
  <c r="N48" i="1" s="1"/>
  <c r="N45" i="1"/>
  <c r="N44" i="1" s="1"/>
  <c r="N43" i="1" s="1"/>
  <c r="N41" i="1"/>
  <c r="N38" i="1"/>
  <c r="N36" i="1"/>
  <c r="N33" i="1"/>
  <c r="N30" i="1"/>
  <c r="N18" i="1"/>
  <c r="N17" i="1" s="1"/>
  <c r="N16" i="1" s="1"/>
  <c r="N15" i="1" s="1"/>
  <c r="N14" i="1" s="1"/>
  <c r="N13" i="1" s="1"/>
  <c r="I846" i="1"/>
  <c r="I845" i="1"/>
  <c r="I844" i="1" s="1"/>
  <c r="I842" i="1"/>
  <c r="I840" i="1"/>
  <c r="I838" i="1"/>
  <c r="I837" i="1" s="1"/>
  <c r="I832" i="1"/>
  <c r="I831" i="1" s="1"/>
  <c r="I830" i="1" s="1"/>
  <c r="I829" i="1" s="1"/>
  <c r="I826" i="1"/>
  <c r="I825" i="1" s="1"/>
  <c r="I824" i="1" s="1"/>
  <c r="I817" i="1"/>
  <c r="I816" i="1" s="1"/>
  <c r="I813" i="1"/>
  <c r="I811" i="1"/>
  <c r="I804" i="1"/>
  <c r="I803" i="1" s="1"/>
  <c r="I802" i="1" s="1"/>
  <c r="I801" i="1" s="1"/>
  <c r="I800" i="1" s="1"/>
  <c r="I799" i="1" s="1"/>
  <c r="I796" i="1"/>
  <c r="I795" i="1" s="1"/>
  <c r="I794" i="1" s="1"/>
  <c r="I793" i="1" s="1"/>
  <c r="I792" i="1" s="1"/>
  <c r="I791" i="1" s="1"/>
  <c r="I790" i="1" s="1"/>
  <c r="I788" i="1"/>
  <c r="I787" i="1" s="1"/>
  <c r="I785" i="1"/>
  <c r="I784" i="1" s="1"/>
  <c r="I782" i="1"/>
  <c r="I781" i="1" s="1"/>
  <c r="I779" i="1"/>
  <c r="I777" i="1"/>
  <c r="I771" i="1"/>
  <c r="I770" i="1" s="1"/>
  <c r="I769" i="1" s="1"/>
  <c r="I768" i="1" s="1"/>
  <c r="I741" i="1"/>
  <c r="I740" i="1" s="1"/>
  <c r="I739" i="1" s="1"/>
  <c r="I733" i="1"/>
  <c r="I732" i="1" s="1"/>
  <c r="I731" i="1" s="1"/>
  <c r="I730" i="1"/>
  <c r="I729" i="1" s="1"/>
  <c r="I728" i="1" s="1"/>
  <c r="I721" i="1"/>
  <c r="I720" i="1" s="1"/>
  <c r="I719" i="1" s="1"/>
  <c r="I718" i="1" s="1"/>
  <c r="I717" i="1" s="1"/>
  <c r="I716" i="1" s="1"/>
  <c r="I713" i="1"/>
  <c r="I712" i="1" s="1"/>
  <c r="I710" i="1"/>
  <c r="I704" i="1"/>
  <c r="I702" i="1"/>
  <c r="I701" i="1" s="1"/>
  <c r="I699" i="1"/>
  <c r="I698" i="1" s="1"/>
  <c r="I697" i="1" s="1"/>
  <c r="I696" i="1" s="1"/>
  <c r="I695" i="1" s="1"/>
  <c r="I694" i="1" s="1"/>
  <c r="I689" i="1"/>
  <c r="I688" i="1" s="1"/>
  <c r="I685" i="1" s="1"/>
  <c r="I686" i="1"/>
  <c r="I683" i="1"/>
  <c r="I682" i="1" s="1"/>
  <c r="I680" i="1"/>
  <c r="I673" i="1"/>
  <c r="I672" i="1" s="1"/>
  <c r="I671" i="1" s="1"/>
  <c r="I670" i="1" s="1"/>
  <c r="I669" i="1" s="1"/>
  <c r="I668" i="1" s="1"/>
  <c r="I665" i="1"/>
  <c r="I663" i="1"/>
  <c r="I659" i="1"/>
  <c r="I657" i="1"/>
  <c r="I655" i="1"/>
  <c r="I651" i="1"/>
  <c r="I650" i="1" s="1"/>
  <c r="I649" i="1" s="1"/>
  <c r="I643" i="1"/>
  <c r="I642" i="1" s="1"/>
  <c r="I641" i="1" s="1"/>
  <c r="I639" i="1"/>
  <c r="I637" i="1"/>
  <c r="I631" i="1"/>
  <c r="I629" i="1"/>
  <c r="I627" i="1"/>
  <c r="I623" i="1"/>
  <c r="I621" i="1"/>
  <c r="I619" i="1"/>
  <c r="I615" i="1"/>
  <c r="I609" i="1"/>
  <c r="I608" i="1" s="1"/>
  <c r="I607" i="1" s="1"/>
  <c r="I606" i="1" s="1"/>
  <c r="I599" i="1"/>
  <c r="I598" i="1" s="1"/>
  <c r="I596" i="1"/>
  <c r="I594" i="1"/>
  <c r="I578" i="1"/>
  <c r="I577" i="1" s="1"/>
  <c r="I576" i="1" s="1"/>
  <c r="I575" i="1" s="1"/>
  <c r="I573" i="1"/>
  <c r="I572" i="1" s="1"/>
  <c r="I571" i="1" s="1"/>
  <c r="I569" i="1"/>
  <c r="I567" i="1"/>
  <c r="I565" i="1"/>
  <c r="I562" i="1"/>
  <c r="I560" i="1"/>
  <c r="I558" i="1"/>
  <c r="I556" i="1"/>
  <c r="I552" i="1"/>
  <c r="I551" i="1"/>
  <c r="I549" i="1"/>
  <c r="I547" i="1"/>
  <c r="I537" i="1"/>
  <c r="I536" i="1" s="1"/>
  <c r="I534" i="1"/>
  <c r="I533" i="1" s="1"/>
  <c r="I532" i="1" s="1"/>
  <c r="I529" i="1"/>
  <c r="I528" i="1" s="1"/>
  <c r="I526" i="1"/>
  <c r="I523" i="1"/>
  <c r="I521" i="1"/>
  <c r="I512" i="1"/>
  <c r="I511" i="1" s="1"/>
  <c r="I510" i="1" s="1"/>
  <c r="I509" i="1" s="1"/>
  <c r="I508" i="1" s="1"/>
  <c r="I507" i="1" s="1"/>
  <c r="I505" i="1"/>
  <c r="I504" i="1" s="1"/>
  <c r="I503" i="1" s="1"/>
  <c r="I502" i="1" s="1"/>
  <c r="I501" i="1" s="1"/>
  <c r="I499" i="1"/>
  <c r="I498" i="1" s="1"/>
  <c r="I494" i="1"/>
  <c r="I493" i="1" s="1"/>
  <c r="I491" i="1"/>
  <c r="I485" i="1"/>
  <c r="I483" i="1"/>
  <c r="I481" i="1"/>
  <c r="I477" i="1"/>
  <c r="I476" i="1" s="1"/>
  <c r="I475" i="1" s="1"/>
  <c r="I471" i="1"/>
  <c r="I470" i="1" s="1"/>
  <c r="I469" i="1" s="1"/>
  <c r="I467" i="1"/>
  <c r="I466" i="1" s="1"/>
  <c r="I465" i="1" s="1"/>
  <c r="I461" i="1"/>
  <c r="I460" i="1" s="1"/>
  <c r="I459" i="1" s="1"/>
  <c r="I458" i="1" s="1"/>
  <c r="I457" i="1" s="1"/>
  <c r="I456" i="1" s="1"/>
  <c r="I445" i="1"/>
  <c r="I444" i="1" s="1"/>
  <c r="I443" i="1" s="1"/>
  <c r="I442" i="1" s="1"/>
  <c r="I441" i="1" s="1"/>
  <c r="I440" i="1" s="1"/>
  <c r="I439" i="1" s="1"/>
  <c r="I427" i="1"/>
  <c r="I426" i="1" s="1"/>
  <c r="I425" i="1" s="1"/>
  <c r="I422" i="1"/>
  <c r="I421" i="1"/>
  <c r="I420" i="1" s="1"/>
  <c r="I416" i="1"/>
  <c r="I415" i="1" s="1"/>
  <c r="I414" i="1" s="1"/>
  <c r="I411" i="1"/>
  <c r="I410" i="1" s="1"/>
  <c r="I405" i="1"/>
  <c r="I403" i="1"/>
  <c r="I401" i="1"/>
  <c r="I399" i="1"/>
  <c r="I394" i="1"/>
  <c r="I390" i="1"/>
  <c r="I385" i="1"/>
  <c r="I376" i="1"/>
  <c r="I374" i="1"/>
  <c r="I360" i="1"/>
  <c r="I359" i="1"/>
  <c r="I358" i="1" s="1"/>
  <c r="I344" i="1"/>
  <c r="I343" i="1" s="1"/>
  <c r="I339" i="1"/>
  <c r="I338" i="1" s="1"/>
  <c r="I336" i="1"/>
  <c r="I326" i="1"/>
  <c r="I324" i="1"/>
  <c r="I322" i="1"/>
  <c r="I317" i="1"/>
  <c r="I316" i="1" s="1"/>
  <c r="I315" i="1" s="1"/>
  <c r="I306" i="1"/>
  <c r="I305" i="1" s="1"/>
  <c r="I304" i="1" s="1"/>
  <c r="I303" i="1" s="1"/>
  <c r="I300" i="1"/>
  <c r="I299" i="1" s="1"/>
  <c r="I297" i="1"/>
  <c r="I295" i="1"/>
  <c r="I293" i="1"/>
  <c r="I291" i="1"/>
  <c r="I282" i="1"/>
  <c r="I281" i="1" s="1"/>
  <c r="I280" i="1" s="1"/>
  <c r="I277" i="1"/>
  <c r="I276" i="1" s="1"/>
  <c r="I274" i="1"/>
  <c r="I270" i="1"/>
  <c r="I269" i="1" s="1"/>
  <c r="I268" i="1" s="1"/>
  <c r="I266" i="1"/>
  <c r="I265" i="1" s="1"/>
  <c r="I263" i="1"/>
  <c r="I262" i="1" s="1"/>
  <c r="I258" i="1"/>
  <c r="I257" i="1" s="1"/>
  <c r="I253" i="1"/>
  <c r="I252" i="1" s="1"/>
  <c r="I239" i="1"/>
  <c r="I238" i="1" s="1"/>
  <c r="I237" i="1" s="1"/>
  <c r="I228" i="1"/>
  <c r="I227" i="1" s="1"/>
  <c r="I225" i="1"/>
  <c r="I224" i="1" s="1"/>
  <c r="I218" i="1"/>
  <c r="I220" i="1"/>
  <c r="I215" i="1"/>
  <c r="I214" i="1"/>
  <c r="I207" i="1"/>
  <c r="I206" i="1" s="1"/>
  <c r="I204" i="1"/>
  <c r="I203" i="1" s="1"/>
  <c r="I197" i="1"/>
  <c r="I196" i="1" s="1"/>
  <c r="I195" i="1" s="1"/>
  <c r="I194" i="1" s="1"/>
  <c r="I190" i="1"/>
  <c r="I189" i="1" s="1"/>
  <c r="I188" i="1" s="1"/>
  <c r="I186" i="1"/>
  <c r="I185" i="1" s="1"/>
  <c r="I184" i="1" s="1"/>
  <c r="I183" i="1" s="1"/>
  <c r="I181" i="1"/>
  <c r="I179" i="1"/>
  <c r="I177" i="1"/>
  <c r="I175" i="1"/>
  <c r="I173" i="1"/>
  <c r="I170" i="1"/>
  <c r="I169" i="1" s="1"/>
  <c r="I162" i="1"/>
  <c r="I161" i="1" s="1"/>
  <c r="I160" i="1" s="1"/>
  <c r="I158" i="1"/>
  <c r="I156" i="1"/>
  <c r="I154" i="1"/>
  <c r="I153" i="1"/>
  <c r="I151" i="1" s="1"/>
  <c r="I146" i="1"/>
  <c r="I144" i="1"/>
  <c r="I137" i="1"/>
  <c r="I134" i="1"/>
  <c r="I132" i="1"/>
  <c r="I125" i="1"/>
  <c r="I123" i="1"/>
  <c r="I121" i="1"/>
  <c r="I119" i="1"/>
  <c r="I113" i="1"/>
  <c r="I111" i="1" s="1"/>
  <c r="I110" i="1" s="1"/>
  <c r="I109" i="1" s="1"/>
  <c r="I108" i="1" s="1"/>
  <c r="I107" i="1" s="1"/>
  <c r="I106" i="1" s="1"/>
  <c r="I105" i="1" s="1"/>
  <c r="I103" i="1"/>
  <c r="I99" i="1"/>
  <c r="I97" i="1"/>
  <c r="I94" i="1"/>
  <c r="I89" i="1"/>
  <c r="I84" i="1"/>
  <c r="I83" i="1" s="1"/>
  <c r="I82" i="1" s="1"/>
  <c r="I81" i="1" s="1"/>
  <c r="I79" i="1"/>
  <c r="I77" i="1"/>
  <c r="I72" i="1"/>
  <c r="I71" i="1" s="1"/>
  <c r="I70" i="1" s="1"/>
  <c r="I68" i="1"/>
  <c r="I66" i="1"/>
  <c r="I59" i="1"/>
  <c r="I58" i="1" s="1"/>
  <c r="I57" i="1" s="1"/>
  <c r="I56" i="1" s="1"/>
  <c r="I55" i="1" s="1"/>
  <c r="I54" i="1" s="1"/>
  <c r="I50" i="1"/>
  <c r="I49" i="1" s="1"/>
  <c r="I48" i="1" s="1"/>
  <c r="I45" i="1"/>
  <c r="I44" i="1" s="1"/>
  <c r="I43" i="1" s="1"/>
  <c r="I41" i="1"/>
  <c r="I38" i="1"/>
  <c r="I36" i="1"/>
  <c r="I33" i="1"/>
  <c r="I30" i="1"/>
  <c r="I25" i="1"/>
  <c r="I24" i="1" s="1"/>
  <c r="I23" i="1" s="1"/>
  <c r="I18" i="1"/>
  <c r="I17" i="1" s="1"/>
  <c r="I16" i="1" s="1"/>
  <c r="I15" i="1" s="1"/>
  <c r="I14" i="1" s="1"/>
  <c r="I13" i="1" s="1"/>
  <c r="G25" i="1"/>
  <c r="G24" i="1" s="1"/>
  <c r="G23" i="1" s="1"/>
  <c r="G22" i="1" s="1"/>
  <c r="G21" i="1" s="1"/>
  <c r="G20" i="1" s="1"/>
  <c r="K22" i="2"/>
  <c r="K19" i="2" s="1"/>
  <c r="K18" i="2" s="1"/>
  <c r="K11" i="2" s="1"/>
  <c r="K10" i="2" s="1"/>
  <c r="H22" i="2"/>
  <c r="H19" i="2" s="1"/>
  <c r="H18" i="2" s="1"/>
  <c r="L585" i="2"/>
  <c r="L583" i="2"/>
  <c r="L581" i="2"/>
  <c r="L579" i="2"/>
  <c r="L569" i="2"/>
  <c r="L567" i="2"/>
  <c r="L550" i="2"/>
  <c r="L548" i="2"/>
  <c r="L547" i="2"/>
  <c r="L546" i="2" s="1"/>
  <c r="L544" i="2"/>
  <c r="L542" i="2"/>
  <c r="L539" i="2"/>
  <c r="L535" i="2"/>
  <c r="L531" i="2"/>
  <c r="L529" i="2"/>
  <c r="L524" i="2"/>
  <c r="L523" i="2" s="1"/>
  <c r="L521" i="2"/>
  <c r="L517" i="2"/>
  <c r="L515" i="2"/>
  <c r="L513" i="2"/>
  <c r="L509" i="2"/>
  <c r="L508" i="2" s="1"/>
  <c r="L506" i="2"/>
  <c r="L503" i="2"/>
  <c r="L501" i="2"/>
  <c r="L497" i="2"/>
  <c r="L495" i="2"/>
  <c r="L493" i="2"/>
  <c r="L491" i="2"/>
  <c r="L486" i="2"/>
  <c r="L485" i="2" s="1"/>
  <c r="L484" i="2" s="1"/>
  <c r="L480" i="2"/>
  <c r="L479" i="2" s="1"/>
  <c r="L478" i="2" s="1"/>
  <c r="L470" i="2"/>
  <c r="L465" i="2"/>
  <c r="L463" i="2"/>
  <c r="L462" i="2" s="1"/>
  <c r="L461" i="2" s="1"/>
  <c r="L457" i="2"/>
  <c r="L456" i="2" s="1"/>
  <c r="L455" i="2" s="1"/>
  <c r="L451" i="2"/>
  <c r="L450" i="2" s="1"/>
  <c r="L449" i="2" s="1"/>
  <c r="L447" i="2"/>
  <c r="L446" i="2" s="1"/>
  <c r="L442" i="2"/>
  <c r="L440" i="2"/>
  <c r="L437" i="2"/>
  <c r="L436" i="2" s="1"/>
  <c r="L435" i="2" s="1"/>
  <c r="L426" i="2"/>
  <c r="L425" i="2" s="1"/>
  <c r="L419" i="2"/>
  <c r="L418" i="2" s="1"/>
  <c r="L416" i="2"/>
  <c r="L414" i="2"/>
  <c r="L412" i="2"/>
  <c r="L408" i="2"/>
  <c r="L405" i="2"/>
  <c r="L403" i="2"/>
  <c r="L398" i="2"/>
  <c r="L397" i="2" s="1"/>
  <c r="L394" i="2"/>
  <c r="L393" i="2" s="1"/>
  <c r="L390" i="2"/>
  <c r="L389" i="2" s="1"/>
  <c r="L387" i="2"/>
  <c r="L386" i="2" s="1"/>
  <c r="L384" i="2"/>
  <c r="L381" i="2"/>
  <c r="L379" i="2"/>
  <c r="L377" i="2"/>
  <c r="L376" i="2"/>
  <c r="L375" i="2" s="1"/>
  <c r="L369" i="2"/>
  <c r="L367" i="2"/>
  <c r="L365" i="2"/>
  <c r="L363" i="2"/>
  <c r="L350" i="2"/>
  <c r="L349" i="2" s="1"/>
  <c r="L348" i="2" s="1"/>
  <c r="L346" i="2"/>
  <c r="L344" i="2"/>
  <c r="L342" i="2"/>
  <c r="L340" i="2"/>
  <c r="L338" i="2"/>
  <c r="L335" i="2"/>
  <c r="L334" i="2" s="1"/>
  <c r="L331" i="2"/>
  <c r="L330" i="2" s="1"/>
  <c r="L328" i="2"/>
  <c r="L327" i="2" s="1"/>
  <c r="L323" i="2"/>
  <c r="L321" i="2"/>
  <c r="L318" i="2"/>
  <c r="L316" i="2" s="1"/>
  <c r="L315" i="2" s="1"/>
  <c r="L311" i="2"/>
  <c r="L309" i="2"/>
  <c r="L304" i="2"/>
  <c r="L301" i="2"/>
  <c r="L300" i="2" s="1"/>
  <c r="L297" i="2"/>
  <c r="L296" i="2" s="1"/>
  <c r="L294" i="2"/>
  <c r="L289" i="2"/>
  <c r="L288" i="2" s="1"/>
  <c r="L286" i="2"/>
  <c r="L277" i="2"/>
  <c r="L276" i="2" s="1"/>
  <c r="L275" i="2" s="1"/>
  <c r="L272" i="2"/>
  <c r="L271" i="2" s="1"/>
  <c r="L270" i="2" s="1"/>
  <c r="L269" i="2" s="1"/>
  <c r="L249" i="2"/>
  <c r="L247" i="2"/>
  <c r="L246" i="2" s="1"/>
  <c r="L244" i="2"/>
  <c r="L243" i="2" s="1"/>
  <c r="L241" i="2"/>
  <c r="L240" i="2" s="1"/>
  <c r="L238" i="2"/>
  <c r="L236" i="2"/>
  <c r="L233" i="2"/>
  <c r="L232" i="2" s="1"/>
  <c r="L231" i="2"/>
  <c r="L230" i="2" s="1"/>
  <c r="L229" i="2" s="1"/>
  <c r="L224" i="2"/>
  <c r="L223" i="2"/>
  <c r="L222" i="2" s="1"/>
  <c r="L220" i="2"/>
  <c r="L219" i="2" s="1"/>
  <c r="L218" i="2" s="1"/>
  <c r="L214" i="2"/>
  <c r="L213" i="2" s="1"/>
  <c r="L208" i="2"/>
  <c r="L207" i="2" s="1"/>
  <c r="L205" i="2"/>
  <c r="L203" i="2"/>
  <c r="L200" i="2"/>
  <c r="L198" i="2"/>
  <c r="L196" i="2"/>
  <c r="L187" i="2"/>
  <c r="L184" i="2"/>
  <c r="L182" i="2"/>
  <c r="L180" i="2"/>
  <c r="L177" i="2"/>
  <c r="L176" i="2" s="1"/>
  <c r="L174" i="2"/>
  <c r="L170" i="2"/>
  <c r="L169" i="2" s="1"/>
  <c r="L165" i="2"/>
  <c r="L164" i="2" s="1"/>
  <c r="L163" i="2" s="1"/>
  <c r="L153" i="2"/>
  <c r="L147" i="2"/>
  <c r="L142" i="2"/>
  <c r="L138" i="2" s="1"/>
  <c r="L141" i="2"/>
  <c r="L136" i="2"/>
  <c r="L134" i="2"/>
  <c r="L128" i="2"/>
  <c r="L126" i="2"/>
  <c r="L124" i="2"/>
  <c r="L120" i="2"/>
  <c r="L118" i="2"/>
  <c r="L116" i="2"/>
  <c r="L112" i="2"/>
  <c r="L110" i="2"/>
  <c r="L108" i="2"/>
  <c r="L104" i="2"/>
  <c r="L102" i="2"/>
  <c r="L100" i="2"/>
  <c r="L97" i="2"/>
  <c r="L95" i="2"/>
  <c r="L93" i="2"/>
  <c r="L91" i="2"/>
  <c r="L89" i="2"/>
  <c r="L87" i="2"/>
  <c r="L85" i="2"/>
  <c r="L81" i="2"/>
  <c r="L80" i="2" s="1"/>
  <c r="L78" i="2"/>
  <c r="L76" i="2"/>
  <c r="L68" i="2"/>
  <c r="L66" i="2"/>
  <c r="L64" i="2"/>
  <c r="L61" i="2"/>
  <c r="L59" i="2"/>
  <c r="L54" i="2"/>
  <c r="L52" i="2"/>
  <c r="L49" i="2"/>
  <c r="L47" i="2" s="1"/>
  <c r="L44" i="2"/>
  <c r="L42" i="2"/>
  <c r="L40" i="2"/>
  <c r="L37" i="2"/>
  <c r="L35" i="2"/>
  <c r="L32" i="2"/>
  <c r="L29" i="2"/>
  <c r="L25" i="2"/>
  <c r="L22" i="2"/>
  <c r="L20" i="2"/>
  <c r="L16" i="2"/>
  <c r="L14" i="2"/>
  <c r="H13" i="2"/>
  <c r="H12" i="2" s="1"/>
  <c r="I585" i="2"/>
  <c r="I583" i="2"/>
  <c r="I581" i="2"/>
  <c r="I579" i="2"/>
  <c r="I569" i="2"/>
  <c r="I567" i="2"/>
  <c r="I550" i="2"/>
  <c r="I548" i="2"/>
  <c r="I547" i="2"/>
  <c r="I546" i="2" s="1"/>
  <c r="I544" i="2"/>
  <c r="I542" i="2"/>
  <c r="I539" i="2"/>
  <c r="I535" i="2"/>
  <c r="I531" i="2"/>
  <c r="I529" i="2"/>
  <c r="I524" i="2"/>
  <c r="I523" i="2" s="1"/>
  <c r="I521" i="2"/>
  <c r="I515" i="2"/>
  <c r="I513" i="2"/>
  <c r="I509" i="2"/>
  <c r="I508" i="2" s="1"/>
  <c r="I506" i="2"/>
  <c r="I503" i="2"/>
  <c r="I501" i="2"/>
  <c r="I497" i="2"/>
  <c r="I495" i="2"/>
  <c r="I493" i="2"/>
  <c r="I491" i="2"/>
  <c r="I486" i="2"/>
  <c r="I485" i="2" s="1"/>
  <c r="I484" i="2" s="1"/>
  <c r="I480" i="2"/>
  <c r="I479" i="2" s="1"/>
  <c r="I478" i="2" s="1"/>
  <c r="I470" i="2"/>
  <c r="I469" i="2" s="1"/>
  <c r="I465" i="2" s="1"/>
  <c r="I463" i="2"/>
  <c r="I462" i="2" s="1"/>
  <c r="I461" i="2" s="1"/>
  <c r="I457" i="2"/>
  <c r="I456" i="2" s="1"/>
  <c r="I455" i="2" s="1"/>
  <c r="I451" i="2"/>
  <c r="I450" i="2" s="1"/>
  <c r="I449" i="2" s="1"/>
  <c r="I447" i="2"/>
  <c r="I446" i="2" s="1"/>
  <c r="I442" i="2"/>
  <c r="I440" i="2"/>
  <c r="I437" i="2"/>
  <c r="I436" i="2" s="1"/>
  <c r="I429" i="2"/>
  <c r="I428" i="2" s="1"/>
  <c r="I426" i="2"/>
  <c r="I425" i="2" s="1"/>
  <c r="I416" i="2"/>
  <c r="I414" i="2"/>
  <c r="I412" i="2"/>
  <c r="I408" i="2"/>
  <c r="I405" i="2"/>
  <c r="I403" i="2"/>
  <c r="I394" i="2"/>
  <c r="I393" i="2" s="1"/>
  <c r="I390" i="2"/>
  <c r="I389" i="2" s="1"/>
  <c r="I387" i="2"/>
  <c r="I386" i="2" s="1"/>
  <c r="I384" i="2"/>
  <c r="I381" i="2"/>
  <c r="I379" i="2"/>
  <c r="I377" i="2"/>
  <c r="I375" i="2"/>
  <c r="I369" i="2"/>
  <c r="I367" i="2"/>
  <c r="I365" i="2"/>
  <c r="I363" i="2"/>
  <c r="I350" i="2"/>
  <c r="I349" i="2" s="1"/>
  <c r="I348" i="2" s="1"/>
  <c r="I346" i="2"/>
  <c r="I344" i="2"/>
  <c r="I342" i="2"/>
  <c r="I340" i="2"/>
  <c r="I338" i="2"/>
  <c r="I335" i="2"/>
  <c r="I334" i="2" s="1"/>
  <c r="I331" i="2"/>
  <c r="I330" i="2" s="1"/>
  <c r="I328" i="2"/>
  <c r="I327" i="2" s="1"/>
  <c r="I323" i="2"/>
  <c r="I321" i="2"/>
  <c r="I318" i="2"/>
  <c r="I316" i="2" s="1"/>
  <c r="I315" i="2" s="1"/>
  <c r="I311" i="2"/>
  <c r="I309" i="2"/>
  <c r="I304" i="2"/>
  <c r="I301" i="2"/>
  <c r="I300" i="2" s="1"/>
  <c r="I297" i="2"/>
  <c r="I296" i="2" s="1"/>
  <c r="I294" i="2"/>
  <c r="I289" i="2"/>
  <c r="I288" i="2" s="1"/>
  <c r="I286" i="2"/>
  <c r="I277" i="2"/>
  <c r="I276" i="2" s="1"/>
  <c r="I275" i="2" s="1"/>
  <c r="I272" i="2"/>
  <c r="I271" i="2" s="1"/>
  <c r="I270" i="2" s="1"/>
  <c r="I269" i="2" s="1"/>
  <c r="I249" i="2"/>
  <c r="I247" i="2"/>
  <c r="I246" i="2" s="1"/>
  <c r="I244" i="2"/>
  <c r="I243" i="2" s="1"/>
  <c r="I241" i="2"/>
  <c r="I240" i="2" s="1"/>
  <c r="I238" i="2"/>
  <c r="I236" i="2"/>
  <c r="I233" i="2"/>
  <c r="I232" i="2" s="1"/>
  <c r="I231" i="2"/>
  <c r="I230" i="2" s="1"/>
  <c r="I229" i="2" s="1"/>
  <c r="I224" i="2"/>
  <c r="I223" i="2"/>
  <c r="I222" i="2" s="1"/>
  <c r="I220" i="2"/>
  <c r="I219" i="2" s="1"/>
  <c r="I218" i="2" s="1"/>
  <c r="I214" i="2"/>
  <c r="I213" i="2" s="1"/>
  <c r="I208" i="2"/>
  <c r="I207" i="2" s="1"/>
  <c r="I205" i="2"/>
  <c r="I203" i="2"/>
  <c r="I200" i="2"/>
  <c r="I198" i="2"/>
  <c r="I196" i="2"/>
  <c r="I189" i="2"/>
  <c r="I188" i="2" s="1"/>
  <c r="I187" i="2" s="1"/>
  <c r="I184" i="2"/>
  <c r="I182" i="2"/>
  <c r="I180" i="2"/>
  <c r="I177" i="2"/>
  <c r="I176" i="2" s="1"/>
  <c r="I174" i="2"/>
  <c r="I170" i="2"/>
  <c r="I169" i="2" s="1"/>
  <c r="I165" i="2"/>
  <c r="I164" i="2" s="1"/>
  <c r="I163" i="2" s="1"/>
  <c r="I153" i="2"/>
  <c r="I148" i="2"/>
  <c r="I147" i="2" s="1"/>
  <c r="I142" i="2"/>
  <c r="I138" i="2" s="1"/>
  <c r="I141" i="2"/>
  <c r="I136" i="2"/>
  <c r="I134" i="2"/>
  <c r="I128" i="2"/>
  <c r="I126" i="2"/>
  <c r="I124" i="2"/>
  <c r="I120" i="2"/>
  <c r="I118" i="2"/>
  <c r="I116" i="2"/>
  <c r="I112" i="2"/>
  <c r="I110" i="2"/>
  <c r="I108" i="2"/>
  <c r="I104" i="2"/>
  <c r="I102" i="2"/>
  <c r="I100" i="2"/>
  <c r="I97" i="2"/>
  <c r="I95" i="2"/>
  <c r="I93" i="2"/>
  <c r="I91" i="2"/>
  <c r="I89" i="2"/>
  <c r="I87" i="2"/>
  <c r="I85" i="2"/>
  <c r="I81" i="2"/>
  <c r="I80" i="2" s="1"/>
  <c r="I78" i="2"/>
  <c r="I76" i="2"/>
  <c r="I68" i="2"/>
  <c r="I66" i="2"/>
  <c r="I64" i="2"/>
  <c r="I61" i="2"/>
  <c r="I59" i="2"/>
  <c r="I54" i="2"/>
  <c r="I52" i="2"/>
  <c r="I49" i="2"/>
  <c r="I47" i="2" s="1"/>
  <c r="I44" i="2"/>
  <c r="I42" i="2"/>
  <c r="I40" i="2"/>
  <c r="I37" i="2"/>
  <c r="I35" i="2"/>
  <c r="I32" i="2"/>
  <c r="I29" i="2"/>
  <c r="I25" i="2"/>
  <c r="I22" i="2"/>
  <c r="I20" i="2"/>
  <c r="I16" i="2"/>
  <c r="I14" i="2"/>
  <c r="E22" i="2"/>
  <c r="E19" i="2" s="1"/>
  <c r="E18" i="2" s="1"/>
  <c r="E11" i="2" s="1"/>
  <c r="F24" i="2"/>
  <c r="N273" i="1" l="1"/>
  <c r="N272" i="1" s="1"/>
  <c r="N76" i="1"/>
  <c r="N75" i="1" s="1"/>
  <c r="I150" i="1"/>
  <c r="L123" i="2"/>
  <c r="L122" i="2" s="1"/>
  <c r="I389" i="1"/>
  <c r="N520" i="1"/>
  <c r="N519" i="1" s="1"/>
  <c r="N518" i="1" s="1"/>
  <c r="N517" i="1" s="1"/>
  <c r="N516" i="1" s="1"/>
  <c r="N593" i="1"/>
  <c r="N592" i="1" s="1"/>
  <c r="N591" i="1" s="1"/>
  <c r="N590" i="1" s="1"/>
  <c r="N589" i="1" s="1"/>
  <c r="I65" i="1"/>
  <c r="I64" i="1" s="1"/>
  <c r="L299" i="2"/>
  <c r="L13" i="2"/>
  <c r="L12" i="2" s="1"/>
  <c r="L308" i="2"/>
  <c r="L307" i="2" s="1"/>
  <c r="I213" i="1"/>
  <c r="I202" i="1" s="1"/>
  <c r="I201" i="1" s="1"/>
  <c r="I200" i="1" s="1"/>
  <c r="I199" i="1" s="1"/>
  <c r="I593" i="1"/>
  <c r="I592" i="1" s="1"/>
  <c r="I591" i="1" s="1"/>
  <c r="I590" i="1" s="1"/>
  <c r="I589" i="1" s="1"/>
  <c r="N29" i="1"/>
  <c r="N28" i="1" s="1"/>
  <c r="I546" i="1"/>
  <c r="I480" i="1"/>
  <c r="I479" i="1" s="1"/>
  <c r="I464" i="1" s="1"/>
  <c r="I463" i="1" s="1"/>
  <c r="I273" i="1"/>
  <c r="I272" i="1" s="1"/>
  <c r="I143" i="1"/>
  <c r="I142" i="1" s="1"/>
  <c r="I662" i="1"/>
  <c r="I661" i="1" s="1"/>
  <c r="I709" i="1"/>
  <c r="I708" i="1" s="1"/>
  <c r="I707" i="1" s="1"/>
  <c r="I706" i="1" s="1"/>
  <c r="I705" i="1" s="1"/>
  <c r="I693" i="1" s="1"/>
  <c r="I149" i="1"/>
  <c r="I148" i="1" s="1"/>
  <c r="L235" i="2"/>
  <c r="I490" i="1"/>
  <c r="I489" i="1" s="1"/>
  <c r="I488" i="1" s="1"/>
  <c r="I487" i="1" s="1"/>
  <c r="I626" i="1"/>
  <c r="I625" i="1" s="1"/>
  <c r="I727" i="1"/>
  <c r="I726" i="1" s="1"/>
  <c r="I725" i="1" s="1"/>
  <c r="I724" i="1" s="1"/>
  <c r="N172" i="1"/>
  <c r="N168" i="1" s="1"/>
  <c r="N167" i="1" s="1"/>
  <c r="N166" i="1" s="1"/>
  <c r="N165" i="1" s="1"/>
  <c r="N261" i="1"/>
  <c r="N260" i="1" s="1"/>
  <c r="N413" i="1"/>
  <c r="N564" i="1"/>
  <c r="L51" i="2"/>
  <c r="L50" i="2" s="1"/>
  <c r="L314" i="2"/>
  <c r="L313" i="2" s="1"/>
  <c r="L354" i="2"/>
  <c r="I398" i="1"/>
  <c r="N389" i="1"/>
  <c r="I29" i="1"/>
  <c r="I28" i="1" s="1"/>
  <c r="I22" i="1" s="1"/>
  <c r="I21" i="1" s="1"/>
  <c r="I20" i="1" s="1"/>
  <c r="I76" i="1"/>
  <c r="I75" i="1" s="1"/>
  <c r="I63" i="1" s="1"/>
  <c r="I62" i="1" s="1"/>
  <c r="I131" i="1"/>
  <c r="I130" i="1" s="1"/>
  <c r="I129" i="1" s="1"/>
  <c r="I128" i="1" s="1"/>
  <c r="I654" i="1"/>
  <c r="I653" i="1" s="1"/>
  <c r="I776" i="1"/>
  <c r="I413" i="1"/>
  <c r="N636" i="1"/>
  <c r="N635" i="1" s="1"/>
  <c r="N679" i="1"/>
  <c r="N678" i="1" s="1"/>
  <c r="N677" i="1" s="1"/>
  <c r="N676" i="1" s="1"/>
  <c r="N675" i="1" s="1"/>
  <c r="N480" i="1"/>
  <c r="N479" i="1" s="1"/>
  <c r="N464" i="1" s="1"/>
  <c r="N463" i="1" s="1"/>
  <c r="I99" i="2"/>
  <c r="I528" i="2"/>
  <c r="L195" i="2"/>
  <c r="L194" i="2" s="1"/>
  <c r="L337" i="2"/>
  <c r="L333" i="2" s="1"/>
  <c r="L528" i="2"/>
  <c r="L285" i="2"/>
  <c r="L284" i="2" s="1"/>
  <c r="L490" i="2"/>
  <c r="I13" i="2"/>
  <c r="I12" i="2" s="1"/>
  <c r="L99" i="2"/>
  <c r="L133" i="2"/>
  <c r="L132" i="2" s="1"/>
  <c r="L146" i="2"/>
  <c r="L145" i="2" s="1"/>
  <c r="L221" i="2"/>
  <c r="L326" i="2"/>
  <c r="L500" i="2"/>
  <c r="L28" i="2"/>
  <c r="L27" i="2" s="1"/>
  <c r="L58" i="2"/>
  <c r="L57" i="2" s="1"/>
  <c r="L168" i="2"/>
  <c r="L374" i="2"/>
  <c r="L402" i="2"/>
  <c r="L401" i="2" s="1"/>
  <c r="L179" i="2"/>
  <c r="L512" i="2"/>
  <c r="L511" i="2" s="1"/>
  <c r="L534" i="2"/>
  <c r="L107" i="2"/>
  <c r="L106" i="2" s="1"/>
  <c r="L477" i="2"/>
  <c r="L84" i="2"/>
  <c r="L19" i="2"/>
  <c r="L18" i="2" s="1"/>
  <c r="L392" i="2"/>
  <c r="N143" i="1"/>
  <c r="N142" i="1" s="1"/>
  <c r="N251" i="1"/>
  <c r="N654" i="1"/>
  <c r="N653" i="1" s="1"/>
  <c r="I365" i="1"/>
  <c r="I555" i="1"/>
  <c r="N546" i="1"/>
  <c r="N709" i="1"/>
  <c r="N708" i="1" s="1"/>
  <c r="N707" i="1" s="1"/>
  <c r="N706" i="1" s="1"/>
  <c r="N705" i="1" s="1"/>
  <c r="N693" i="1" s="1"/>
  <c r="I520" i="1"/>
  <c r="I519" i="1" s="1"/>
  <c r="I518" i="1" s="1"/>
  <c r="I517" i="1" s="1"/>
  <c r="I516" i="1" s="1"/>
  <c r="N65" i="1"/>
  <c r="N64" i="1" s="1"/>
  <c r="N63" i="1" s="1"/>
  <c r="N62" i="1" s="1"/>
  <c r="N150" i="1"/>
  <c r="N149" i="1" s="1"/>
  <c r="N148" i="1" s="1"/>
  <c r="N213" i="1"/>
  <c r="N202" i="1" s="1"/>
  <c r="N201" i="1" s="1"/>
  <c r="N200" i="1" s="1"/>
  <c r="N199" i="1" s="1"/>
  <c r="N290" i="1"/>
  <c r="N289" i="1" s="1"/>
  <c r="N288" i="1" s="1"/>
  <c r="N287" i="1" s="1"/>
  <c r="N398" i="1"/>
  <c r="N626" i="1"/>
  <c r="N625" i="1" s="1"/>
  <c r="N810" i="1"/>
  <c r="N809" i="1" s="1"/>
  <c r="N808" i="1" s="1"/>
  <c r="N807" i="1" s="1"/>
  <c r="N806" i="1" s="1"/>
  <c r="I290" i="1"/>
  <c r="I289" i="1" s="1"/>
  <c r="I288" i="1" s="1"/>
  <c r="I287" i="1" s="1"/>
  <c r="N662" i="1"/>
  <c r="N661" i="1" s="1"/>
  <c r="I321" i="1"/>
  <c r="I320" i="1" s="1"/>
  <c r="I314" i="1" s="1"/>
  <c r="I313" i="1" s="1"/>
  <c r="I312" i="1" s="1"/>
  <c r="I88" i="1"/>
  <c r="I87" i="1" s="1"/>
  <c r="I564" i="1"/>
  <c r="I614" i="1"/>
  <c r="I613" i="1" s="1"/>
  <c r="N555" i="1"/>
  <c r="N776" i="1"/>
  <c r="N775" i="1" s="1"/>
  <c r="N774" i="1" s="1"/>
  <c r="N767" i="1" s="1"/>
  <c r="N766" i="1" s="1"/>
  <c r="I261" i="1"/>
  <c r="I260" i="1" s="1"/>
  <c r="I836" i="1"/>
  <c r="I835" i="1" s="1"/>
  <c r="I834" i="1" s="1"/>
  <c r="N118" i="1"/>
  <c r="N117" i="1" s="1"/>
  <c r="N116" i="1" s="1"/>
  <c r="N115" i="1" s="1"/>
  <c r="N365" i="1"/>
  <c r="I172" i="1"/>
  <c r="I168" i="1" s="1"/>
  <c r="I167" i="1" s="1"/>
  <c r="I166" i="1" s="1"/>
  <c r="I165" i="1" s="1"/>
  <c r="I636" i="1"/>
  <c r="I635" i="1" s="1"/>
  <c r="I810" i="1"/>
  <c r="I809" i="1" s="1"/>
  <c r="I808" i="1" s="1"/>
  <c r="I807" i="1" s="1"/>
  <c r="I806" i="1" s="1"/>
  <c r="N131" i="1"/>
  <c r="N130" i="1" s="1"/>
  <c r="N129" i="1" s="1"/>
  <c r="N128" i="1" s="1"/>
  <c r="N321" i="1"/>
  <c r="N320" i="1" s="1"/>
  <c r="N314" i="1" s="1"/>
  <c r="N313" i="1" s="1"/>
  <c r="N312" i="1" s="1"/>
  <c r="I118" i="1"/>
  <c r="I117" i="1" s="1"/>
  <c r="I116" i="1" s="1"/>
  <c r="I115" i="1" s="1"/>
  <c r="I679" i="1"/>
  <c r="I678" i="1" s="1"/>
  <c r="I677" i="1" s="1"/>
  <c r="I676" i="1" s="1"/>
  <c r="I675" i="1" s="1"/>
  <c r="N88" i="1"/>
  <c r="N87" i="1" s="1"/>
  <c r="N490" i="1"/>
  <c r="N489" i="1" s="1"/>
  <c r="N488" i="1" s="1"/>
  <c r="N487" i="1" s="1"/>
  <c r="N614" i="1"/>
  <c r="N613" i="1" s="1"/>
  <c r="N25" i="1"/>
  <c r="N24" i="1" s="1"/>
  <c r="N23" i="1" s="1"/>
  <c r="N836" i="1"/>
  <c r="N835" i="1" s="1"/>
  <c r="N834" i="1" s="1"/>
  <c r="N823" i="1"/>
  <c r="N822" i="1"/>
  <c r="N821" i="1" s="1"/>
  <c r="N193" i="1"/>
  <c r="N192" i="1"/>
  <c r="N727" i="1"/>
  <c r="N726" i="1" s="1"/>
  <c r="N725" i="1" s="1"/>
  <c r="N724" i="1" s="1"/>
  <c r="I823" i="1"/>
  <c r="I822" i="1"/>
  <c r="I821" i="1" s="1"/>
  <c r="I251" i="1"/>
  <c r="I364" i="1"/>
  <c r="I357" i="1" s="1"/>
  <c r="I775" i="1"/>
  <c r="I774" i="1" s="1"/>
  <c r="I767" i="1" s="1"/>
  <c r="I766" i="1" s="1"/>
  <c r="I193" i="1"/>
  <c r="I192" i="1"/>
  <c r="L75" i="2"/>
  <c r="L424" i="2"/>
  <c r="L423" i="2" s="1"/>
  <c r="L520" i="2"/>
  <c r="L519" i="2" s="1"/>
  <c r="L293" i="2"/>
  <c r="L292" i="2" s="1"/>
  <c r="I179" i="2"/>
  <c r="I133" i="2"/>
  <c r="I132" i="2" s="1"/>
  <c r="I235" i="2"/>
  <c r="I435" i="2"/>
  <c r="I424" i="2" s="1"/>
  <c r="I423" i="2" s="1"/>
  <c r="I314" i="2"/>
  <c r="I313" i="2" s="1"/>
  <c r="I354" i="2"/>
  <c r="I512" i="2"/>
  <c r="I511" i="2" s="1"/>
  <c r="I221" i="2"/>
  <c r="I146" i="2"/>
  <c r="I145" i="2" s="1"/>
  <c r="I326" i="2"/>
  <c r="I374" i="2"/>
  <c r="I51" i="2"/>
  <c r="I50" i="2" s="1"/>
  <c r="I84" i="2"/>
  <c r="I299" i="2"/>
  <c r="I19" i="2"/>
  <c r="I18" i="2" s="1"/>
  <c r="I123" i="2"/>
  <c r="I122" i="2" s="1"/>
  <c r="I308" i="2"/>
  <c r="I307" i="2" s="1"/>
  <c r="I500" i="2"/>
  <c r="I534" i="2"/>
  <c r="I527" i="2" s="1"/>
  <c r="I107" i="2"/>
  <c r="I106" i="2" s="1"/>
  <c r="I477" i="2"/>
  <c r="I75" i="2"/>
  <c r="I28" i="2"/>
  <c r="I27" i="2" s="1"/>
  <c r="I168" i="2"/>
  <c r="I195" i="2"/>
  <c r="I194" i="2" s="1"/>
  <c r="I402" i="2"/>
  <c r="I401" i="2" s="1"/>
  <c r="I490" i="2"/>
  <c r="I58" i="2"/>
  <c r="I57" i="2" s="1"/>
  <c r="I285" i="2"/>
  <c r="I284" i="2" s="1"/>
  <c r="I337" i="2"/>
  <c r="I333" i="2" s="1"/>
  <c r="H11" i="2"/>
  <c r="I392" i="2"/>
  <c r="I520" i="2"/>
  <c r="I519" i="2" s="1"/>
  <c r="I293" i="2"/>
  <c r="I356" i="1" l="1"/>
  <c r="I355" i="1" s="1"/>
  <c r="I286" i="1" s="1"/>
  <c r="I612" i="1"/>
  <c r="I605" i="1" s="1"/>
  <c r="I604" i="1" s="1"/>
  <c r="L489" i="2"/>
  <c r="I648" i="1"/>
  <c r="I647" i="1" s="1"/>
  <c r="I646" i="1" s="1"/>
  <c r="I645" i="1" s="1"/>
  <c r="N61" i="1"/>
  <c r="L527" i="2"/>
  <c r="I723" i="1"/>
  <c r="I692" i="1" s="1"/>
  <c r="L217" i="2"/>
  <c r="L216" i="2" s="1"/>
  <c r="N612" i="1"/>
  <c r="N605" i="1" s="1"/>
  <c r="N604" i="1" s="1"/>
  <c r="N648" i="1"/>
  <c r="N647" i="1" s="1"/>
  <c r="N646" i="1" s="1"/>
  <c r="N645" i="1" s="1"/>
  <c r="I455" i="1"/>
  <c r="L325" i="2"/>
  <c r="L306" i="2"/>
  <c r="L353" i="2"/>
  <c r="L352" i="2" s="1"/>
  <c r="N22" i="1"/>
  <c r="N21" i="1" s="1"/>
  <c r="N20" i="1" s="1"/>
  <c r="I820" i="1"/>
  <c r="I819" i="1" s="1"/>
  <c r="L167" i="2"/>
  <c r="L74" i="2"/>
  <c r="L56" i="2" s="1"/>
  <c r="N545" i="1"/>
  <c r="N544" i="1" s="1"/>
  <c r="N543" i="1" s="1"/>
  <c r="N542" i="1" s="1"/>
  <c r="L11" i="2"/>
  <c r="N141" i="1"/>
  <c r="N140" i="1" s="1"/>
  <c r="N139" i="1" s="1"/>
  <c r="N114" i="1" s="1"/>
  <c r="N455" i="1"/>
  <c r="I545" i="1"/>
  <c r="I544" i="1" s="1"/>
  <c r="I543" i="1" s="1"/>
  <c r="I542" i="1" s="1"/>
  <c r="I515" i="1" s="1"/>
  <c r="I514" i="1" s="1"/>
  <c r="N723" i="1"/>
  <c r="N692" i="1" s="1"/>
  <c r="N250" i="1"/>
  <c r="N249" i="1" s="1"/>
  <c r="N164" i="1" s="1"/>
  <c r="I141" i="1"/>
  <c r="I140" i="1" s="1"/>
  <c r="I139" i="1" s="1"/>
  <c r="I114" i="1" s="1"/>
  <c r="I250" i="1"/>
  <c r="I249" i="1" s="1"/>
  <c r="I164" i="1" s="1"/>
  <c r="I353" i="2"/>
  <c r="I352" i="2" s="1"/>
  <c r="I61" i="1"/>
  <c r="I12" i="1" s="1"/>
  <c r="N364" i="1"/>
  <c r="N357" i="1" s="1"/>
  <c r="N356" i="1" s="1"/>
  <c r="N355" i="1" s="1"/>
  <c r="N286" i="1" s="1"/>
  <c r="M848" i="1"/>
  <c r="N820" i="1"/>
  <c r="N819" i="1" s="1"/>
  <c r="J848" i="1"/>
  <c r="K587" i="2"/>
  <c r="I306" i="2"/>
  <c r="I489" i="2"/>
  <c r="I11" i="2"/>
  <c r="I217" i="2"/>
  <c r="I216" i="2" s="1"/>
  <c r="I74" i="2"/>
  <c r="I56" i="2" s="1"/>
  <c r="I167" i="2"/>
  <c r="I292" i="2"/>
  <c r="I325" i="2"/>
  <c r="H10" i="2"/>
  <c r="H587" i="2" s="1"/>
  <c r="N515" i="1" l="1"/>
  <c r="N514" i="1" s="1"/>
  <c r="N12" i="1"/>
  <c r="J849" i="1"/>
  <c r="L10" i="2"/>
  <c r="L587" i="2" s="1"/>
  <c r="N11" i="1"/>
  <c r="I11" i="1"/>
  <c r="I848" i="1" s="1"/>
  <c r="M849" i="1"/>
  <c r="I10" i="2"/>
  <c r="I587" i="2" s="1"/>
  <c r="N848" i="1" l="1"/>
  <c r="N849" i="1" s="1"/>
  <c r="F268" i="2" l="1"/>
  <c r="F263" i="2"/>
  <c r="F264" i="2"/>
  <c r="E527" i="2"/>
  <c r="G775" i="1"/>
  <c r="G774" i="1" s="1"/>
  <c r="G767" i="1" s="1"/>
  <c r="G766" i="1" s="1"/>
  <c r="H351" i="1"/>
  <c r="G343" i="1"/>
  <c r="G312" i="1" s="1"/>
  <c r="G286" i="1" s="1"/>
  <c r="G537" i="1"/>
  <c r="G536" i="1" s="1"/>
  <c r="G518" i="1" s="1"/>
  <c r="G517" i="1" s="1"/>
  <c r="G516" i="1" s="1"/>
  <c r="G575" i="1"/>
  <c r="G544" i="1" s="1"/>
  <c r="G543" i="1" s="1"/>
  <c r="G542" i="1" s="1"/>
  <c r="E145" i="2"/>
  <c r="E84" i="2"/>
  <c r="E74" i="2" s="1"/>
  <c r="F88" i="2"/>
  <c r="E58" i="2"/>
  <c r="E57" i="2" s="1"/>
  <c r="G654" i="1"/>
  <c r="G653" i="1" s="1"/>
  <c r="G648" i="1" s="1"/>
  <c r="G647" i="1" s="1"/>
  <c r="G646" i="1" s="1"/>
  <c r="G645" i="1" s="1"/>
  <c r="G612" i="1"/>
  <c r="G605" i="1" s="1"/>
  <c r="G604" i="1" s="1"/>
  <c r="E106" i="2"/>
  <c r="G727" i="1" l="1"/>
  <c r="G726" i="1" s="1"/>
  <c r="G725" i="1" s="1"/>
  <c r="G724" i="1" s="1"/>
  <c r="G723" i="1" s="1"/>
  <c r="G692" i="1" s="1"/>
  <c r="G515" i="1"/>
  <c r="G514" i="1" s="1"/>
  <c r="G87" i="1"/>
  <c r="G61" i="1" s="1"/>
  <c r="G12" i="1" s="1"/>
  <c r="G11" i="1" s="1"/>
  <c r="E56" i="2"/>
  <c r="H846" i="1"/>
  <c r="H845" i="1"/>
  <c r="H844" i="1" s="1"/>
  <c r="H842" i="1"/>
  <c r="H840" i="1"/>
  <c r="H837" i="1"/>
  <c r="H833" i="1"/>
  <c r="H832" i="1" s="1"/>
  <c r="H831" i="1" s="1"/>
  <c r="H830" i="1" s="1"/>
  <c r="H829" i="1" s="1"/>
  <c r="H826" i="1"/>
  <c r="H825" i="1" s="1"/>
  <c r="H824" i="1" s="1"/>
  <c r="H817" i="1"/>
  <c r="H816" i="1" s="1"/>
  <c r="H813" i="1"/>
  <c r="H811" i="1"/>
  <c r="H804" i="1"/>
  <c r="H803" i="1" s="1"/>
  <c r="H802" i="1" s="1"/>
  <c r="H801" i="1" s="1"/>
  <c r="H800" i="1" s="1"/>
  <c r="H799" i="1" s="1"/>
  <c r="H796" i="1"/>
  <c r="H795" i="1" s="1"/>
  <c r="H794" i="1" s="1"/>
  <c r="H793" i="1" s="1"/>
  <c r="H792" i="1" s="1"/>
  <c r="H791" i="1" s="1"/>
  <c r="H790" i="1" s="1"/>
  <c r="H788" i="1"/>
  <c r="H787" i="1" s="1"/>
  <c r="H785" i="1"/>
  <c r="H784" i="1" s="1"/>
  <c r="H782" i="1"/>
  <c r="H779" i="1"/>
  <c r="H777" i="1"/>
  <c r="H771" i="1"/>
  <c r="H770" i="1" s="1"/>
  <c r="H769" i="1" s="1"/>
  <c r="H768" i="1" s="1"/>
  <c r="H759" i="1"/>
  <c r="H758" i="1" s="1"/>
  <c r="H755" i="1"/>
  <c r="H754" i="1" s="1"/>
  <c r="H751" i="1"/>
  <c r="H750" i="1" s="1"/>
  <c r="H748" i="1"/>
  <c r="H747" i="1" s="1"/>
  <c r="H745" i="1"/>
  <c r="H743" i="1"/>
  <c r="H733" i="1"/>
  <c r="H732" i="1" s="1"/>
  <c r="H731" i="1" s="1"/>
  <c r="H729" i="1"/>
  <c r="H728" i="1" s="1"/>
  <c r="H721" i="1"/>
  <c r="H720" i="1" s="1"/>
  <c r="H719" i="1" s="1"/>
  <c r="H718" i="1" s="1"/>
  <c r="H717" i="1" s="1"/>
  <c r="H716" i="1" s="1"/>
  <c r="H713" i="1"/>
  <c r="H712" i="1" s="1"/>
  <c r="H710" i="1"/>
  <c r="H704" i="1"/>
  <c r="H702" i="1"/>
  <c r="H701" i="1" s="1"/>
  <c r="H699" i="1"/>
  <c r="H698" i="1" s="1"/>
  <c r="H697" i="1" s="1"/>
  <c r="H696" i="1" s="1"/>
  <c r="H695" i="1" s="1"/>
  <c r="H694" i="1" s="1"/>
  <c r="H686" i="1"/>
  <c r="H685" i="1" s="1"/>
  <c r="H683" i="1"/>
  <c r="H682" i="1" s="1"/>
  <c r="H680" i="1"/>
  <c r="H673" i="1"/>
  <c r="H672" i="1" s="1"/>
  <c r="H671" i="1" s="1"/>
  <c r="H670" i="1" s="1"/>
  <c r="H669" i="1" s="1"/>
  <c r="H668" i="1" s="1"/>
  <c r="H665" i="1"/>
  <c r="H663" i="1"/>
  <c r="H659" i="1"/>
  <c r="H657" i="1"/>
  <c r="H655" i="1"/>
  <c r="H651" i="1"/>
  <c r="H643" i="1"/>
  <c r="H642" i="1" s="1"/>
  <c r="H641" i="1" s="1"/>
  <c r="H639" i="1"/>
  <c r="H637" i="1"/>
  <c r="H631" i="1"/>
  <c r="H627" i="1"/>
  <c r="H623" i="1"/>
  <c r="H621" i="1"/>
  <c r="H619" i="1"/>
  <c r="H615" i="1"/>
  <c r="H609" i="1"/>
  <c r="H608" i="1" s="1"/>
  <c r="H607" i="1" s="1"/>
  <c r="H606" i="1" s="1"/>
  <c r="H601" i="1"/>
  <c r="H600" i="1" s="1"/>
  <c r="H599" i="1" s="1"/>
  <c r="H598" i="1" s="1"/>
  <c r="H596" i="1"/>
  <c r="H594" i="1"/>
  <c r="H583" i="1"/>
  <c r="H578" i="1"/>
  <c r="H577" i="1" s="1"/>
  <c r="H573" i="1"/>
  <c r="H572" i="1" s="1"/>
  <c r="H571" i="1" s="1"/>
  <c r="H569" i="1"/>
  <c r="H567" i="1"/>
  <c r="H565" i="1"/>
  <c r="H562" i="1"/>
  <c r="H560" i="1"/>
  <c r="H558" i="1"/>
  <c r="H556" i="1"/>
  <c r="H552" i="1"/>
  <c r="H551" i="1"/>
  <c r="H549" i="1"/>
  <c r="H547" i="1"/>
  <c r="H538" i="1"/>
  <c r="H534" i="1"/>
  <c r="H533" i="1" s="1"/>
  <c r="H532" i="1" s="1"/>
  <c r="H529" i="1"/>
  <c r="H528" i="1" s="1"/>
  <c r="H526" i="1"/>
  <c r="H523" i="1"/>
  <c r="H521" i="1"/>
  <c r="H512" i="1"/>
  <c r="H511" i="1" s="1"/>
  <c r="H510" i="1" s="1"/>
  <c r="H509" i="1" s="1"/>
  <c r="H508" i="1" s="1"/>
  <c r="H507" i="1" s="1"/>
  <c r="H505" i="1"/>
  <c r="H504" i="1" s="1"/>
  <c r="H503" i="1" s="1"/>
  <c r="H502" i="1" s="1"/>
  <c r="H501" i="1" s="1"/>
  <c r="H499" i="1"/>
  <c r="H498" i="1" s="1"/>
  <c r="H494" i="1"/>
  <c r="H493" i="1" s="1"/>
  <c r="H491" i="1"/>
  <c r="H485" i="1"/>
  <c r="H483" i="1"/>
  <c r="H481" i="1"/>
  <c r="H477" i="1"/>
  <c r="H476" i="1" s="1"/>
  <c r="H475" i="1" s="1"/>
  <c r="H471" i="1"/>
  <c r="H470" i="1" s="1"/>
  <c r="H469" i="1" s="1"/>
  <c r="H467" i="1"/>
  <c r="H466" i="1" s="1"/>
  <c r="H461" i="1"/>
  <c r="H460" i="1" s="1"/>
  <c r="H459" i="1" s="1"/>
  <c r="H458" i="1" s="1"/>
  <c r="H457" i="1" s="1"/>
  <c r="H456" i="1" s="1"/>
  <c r="H452" i="1"/>
  <c r="H451" i="1" s="1"/>
  <c r="H447" i="1"/>
  <c r="H446" i="1" s="1"/>
  <c r="H445" i="1" s="1"/>
  <c r="H428" i="1"/>
  <c r="H427" i="1" s="1"/>
  <c r="H426" i="1" s="1"/>
  <c r="H425" i="1" s="1"/>
  <c r="H422" i="1"/>
  <c r="H421" i="1"/>
  <c r="H420" i="1" s="1"/>
  <c r="H416" i="1"/>
  <c r="H415" i="1" s="1"/>
  <c r="H414" i="1" s="1"/>
  <c r="H411" i="1"/>
  <c r="H410" i="1" s="1"/>
  <c r="H405" i="1"/>
  <c r="H403" i="1"/>
  <c r="H401" i="1"/>
  <c r="H400" i="1"/>
  <c r="H399" i="1" s="1"/>
  <c r="H395" i="1"/>
  <c r="H394" i="1" s="1"/>
  <c r="H391" i="1"/>
  <c r="H390" i="1" s="1"/>
  <c r="H387" i="1"/>
  <c r="H385" i="1" s="1"/>
  <c r="H382" i="1"/>
  <c r="H378" i="1"/>
  <c r="H376" i="1"/>
  <c r="H374" i="1"/>
  <c r="H371" i="1"/>
  <c r="H370" i="1" s="1"/>
  <c r="H367" i="1"/>
  <c r="H366" i="1" s="1"/>
  <c r="H360" i="1"/>
  <c r="H359" i="1"/>
  <c r="H358" i="1" s="1"/>
  <c r="H349" i="1"/>
  <c r="H345" i="1"/>
  <c r="H340" i="1"/>
  <c r="H339" i="1" s="1"/>
  <c r="H338" i="1" s="1"/>
  <c r="H336" i="1"/>
  <c r="H334" i="1"/>
  <c r="H330" i="1"/>
  <c r="H328" i="1"/>
  <c r="H326" i="1"/>
  <c r="H324" i="1"/>
  <c r="H322" i="1"/>
  <c r="H318" i="1"/>
  <c r="H317" i="1" s="1"/>
  <c r="H316" i="1" s="1"/>
  <c r="H315" i="1" s="1"/>
  <c r="H306" i="1"/>
  <c r="H305" i="1" s="1"/>
  <c r="H304" i="1" s="1"/>
  <c r="H303" i="1" s="1"/>
  <c r="H297" i="1"/>
  <c r="H295" i="1"/>
  <c r="H293" i="1"/>
  <c r="H291" i="1"/>
  <c r="H282" i="1"/>
  <c r="H281" i="1" s="1"/>
  <c r="H280" i="1" s="1"/>
  <c r="H277" i="1"/>
  <c r="H276" i="1" s="1"/>
  <c r="H274" i="1"/>
  <c r="H270" i="1"/>
  <c r="H269" i="1" s="1"/>
  <c r="H268" i="1" s="1"/>
  <c r="H266" i="1"/>
  <c r="H265" i="1" s="1"/>
  <c r="H263" i="1"/>
  <c r="H262" i="1" s="1"/>
  <c r="H258" i="1"/>
  <c r="H257" i="1" s="1"/>
  <c r="H253" i="1"/>
  <c r="H252" i="1" s="1"/>
  <c r="H246" i="1"/>
  <c r="H245" i="1" s="1"/>
  <c r="H244" i="1" s="1"/>
  <c r="H242" i="1"/>
  <c r="H241" i="1" s="1"/>
  <c r="H239" i="1"/>
  <c r="H238" i="1" s="1"/>
  <c r="H233" i="1"/>
  <c r="H232" i="1" s="1"/>
  <c r="H231" i="1" s="1"/>
  <c r="H229" i="1"/>
  <c r="H228" i="1" s="1"/>
  <c r="H227" i="1" s="1"/>
  <c r="H225" i="1"/>
  <c r="H224" i="1" s="1"/>
  <c r="H218" i="1"/>
  <c r="H220" i="1"/>
  <c r="H215" i="1"/>
  <c r="H214" i="1"/>
  <c r="H207" i="1"/>
  <c r="H206" i="1" s="1"/>
  <c r="H205" i="1"/>
  <c r="H204" i="1" s="1"/>
  <c r="H203" i="1" s="1"/>
  <c r="H197" i="1"/>
  <c r="H196" i="1" s="1"/>
  <c r="H195" i="1" s="1"/>
  <c r="H194" i="1" s="1"/>
  <c r="H190" i="1"/>
  <c r="H189" i="1" s="1"/>
  <c r="H188" i="1" s="1"/>
  <c r="H186" i="1"/>
  <c r="H185" i="1" s="1"/>
  <c r="H184" i="1" s="1"/>
  <c r="H183" i="1" s="1"/>
  <c r="H181" i="1"/>
  <c r="H179" i="1"/>
  <c r="H177" i="1"/>
  <c r="H175" i="1"/>
  <c r="H173" i="1"/>
  <c r="H170" i="1"/>
  <c r="H169" i="1" s="1"/>
  <c r="H162" i="1"/>
  <c r="H161" i="1" s="1"/>
  <c r="H160" i="1" s="1"/>
  <c r="H158" i="1"/>
  <c r="H156" i="1"/>
  <c r="H154" i="1"/>
  <c r="H153" i="1"/>
  <c r="H151" i="1" s="1"/>
  <c r="H146" i="1"/>
  <c r="H144" i="1"/>
  <c r="H137" i="1"/>
  <c r="H134" i="1"/>
  <c r="H132" i="1"/>
  <c r="H125" i="1"/>
  <c r="H123" i="1"/>
  <c r="H121" i="1"/>
  <c r="H119" i="1"/>
  <c r="H113" i="1"/>
  <c r="H111" i="1" s="1"/>
  <c r="H110" i="1" s="1"/>
  <c r="H109" i="1" s="1"/>
  <c r="H108" i="1" s="1"/>
  <c r="H107" i="1" s="1"/>
  <c r="H106" i="1" s="1"/>
  <c r="H105" i="1" s="1"/>
  <c r="H103" i="1"/>
  <c r="H99" i="1"/>
  <c r="H97" i="1"/>
  <c r="H93" i="1"/>
  <c r="H89" i="1"/>
  <c r="H84" i="1"/>
  <c r="H83" i="1" s="1"/>
  <c r="H82" i="1" s="1"/>
  <c r="H81" i="1" s="1"/>
  <c r="H79" i="1"/>
  <c r="H77" i="1"/>
  <c r="H72" i="1"/>
  <c r="H71" i="1" s="1"/>
  <c r="H70" i="1" s="1"/>
  <c r="H68" i="1"/>
  <c r="H66" i="1"/>
  <c r="H59" i="1"/>
  <c r="H58" i="1" s="1"/>
  <c r="H57" i="1" s="1"/>
  <c r="H56" i="1" s="1"/>
  <c r="H55" i="1" s="1"/>
  <c r="H54" i="1" s="1"/>
  <c r="H50" i="1"/>
  <c r="H45" i="1"/>
  <c r="H44" i="1" s="1"/>
  <c r="H43" i="1" s="1"/>
  <c r="H41" i="1"/>
  <c r="H38" i="1"/>
  <c r="H36" i="1"/>
  <c r="H33" i="1"/>
  <c r="H30" i="1"/>
  <c r="H25" i="1"/>
  <c r="H24" i="1" s="1"/>
  <c r="H23" i="1" s="1"/>
  <c r="H18" i="1"/>
  <c r="H17" i="1" s="1"/>
  <c r="H16" i="1" s="1"/>
  <c r="H15" i="1" s="1"/>
  <c r="H14" i="1" s="1"/>
  <c r="H13" i="1" s="1"/>
  <c r="F585" i="2"/>
  <c r="F583" i="2"/>
  <c r="F581" i="2"/>
  <c r="F580" i="2"/>
  <c r="F579" i="2" s="1"/>
  <c r="F577" i="2"/>
  <c r="F576" i="2"/>
  <c r="F575" i="2" s="1"/>
  <c r="F569" i="2"/>
  <c r="F567" i="2"/>
  <c r="F557" i="2"/>
  <c r="F554" i="2"/>
  <c r="F550" i="2"/>
  <c r="F548" i="2"/>
  <c r="F547" i="2"/>
  <c r="F546" i="2" s="1"/>
  <c r="F544" i="2"/>
  <c r="F542" i="2"/>
  <c r="F535" i="2"/>
  <c r="F531" i="2"/>
  <c r="F529" i="2"/>
  <c r="F524" i="2"/>
  <c r="F523" i="2" s="1"/>
  <c r="F521" i="2"/>
  <c r="F517" i="2"/>
  <c r="F515" i="2"/>
  <c r="F513" i="2"/>
  <c r="F509" i="2"/>
  <c r="F508" i="2" s="1"/>
  <c r="F506" i="2"/>
  <c r="F503" i="2"/>
  <c r="F501" i="2"/>
  <c r="F497" i="2"/>
  <c r="F495" i="2"/>
  <c r="F493" i="2"/>
  <c r="F491" i="2"/>
  <c r="F486" i="2"/>
  <c r="F485" i="2" s="1"/>
  <c r="F484" i="2" s="1"/>
  <c r="F480" i="2"/>
  <c r="F479" i="2" s="1"/>
  <c r="F478" i="2" s="1"/>
  <c r="F474" i="2"/>
  <c r="F473" i="2" s="1"/>
  <c r="F472" i="2" s="1"/>
  <c r="F470" i="2"/>
  <c r="F469" i="2" s="1"/>
  <c r="F467" i="2"/>
  <c r="F466" i="2" s="1"/>
  <c r="F463" i="2"/>
  <c r="F462" i="2" s="1"/>
  <c r="F461" i="2" s="1"/>
  <c r="F457" i="2"/>
  <c r="F456" i="2" s="1"/>
  <c r="F455" i="2" s="1"/>
  <c r="F451" i="2"/>
  <c r="F450" i="2" s="1"/>
  <c r="F449" i="2" s="1"/>
  <c r="F447" i="2"/>
  <c r="F446" i="2" s="1"/>
  <c r="F440" i="2"/>
  <c r="F437" i="2"/>
  <c r="F436" i="2" s="1"/>
  <c r="F435" i="2" s="1"/>
  <c r="F429" i="2"/>
  <c r="F428" i="2" s="1"/>
  <c r="F427" i="2"/>
  <c r="F426" i="2" s="1"/>
  <c r="F425" i="2" s="1"/>
  <c r="F420" i="2"/>
  <c r="F419" i="2" s="1"/>
  <c r="F418" i="2" s="1"/>
  <c r="F416" i="2"/>
  <c r="F414" i="2"/>
  <c r="F412" i="2"/>
  <c r="F410" i="2"/>
  <c r="F408" i="2"/>
  <c r="F405" i="2"/>
  <c r="F403" i="2"/>
  <c r="F398" i="2"/>
  <c r="F397" i="2" s="1"/>
  <c r="F394" i="2"/>
  <c r="F393" i="2" s="1"/>
  <c r="F390" i="2"/>
  <c r="F389" i="2" s="1"/>
  <c r="F387" i="2"/>
  <c r="F386" i="2" s="1"/>
  <c r="F384" i="2"/>
  <c r="F382" i="2"/>
  <c r="F381" i="2" s="1"/>
  <c r="F379" i="2"/>
  <c r="F377" i="2"/>
  <c r="F376" i="2"/>
  <c r="F375" i="2" s="1"/>
  <c r="F372" i="2"/>
  <c r="F371" i="2"/>
  <c r="F369" i="2" s="1"/>
  <c r="F367" i="2"/>
  <c r="F365" i="2"/>
  <c r="F363" i="2"/>
  <c r="F360" i="2"/>
  <c r="F359" i="2" s="1"/>
  <c r="F356" i="2"/>
  <c r="F355" i="2" s="1"/>
  <c r="F350" i="2"/>
  <c r="F349" i="2" s="1"/>
  <c r="F348" i="2" s="1"/>
  <c r="F346" i="2"/>
  <c r="F344" i="2"/>
  <c r="F342" i="2"/>
  <c r="F340" i="2"/>
  <c r="F338" i="2"/>
  <c r="F335" i="2"/>
  <c r="F334" i="2" s="1"/>
  <c r="F331" i="2"/>
  <c r="F330" i="2" s="1"/>
  <c r="F328" i="2"/>
  <c r="F327" i="2" s="1"/>
  <c r="F323" i="2"/>
  <c r="F321" i="2"/>
  <c r="F318" i="2"/>
  <c r="F316" i="2" s="1"/>
  <c r="F315" i="2" s="1"/>
  <c r="F311" i="2"/>
  <c r="F309" i="2"/>
  <c r="F304" i="2"/>
  <c r="F301" i="2"/>
  <c r="F300" i="2" s="1"/>
  <c r="F297" i="2"/>
  <c r="F296" i="2" s="1"/>
  <c r="F294" i="2"/>
  <c r="F289" i="2"/>
  <c r="F288" i="2" s="1"/>
  <c r="F286" i="2"/>
  <c r="F277" i="2"/>
  <c r="F276" i="2" s="1"/>
  <c r="F275" i="2" s="1"/>
  <c r="F272" i="2"/>
  <c r="F271" i="2" s="1"/>
  <c r="F270" i="2" s="1"/>
  <c r="F266" i="2"/>
  <c r="F265" i="2" s="1"/>
  <c r="F262" i="2"/>
  <c r="F261" i="2" s="1"/>
  <c r="F258" i="2"/>
  <c r="F257" i="2" s="1"/>
  <c r="F255" i="2"/>
  <c r="F254" i="2" s="1"/>
  <c r="F252" i="2"/>
  <c r="F250" i="2"/>
  <c r="F247" i="2"/>
  <c r="F246" i="2" s="1"/>
  <c r="F241" i="2"/>
  <c r="F238" i="2"/>
  <c r="F236" i="2"/>
  <c r="F233" i="2"/>
  <c r="F232" i="2" s="1"/>
  <c r="F230" i="2"/>
  <c r="F229" i="2" s="1"/>
  <c r="F224" i="2"/>
  <c r="F223" i="2"/>
  <c r="F222" i="2" s="1"/>
  <c r="F219" i="2"/>
  <c r="F218" i="2" s="1"/>
  <c r="F214" i="2"/>
  <c r="F213" i="2" s="1"/>
  <c r="F208" i="2"/>
  <c r="F207" i="2" s="1"/>
  <c r="F205" i="2"/>
  <c r="F203" i="2"/>
  <c r="F200" i="2"/>
  <c r="F198" i="2"/>
  <c r="F196" i="2"/>
  <c r="F189" i="2"/>
  <c r="F188" i="2" s="1"/>
  <c r="F187" i="2" s="1"/>
  <c r="F184" i="2"/>
  <c r="F182" i="2"/>
  <c r="F180" i="2"/>
  <c r="F177" i="2"/>
  <c r="F176" i="2" s="1"/>
  <c r="F174" i="2"/>
  <c r="F170" i="2"/>
  <c r="F169" i="2" s="1"/>
  <c r="F165" i="2"/>
  <c r="F164" i="2" s="1"/>
  <c r="F163" i="2" s="1"/>
  <c r="F156" i="2"/>
  <c r="F155" i="2" s="1"/>
  <c r="F153" i="2"/>
  <c r="F142" i="2"/>
  <c r="F138" i="2" s="1"/>
  <c r="F141" i="2"/>
  <c r="F136" i="2"/>
  <c r="F134" i="2"/>
  <c r="F128" i="2"/>
  <c r="F126" i="2"/>
  <c r="F124" i="2"/>
  <c r="F120" i="2"/>
  <c r="F118" i="2"/>
  <c r="F116" i="2"/>
  <c r="F112" i="2"/>
  <c r="F110" i="2"/>
  <c r="F108" i="2"/>
  <c r="F104" i="2"/>
  <c r="F102" i="2"/>
  <c r="F100" i="2"/>
  <c r="F97" i="2"/>
  <c r="F95" i="2"/>
  <c r="F93" i="2"/>
  <c r="F91" i="2"/>
  <c r="F89" i="2"/>
  <c r="F87" i="2"/>
  <c r="F85" i="2"/>
  <c r="F81" i="2"/>
  <c r="F80" i="2" s="1"/>
  <c r="F78" i="2"/>
  <c r="F76" i="2"/>
  <c r="F71" i="2"/>
  <c r="F70" i="2" s="1"/>
  <c r="F68" i="2"/>
  <c r="F66" i="2"/>
  <c r="F64" i="2"/>
  <c r="F61" i="2"/>
  <c r="F59" i="2"/>
  <c r="F54" i="2"/>
  <c r="F52" i="2"/>
  <c r="F49" i="2"/>
  <c r="F47" i="2" s="1"/>
  <c r="F44" i="2"/>
  <c r="F42" i="2"/>
  <c r="F40" i="2"/>
  <c r="F37" i="2"/>
  <c r="F35" i="2"/>
  <c r="F32" i="2"/>
  <c r="F29" i="2"/>
  <c r="F25" i="2"/>
  <c r="F22" i="2"/>
  <c r="F20" i="2"/>
  <c r="F16" i="2"/>
  <c r="F14" i="2"/>
  <c r="F146" i="2" l="1"/>
  <c r="F195" i="2"/>
  <c r="H344" i="1"/>
  <c r="H213" i="1"/>
  <c r="H88" i="1"/>
  <c r="H87" i="1" s="1"/>
  <c r="H202" i="1"/>
  <c r="H576" i="1"/>
  <c r="H575" i="1" s="1"/>
  <c r="H150" i="1"/>
  <c r="H149" i="1" s="1"/>
  <c r="H148" i="1" s="1"/>
  <c r="E217" i="2"/>
  <c r="E216" i="2" s="1"/>
  <c r="E10" i="2" s="1"/>
  <c r="E587" i="2" s="1"/>
  <c r="F528" i="2"/>
  <c r="H261" i="1"/>
  <c r="H260" i="1" s="1"/>
  <c r="H49" i="1"/>
  <c r="H48" i="1" s="1"/>
  <c r="H836" i="1"/>
  <c r="H835" i="1" s="1"/>
  <c r="H834" i="1" s="1"/>
  <c r="F299" i="2"/>
  <c r="F221" i="2"/>
  <c r="H546" i="1"/>
  <c r="F235" i="2"/>
  <c r="H343" i="1"/>
  <c r="F308" i="2"/>
  <c r="F307" i="2" s="1"/>
  <c r="F424" i="2"/>
  <c r="F500" i="2"/>
  <c r="F13" i="2"/>
  <c r="F12" i="2" s="1"/>
  <c r="F293" i="2"/>
  <c r="F168" i="2"/>
  <c r="F133" i="2"/>
  <c r="F132" i="2" s="1"/>
  <c r="F477" i="2"/>
  <c r="F51" i="2"/>
  <c r="F50" i="2" s="1"/>
  <c r="F402" i="2"/>
  <c r="F401" i="2" s="1"/>
  <c r="F19" i="2"/>
  <c r="F18" i="2" s="1"/>
  <c r="F28" i="2"/>
  <c r="F27" i="2" s="1"/>
  <c r="H742" i="1"/>
  <c r="F326" i="2"/>
  <c r="F314" i="2"/>
  <c r="F313" i="2" s="1"/>
  <c r="F306" i="2" s="1"/>
  <c r="H490" i="1"/>
  <c r="H489" i="1" s="1"/>
  <c r="H488" i="1" s="1"/>
  <c r="H487" i="1" s="1"/>
  <c r="H636" i="1"/>
  <c r="H635" i="1" s="1"/>
  <c r="F75" i="2"/>
  <c r="F99" i="2"/>
  <c r="F512" i="2"/>
  <c r="F511" i="2" s="1"/>
  <c r="F285" i="2"/>
  <c r="F284" i="2" s="1"/>
  <c r="F520" i="2"/>
  <c r="F519" i="2" s="1"/>
  <c r="F107" i="2"/>
  <c r="F106" i="2" s="1"/>
  <c r="F249" i="2"/>
  <c r="F354" i="2"/>
  <c r="H654" i="1"/>
  <c r="H653" i="1" s="1"/>
  <c r="F179" i="2"/>
  <c r="H564" i="1"/>
  <c r="F490" i="2"/>
  <c r="F145" i="2"/>
  <c r="F123" i="2"/>
  <c r="F122" i="2" s="1"/>
  <c r="F337" i="2"/>
  <c r="F333" i="2" s="1"/>
  <c r="F465" i="2"/>
  <c r="H555" i="1"/>
  <c r="G848" i="1"/>
  <c r="H776" i="1"/>
  <c r="H450" i="1"/>
  <c r="H444" i="1" s="1"/>
  <c r="H443" i="1" s="1"/>
  <c r="H442" i="1" s="1"/>
  <c r="H441" i="1" s="1"/>
  <c r="H440" i="1" s="1"/>
  <c r="H439" i="1" s="1"/>
  <c r="H65" i="1"/>
  <c r="H64" i="1" s="1"/>
  <c r="H290" i="1"/>
  <c r="H289" i="1" s="1"/>
  <c r="H288" i="1" s="1"/>
  <c r="H287" i="1" s="1"/>
  <c r="H172" i="1"/>
  <c r="H168" i="1" s="1"/>
  <c r="H167" i="1" s="1"/>
  <c r="H166" i="1" s="1"/>
  <c r="H165" i="1" s="1"/>
  <c r="H321" i="1"/>
  <c r="H320" i="1" s="1"/>
  <c r="H314" i="1" s="1"/>
  <c r="H313" i="1" s="1"/>
  <c r="H398" i="1"/>
  <c r="H520" i="1"/>
  <c r="H519" i="1" s="1"/>
  <c r="H593" i="1"/>
  <c r="H592" i="1" s="1"/>
  <c r="H591" i="1" s="1"/>
  <c r="H590" i="1" s="1"/>
  <c r="H589" i="1" s="1"/>
  <c r="H810" i="1"/>
  <c r="H809" i="1" s="1"/>
  <c r="H808" i="1" s="1"/>
  <c r="H807" i="1" s="1"/>
  <c r="H806" i="1" s="1"/>
  <c r="H781" i="1"/>
  <c r="H76" i="1"/>
  <c r="H75" i="1" s="1"/>
  <c r="H131" i="1"/>
  <c r="H130" i="1" s="1"/>
  <c r="H129" i="1" s="1"/>
  <c r="H128" i="1" s="1"/>
  <c r="H143" i="1"/>
  <c r="H142" i="1" s="1"/>
  <c r="H614" i="1"/>
  <c r="H613" i="1" s="1"/>
  <c r="H662" i="1"/>
  <c r="H661" i="1" s="1"/>
  <c r="H679" i="1"/>
  <c r="H678" i="1" s="1"/>
  <c r="H677" i="1" s="1"/>
  <c r="H676" i="1" s="1"/>
  <c r="H675" i="1" s="1"/>
  <c r="H537" i="1"/>
  <c r="H536" i="1" s="1"/>
  <c r="H118" i="1"/>
  <c r="H117" i="1" s="1"/>
  <c r="H116" i="1" s="1"/>
  <c r="H115" i="1" s="1"/>
  <c r="H29" i="1"/>
  <c r="H28" i="1" s="1"/>
  <c r="H22" i="1" s="1"/>
  <c r="H21" i="1" s="1"/>
  <c r="H413" i="1"/>
  <c r="H465" i="1"/>
  <c r="H480" i="1"/>
  <c r="H479" i="1" s="1"/>
  <c r="F84" i="2"/>
  <c r="F58" i="2"/>
  <c r="F57" i="2" s="1"/>
  <c r="H650" i="1"/>
  <c r="H649" i="1" s="1"/>
  <c r="H251" i="1"/>
  <c r="H822" i="1"/>
  <c r="H821" i="1" s="1"/>
  <c r="H823" i="1"/>
  <c r="H709" i="1"/>
  <c r="H708" i="1" s="1"/>
  <c r="H707" i="1" s="1"/>
  <c r="H706" i="1" s="1"/>
  <c r="H705" i="1" s="1"/>
  <c r="H693" i="1" s="1"/>
  <c r="H193" i="1"/>
  <c r="H192" i="1"/>
  <c r="H237" i="1"/>
  <c r="H273" i="1"/>
  <c r="H272" i="1" s="1"/>
  <c r="H365" i="1"/>
  <c r="H389" i="1"/>
  <c r="F194" i="2"/>
  <c r="F269" i="2"/>
  <c r="F374" i="2"/>
  <c r="F392" i="2"/>
  <c r="F833" i="1"/>
  <c r="D580" i="2"/>
  <c r="F428" i="1"/>
  <c r="D576" i="2"/>
  <c r="L400" i="1"/>
  <c r="F400" i="1"/>
  <c r="J376" i="2"/>
  <c r="D376" i="2"/>
  <c r="F91" i="1"/>
  <c r="D552" i="2"/>
  <c r="F205" i="1"/>
  <c r="D427" i="2"/>
  <c r="D382" i="2"/>
  <c r="D381" i="2" s="1"/>
  <c r="F318" i="1"/>
  <c r="F317" i="1" s="1"/>
  <c r="L741" i="1"/>
  <c r="K741" i="1"/>
  <c r="F741" i="1"/>
  <c r="H741" i="1" s="1"/>
  <c r="H740" i="1" s="1"/>
  <c r="H739" i="1" s="1"/>
  <c r="J231" i="2"/>
  <c r="G231" i="2"/>
  <c r="D231" i="2"/>
  <c r="L733" i="1"/>
  <c r="K733" i="1"/>
  <c r="F733" i="1"/>
  <c r="J223" i="2"/>
  <c r="G223" i="2"/>
  <c r="D223" i="2"/>
  <c r="L730" i="1"/>
  <c r="K730" i="1"/>
  <c r="J220" i="2"/>
  <c r="G220" i="2"/>
  <c r="D25" i="2"/>
  <c r="L113" i="1"/>
  <c r="K113" i="1"/>
  <c r="F113" i="1"/>
  <c r="J49" i="2"/>
  <c r="G49" i="2"/>
  <c r="D49" i="2"/>
  <c r="H820" i="1" l="1"/>
  <c r="H819" i="1" s="1"/>
  <c r="H727" i="1"/>
  <c r="H726" i="1" s="1"/>
  <c r="H725" i="1" s="1"/>
  <c r="H724" i="1" s="1"/>
  <c r="F489" i="2"/>
  <c r="H775" i="1"/>
  <c r="H774" i="1" s="1"/>
  <c r="H767" i="1" s="1"/>
  <c r="H766" i="1" s="1"/>
  <c r="F11" i="2"/>
  <c r="F292" i="2"/>
  <c r="H141" i="1"/>
  <c r="H140" i="1" s="1"/>
  <c r="H139" i="1" s="1"/>
  <c r="H114" i="1" s="1"/>
  <c r="H20" i="1"/>
  <c r="H201" i="1"/>
  <c r="H200" i="1" s="1"/>
  <c r="H199" i="1" s="1"/>
  <c r="F423" i="2"/>
  <c r="H545" i="1"/>
  <c r="H544" i="1" s="1"/>
  <c r="H543" i="1" s="1"/>
  <c r="H542" i="1" s="1"/>
  <c r="F167" i="2"/>
  <c r="F325" i="2"/>
  <c r="G849" i="1"/>
  <c r="H648" i="1"/>
  <c r="H647" i="1" s="1"/>
  <c r="H646" i="1" s="1"/>
  <c r="H645" i="1" s="1"/>
  <c r="F74" i="2"/>
  <c r="F56" i="2" s="1"/>
  <c r="H312" i="1"/>
  <c r="H464" i="1"/>
  <c r="H463" i="1" s="1"/>
  <c r="H455" i="1" s="1"/>
  <c r="H63" i="1"/>
  <c r="H62" i="1" s="1"/>
  <c r="H61" i="1" s="1"/>
  <c r="F353" i="2"/>
  <c r="F352" i="2" s="1"/>
  <c r="H518" i="1"/>
  <c r="H517" i="1" s="1"/>
  <c r="H516" i="1" s="1"/>
  <c r="H250" i="1"/>
  <c r="H249" i="1" s="1"/>
  <c r="H364" i="1"/>
  <c r="H357" i="1" s="1"/>
  <c r="H356" i="1" s="1"/>
  <c r="H355" i="1" s="1"/>
  <c r="D371" i="2"/>
  <c r="F387" i="1"/>
  <c r="H164" i="1" l="1"/>
  <c r="H12" i="1"/>
  <c r="H723" i="1"/>
  <c r="H692" i="1" s="1"/>
  <c r="H286" i="1"/>
  <c r="K560" i="1"/>
  <c r="L560" i="1"/>
  <c r="H11" i="1" l="1"/>
  <c r="L599" i="1"/>
  <c r="L598" i="1" s="1"/>
  <c r="K599" i="1"/>
  <c r="K598" i="1" s="1"/>
  <c r="F759" i="1"/>
  <c r="F758" i="1" s="1"/>
  <c r="F755" i="1"/>
  <c r="F754" i="1" s="1"/>
  <c r="F751" i="1"/>
  <c r="F750" i="1" s="1"/>
  <c r="L471" i="1"/>
  <c r="L470" i="1" s="1"/>
  <c r="L469" i="1" s="1"/>
  <c r="K471" i="1"/>
  <c r="K470" i="1" s="1"/>
  <c r="K469" i="1" s="1"/>
  <c r="F471" i="1"/>
  <c r="F470" i="1" s="1"/>
  <c r="F469" i="1" s="1"/>
  <c r="L788" i="1"/>
  <c r="L787" i="1" s="1"/>
  <c r="K788" i="1"/>
  <c r="K787" i="1" s="1"/>
  <c r="L785" i="1"/>
  <c r="L784" i="1" s="1"/>
  <c r="K785" i="1"/>
  <c r="K784" i="1" s="1"/>
  <c r="J247" i="2" l="1"/>
  <c r="J246" i="2" s="1"/>
  <c r="G247" i="2"/>
  <c r="G246" i="2" s="1"/>
  <c r="J244" i="2"/>
  <c r="J243" i="2" s="1"/>
  <c r="G244" i="2"/>
  <c r="G243" i="2" s="1"/>
  <c r="L427" i="1" l="1"/>
  <c r="L426" i="1" s="1"/>
  <c r="L425" i="1" s="1"/>
  <c r="K427" i="1"/>
  <c r="K426" i="1" s="1"/>
  <c r="K425" i="1" s="1"/>
  <c r="L334" i="1" l="1"/>
  <c r="J141" i="2" l="1"/>
  <c r="G141" i="2"/>
  <c r="D141" i="2"/>
  <c r="J182" i="2" l="1"/>
  <c r="G47" i="2"/>
  <c r="J321" i="2" l="1"/>
  <c r="G321" i="2"/>
  <c r="D321" i="2"/>
  <c r="D369" i="2"/>
  <c r="G381" i="2"/>
  <c r="F330" i="1"/>
  <c r="K317" i="1"/>
  <c r="L838" i="1"/>
  <c r="F838" i="1"/>
  <c r="F427" i="1"/>
  <c r="F426" i="1" s="1"/>
  <c r="F425" i="1" s="1"/>
  <c r="J540" i="2" l="1"/>
  <c r="G540" i="2"/>
  <c r="F340" i="1" l="1"/>
  <c r="F334" i="1"/>
  <c r="L336" i="1"/>
  <c r="K336" i="1"/>
  <c r="F336" i="1"/>
  <c r="F328" i="1"/>
  <c r="K322" i="1"/>
  <c r="F322" i="1"/>
  <c r="F395" i="1"/>
  <c r="F391" i="1"/>
  <c r="L399" i="1"/>
  <c r="K399" i="1"/>
  <c r="F399" i="1"/>
  <c r="L403" i="1"/>
  <c r="K403" i="1"/>
  <c r="F403" i="1"/>
  <c r="F382" i="1"/>
  <c r="F378" i="1"/>
  <c r="F601" i="1"/>
  <c r="F600" i="1" s="1"/>
  <c r="F599" i="1" s="1"/>
  <c r="F598" i="1" s="1"/>
  <c r="F371" i="1"/>
  <c r="F370" i="1" s="1"/>
  <c r="F367" i="1"/>
  <c r="F366" i="1" s="1"/>
  <c r="D266" i="2" l="1"/>
  <c r="D265" i="2" s="1"/>
  <c r="D262" i="2"/>
  <c r="D261" i="2" s="1"/>
  <c r="D360" i="2"/>
  <c r="D359" i="2" s="1"/>
  <c r="D356" i="2"/>
  <c r="D355" i="2" s="1"/>
  <c r="D156" i="2"/>
  <c r="D155" i="2" s="1"/>
  <c r="J344" i="2"/>
  <c r="G344" i="2"/>
  <c r="D344" i="2"/>
  <c r="D372" i="2"/>
  <c r="D515" i="2" l="1"/>
  <c r="L537" i="1" l="1"/>
  <c r="L536" i="1" s="1"/>
  <c r="K537" i="1"/>
  <c r="K536" i="1" s="1"/>
  <c r="F538" i="1"/>
  <c r="F537" i="1" s="1"/>
  <c r="L665" i="1"/>
  <c r="K665" i="1"/>
  <c r="F665" i="1"/>
  <c r="L796" i="1"/>
  <c r="K796" i="1"/>
  <c r="F796" i="1"/>
  <c r="L630" i="1"/>
  <c r="F630" i="1"/>
  <c r="H630" i="1" s="1"/>
  <c r="H629" i="1" s="1"/>
  <c r="H626" i="1" s="1"/>
  <c r="H625" i="1" s="1"/>
  <c r="H612" i="1" s="1"/>
  <c r="H605" i="1" s="1"/>
  <c r="H604" i="1" s="1"/>
  <c r="H515" i="1" s="1"/>
  <c r="H514" i="1" s="1"/>
  <c r="H848" i="1" s="1"/>
  <c r="K300" i="1"/>
  <c r="K299" i="1" s="1"/>
  <c r="F536" i="1" l="1"/>
  <c r="F345" i="1" l="1"/>
  <c r="F349" i="1"/>
  <c r="F93" i="1"/>
  <c r="L845" i="1"/>
  <c r="K845" i="1"/>
  <c r="F845" i="1"/>
  <c r="L277" i="1"/>
  <c r="L276" i="1" s="1"/>
  <c r="K277" i="1"/>
  <c r="K276" i="1" s="1"/>
  <c r="F277" i="1"/>
  <c r="F276" i="1" s="1"/>
  <c r="L485" i="1"/>
  <c r="K485" i="1"/>
  <c r="F485" i="1"/>
  <c r="L483" i="1"/>
  <c r="K483" i="1"/>
  <c r="F483" i="1"/>
  <c r="L481" i="1"/>
  <c r="K481" i="1"/>
  <c r="F481" i="1"/>
  <c r="F246" i="1"/>
  <c r="F245" i="1" s="1"/>
  <c r="F244" i="1" s="1"/>
  <c r="F242" i="1"/>
  <c r="F241" i="1" s="1"/>
  <c r="F229" i="1"/>
  <c r="F228" i="1" s="1"/>
  <c r="F227" i="1" s="1"/>
  <c r="L228" i="1"/>
  <c r="L227" i="1" s="1"/>
  <c r="K228" i="1"/>
  <c r="K227" i="1" s="1"/>
  <c r="F233" i="1"/>
  <c r="F232" i="1" s="1"/>
  <c r="F231" i="1" s="1"/>
  <c r="L270" i="1"/>
  <c r="L269" i="1" s="1"/>
  <c r="L268" i="1" s="1"/>
  <c r="K270" i="1"/>
  <c r="K269" i="1" s="1"/>
  <c r="K268" i="1" s="1"/>
  <c r="F270" i="1"/>
  <c r="F269" i="1" s="1"/>
  <c r="F268" i="1" s="1"/>
  <c r="L181" i="1"/>
  <c r="K181" i="1"/>
  <c r="F181" i="1"/>
  <c r="L266" i="1"/>
  <c r="L265" i="1" s="1"/>
  <c r="K266" i="1"/>
  <c r="K265" i="1" s="1"/>
  <c r="F266" i="1"/>
  <c r="F265" i="1" s="1"/>
  <c r="L156" i="1"/>
  <c r="K156" i="1"/>
  <c r="F156" i="1"/>
  <c r="L153" i="1"/>
  <c r="K153" i="1"/>
  <c r="F153" i="1"/>
  <c r="J318" i="2"/>
  <c r="G318" i="2"/>
  <c r="D318" i="2"/>
  <c r="K689" i="1"/>
  <c r="K688" i="1" s="1"/>
  <c r="F344" i="1" l="1"/>
  <c r="L480" i="1"/>
  <c r="K480" i="1"/>
  <c r="F480" i="1"/>
  <c r="F447" i="1"/>
  <c r="F446" i="1" s="1"/>
  <c r="F452" i="1"/>
  <c r="F450" i="1" s="1"/>
  <c r="F748" i="1"/>
  <c r="F747" i="1" s="1"/>
  <c r="F745" i="1"/>
  <c r="F743" i="1"/>
  <c r="L512" i="1"/>
  <c r="L511" i="1" s="1"/>
  <c r="L510" i="1" s="1"/>
  <c r="L509" i="1" s="1"/>
  <c r="L508" i="1" s="1"/>
  <c r="K512" i="1"/>
  <c r="K511" i="1" s="1"/>
  <c r="K510" i="1" s="1"/>
  <c r="K509" i="1" s="1"/>
  <c r="K508" i="1" s="1"/>
  <c r="F512" i="1"/>
  <c r="F511" i="1" s="1"/>
  <c r="F510" i="1" s="1"/>
  <c r="F509" i="1" s="1"/>
  <c r="F508" i="1" s="1"/>
  <c r="F84" i="1"/>
  <c r="F742" i="1" l="1"/>
  <c r="F507" i="1"/>
  <c r="L507" i="1"/>
  <c r="K507" i="1"/>
  <c r="F451" i="1"/>
  <c r="L467" i="1" l="1"/>
  <c r="L466" i="1" s="1"/>
  <c r="L465" i="1" s="1"/>
  <c r="K467" i="1"/>
  <c r="K466" i="1" s="1"/>
  <c r="K465" i="1" s="1"/>
  <c r="F467" i="1"/>
  <c r="F466" i="1" s="1"/>
  <c r="F465" i="1" s="1"/>
  <c r="F494" i="1" l="1"/>
  <c r="F583" i="1"/>
  <c r="K578" i="1"/>
  <c r="L567" i="1" l="1"/>
  <c r="K567" i="1"/>
  <c r="F567" i="1"/>
  <c r="K846" i="1" l="1"/>
  <c r="K844" i="1"/>
  <c r="K842" i="1"/>
  <c r="K840" i="1"/>
  <c r="K837" i="1"/>
  <c r="K832" i="1"/>
  <c r="K831" i="1" s="1"/>
  <c r="K830" i="1" s="1"/>
  <c r="K829" i="1" s="1"/>
  <c r="K826" i="1"/>
  <c r="K825" i="1" s="1"/>
  <c r="K824" i="1" s="1"/>
  <c r="K817" i="1"/>
  <c r="K816" i="1" s="1"/>
  <c r="K813" i="1"/>
  <c r="K811" i="1"/>
  <c r="K804" i="1"/>
  <c r="K803" i="1" s="1"/>
  <c r="K802" i="1" s="1"/>
  <c r="K801" i="1" s="1"/>
  <c r="K800" i="1" s="1"/>
  <c r="K799" i="1" s="1"/>
  <c r="K795" i="1"/>
  <c r="K794" i="1" s="1"/>
  <c r="K793" i="1" s="1"/>
  <c r="K792" i="1" s="1"/>
  <c r="K791" i="1" s="1"/>
  <c r="K790" i="1" s="1"/>
  <c r="K782" i="1"/>
  <c r="K781" i="1" s="1"/>
  <c r="K779" i="1"/>
  <c r="K777" i="1"/>
  <c r="K771" i="1"/>
  <c r="K770" i="1" s="1"/>
  <c r="K769" i="1" s="1"/>
  <c r="K768" i="1" s="1"/>
  <c r="K740" i="1"/>
  <c r="K739" i="1" s="1"/>
  <c r="K732" i="1"/>
  <c r="K731" i="1" s="1"/>
  <c r="K729" i="1"/>
  <c r="K728" i="1" s="1"/>
  <c r="K721" i="1"/>
  <c r="K720" i="1" s="1"/>
  <c r="K719" i="1" s="1"/>
  <c r="K718" i="1" s="1"/>
  <c r="K717" i="1" s="1"/>
  <c r="K716" i="1" s="1"/>
  <c r="K713" i="1"/>
  <c r="K712" i="1" s="1"/>
  <c r="K710" i="1"/>
  <c r="K704" i="1"/>
  <c r="K702" i="1"/>
  <c r="K701" i="1" s="1"/>
  <c r="K699" i="1"/>
  <c r="K698" i="1" s="1"/>
  <c r="K697" i="1" s="1"/>
  <c r="K696" i="1" s="1"/>
  <c r="K695" i="1" s="1"/>
  <c r="K694" i="1" s="1"/>
  <c r="K686" i="1"/>
  <c r="K685" i="1"/>
  <c r="K683" i="1"/>
  <c r="K682" i="1" s="1"/>
  <c r="K680" i="1"/>
  <c r="K673" i="1"/>
  <c r="K672" i="1" s="1"/>
  <c r="K671" i="1" s="1"/>
  <c r="K670" i="1" s="1"/>
  <c r="K669" i="1" s="1"/>
  <c r="K668" i="1" s="1"/>
  <c r="K663" i="1"/>
  <c r="K659" i="1"/>
  <c r="K657" i="1"/>
  <c r="K655" i="1"/>
  <c r="K651" i="1"/>
  <c r="K650" i="1" s="1"/>
  <c r="K649" i="1" s="1"/>
  <c r="K643" i="1"/>
  <c r="K642" i="1" s="1"/>
  <c r="K641" i="1" s="1"/>
  <c r="K639" i="1"/>
  <c r="K637" i="1"/>
  <c r="K631" i="1"/>
  <c r="K629" i="1"/>
  <c r="K627" i="1"/>
  <c r="K623" i="1"/>
  <c r="K621" i="1"/>
  <c r="K619" i="1"/>
  <c r="K615" i="1"/>
  <c r="K609" i="1"/>
  <c r="K608" i="1" s="1"/>
  <c r="K607" i="1" s="1"/>
  <c r="K606" i="1" s="1"/>
  <c r="K596" i="1"/>
  <c r="K594" i="1"/>
  <c r="K577" i="1"/>
  <c r="K576" i="1" s="1"/>
  <c r="K573" i="1"/>
  <c r="K572" i="1" s="1"/>
  <c r="K571" i="1" s="1"/>
  <c r="K565" i="1"/>
  <c r="K562" i="1"/>
  <c r="K569" i="1"/>
  <c r="K558" i="1"/>
  <c r="K556" i="1"/>
  <c r="K552" i="1"/>
  <c r="K551" i="1"/>
  <c r="K549" i="1"/>
  <c r="K547" i="1"/>
  <c r="K534" i="1"/>
  <c r="K533" i="1" s="1"/>
  <c r="K532" i="1" s="1"/>
  <c r="K529" i="1"/>
  <c r="K528" i="1" s="1"/>
  <c r="K526" i="1"/>
  <c r="K523" i="1"/>
  <c r="K521" i="1"/>
  <c r="K505" i="1"/>
  <c r="K504" i="1" s="1"/>
  <c r="K503" i="1" s="1"/>
  <c r="K502" i="1" s="1"/>
  <c r="K501" i="1" s="1"/>
  <c r="K499" i="1"/>
  <c r="K498" i="1" s="1"/>
  <c r="K494" i="1"/>
  <c r="K493" i="1" s="1"/>
  <c r="K491" i="1"/>
  <c r="K479" i="1"/>
  <c r="K477" i="1"/>
  <c r="K476" i="1" s="1"/>
  <c r="K475" i="1" s="1"/>
  <c r="K461" i="1"/>
  <c r="K460" i="1" s="1"/>
  <c r="K459" i="1" s="1"/>
  <c r="K458" i="1" s="1"/>
  <c r="K457" i="1" s="1"/>
  <c r="K456" i="1" s="1"/>
  <c r="K445" i="1"/>
  <c r="K444" i="1" s="1"/>
  <c r="K443" i="1" s="1"/>
  <c r="K442" i="1" s="1"/>
  <c r="K441" i="1" s="1"/>
  <c r="K440" i="1" s="1"/>
  <c r="K422" i="1"/>
  <c r="K421" i="1"/>
  <c r="K420" i="1" s="1"/>
  <c r="K416" i="1"/>
  <c r="K415" i="1" s="1"/>
  <c r="K414" i="1" s="1"/>
  <c r="K411" i="1"/>
  <c r="K410" i="1" s="1"/>
  <c r="K405" i="1"/>
  <c r="K401" i="1"/>
  <c r="K390" i="1"/>
  <c r="K385" i="1"/>
  <c r="K376" i="1"/>
  <c r="K374" i="1"/>
  <c r="K360" i="1"/>
  <c r="K359" i="1"/>
  <c r="K358" i="1" s="1"/>
  <c r="K344" i="1"/>
  <c r="K343" i="1" s="1"/>
  <c r="K326" i="1"/>
  <c r="K324" i="1"/>
  <c r="K316" i="1"/>
  <c r="K315" i="1" s="1"/>
  <c r="K306" i="1"/>
  <c r="K305" i="1" s="1"/>
  <c r="K304" i="1" s="1"/>
  <c r="K303" i="1" s="1"/>
  <c r="K297" i="1"/>
  <c r="K295" i="1"/>
  <c r="K293" i="1"/>
  <c r="K291" i="1"/>
  <c r="K282" i="1"/>
  <c r="K281" i="1" s="1"/>
  <c r="K280" i="1" s="1"/>
  <c r="K274" i="1"/>
  <c r="K263" i="1"/>
  <c r="K262" i="1" s="1"/>
  <c r="K258" i="1"/>
  <c r="K257" i="1" s="1"/>
  <c r="K253" i="1"/>
  <c r="K252" i="1" s="1"/>
  <c r="K239" i="1"/>
  <c r="K238" i="1" s="1"/>
  <c r="K237" i="1" s="1"/>
  <c r="K225" i="1"/>
  <c r="K224" i="1" s="1"/>
  <c r="K218" i="1"/>
  <c r="K220" i="1"/>
  <c r="K215" i="1"/>
  <c r="K214" i="1"/>
  <c r="K207" i="1"/>
  <c r="K206" i="1" s="1"/>
  <c r="K204" i="1"/>
  <c r="K203" i="1" s="1"/>
  <c r="K197" i="1"/>
  <c r="K196" i="1" s="1"/>
  <c r="K195" i="1" s="1"/>
  <c r="K194" i="1" s="1"/>
  <c r="K190" i="1"/>
  <c r="K189" i="1" s="1"/>
  <c r="K188" i="1" s="1"/>
  <c r="K186" i="1"/>
  <c r="K185" i="1" s="1"/>
  <c r="K184" i="1" s="1"/>
  <c r="K183" i="1" s="1"/>
  <c r="K179" i="1"/>
  <c r="K177" i="1"/>
  <c r="K175" i="1"/>
  <c r="K173" i="1"/>
  <c r="K170" i="1"/>
  <c r="K169" i="1" s="1"/>
  <c r="K162" i="1"/>
  <c r="K161" i="1" s="1"/>
  <c r="K160" i="1" s="1"/>
  <c r="K158" i="1"/>
  <c r="K154" i="1"/>
  <c r="K151" i="1"/>
  <c r="K146" i="1"/>
  <c r="K144" i="1"/>
  <c r="K137" i="1"/>
  <c r="K132" i="1"/>
  <c r="K125" i="1"/>
  <c r="K123" i="1"/>
  <c r="K121" i="1"/>
  <c r="K119" i="1"/>
  <c r="K111" i="1"/>
  <c r="K110" i="1" s="1"/>
  <c r="K109" i="1" s="1"/>
  <c r="K108" i="1" s="1"/>
  <c r="K107" i="1" s="1"/>
  <c r="K106" i="1" s="1"/>
  <c r="K103" i="1"/>
  <c r="K99" i="1"/>
  <c r="K97" i="1"/>
  <c r="K94" i="1"/>
  <c r="K89" i="1"/>
  <c r="K84" i="1"/>
  <c r="K83" i="1" s="1"/>
  <c r="K82" i="1" s="1"/>
  <c r="K81" i="1" s="1"/>
  <c r="K79" i="1"/>
  <c r="K77" i="1"/>
  <c r="K72" i="1"/>
  <c r="K71" i="1" s="1"/>
  <c r="K70" i="1" s="1"/>
  <c r="K68" i="1"/>
  <c r="K66" i="1"/>
  <c r="K59" i="1"/>
  <c r="K58" i="1" s="1"/>
  <c r="K57" i="1" s="1"/>
  <c r="K56" i="1" s="1"/>
  <c r="K55" i="1" s="1"/>
  <c r="K54" i="1" s="1"/>
  <c r="K50" i="1"/>
  <c r="K49" i="1" s="1"/>
  <c r="K48" i="1" s="1"/>
  <c r="K45" i="1"/>
  <c r="K44" i="1" s="1"/>
  <c r="K43" i="1" s="1"/>
  <c r="K41" i="1"/>
  <c r="K38" i="1"/>
  <c r="K36" i="1"/>
  <c r="K33" i="1"/>
  <c r="K30" i="1"/>
  <c r="K25" i="1"/>
  <c r="K24" i="1" s="1"/>
  <c r="K23" i="1" s="1"/>
  <c r="K18" i="1"/>
  <c r="K17" i="1" s="1"/>
  <c r="K16" i="1" s="1"/>
  <c r="K15" i="1" s="1"/>
  <c r="K14" i="1" s="1"/>
  <c r="K13" i="1" s="1"/>
  <c r="K727" i="1" l="1"/>
  <c r="K726" i="1" s="1"/>
  <c r="K725" i="1" s="1"/>
  <c r="K724" i="1" s="1"/>
  <c r="K555" i="1"/>
  <c r="K564" i="1"/>
  <c r="K365" i="1"/>
  <c r="K614" i="1"/>
  <c r="K613" i="1" s="1"/>
  <c r="K88" i="1"/>
  <c r="K87" i="1" s="1"/>
  <c r="K398" i="1"/>
  <c r="K439" i="1"/>
  <c r="K105" i="1"/>
  <c r="K575" i="1"/>
  <c r="K290" i="1"/>
  <c r="K289" i="1" s="1"/>
  <c r="K288" i="1" s="1"/>
  <c r="K287" i="1" s="1"/>
  <c r="K29" i="1"/>
  <c r="K28" i="1" s="1"/>
  <c r="K22" i="1" s="1"/>
  <c r="K21" i="1" s="1"/>
  <c r="K20" i="1" s="1"/>
  <c r="K836" i="1"/>
  <c r="K835" i="1" s="1"/>
  <c r="K834" i="1" s="1"/>
  <c r="K172" i="1"/>
  <c r="K168" i="1" s="1"/>
  <c r="K167" i="1" s="1"/>
  <c r="K166" i="1" s="1"/>
  <c r="K165" i="1" s="1"/>
  <c r="K134" i="1"/>
  <c r="K131" i="1" s="1"/>
  <c r="K130" i="1" s="1"/>
  <c r="K129" i="1" s="1"/>
  <c r="K128" i="1" s="1"/>
  <c r="K389" i="1"/>
  <c r="K273" i="1"/>
  <c r="K272" i="1" s="1"/>
  <c r="K709" i="1"/>
  <c r="K708" i="1" s="1"/>
  <c r="K707" i="1" s="1"/>
  <c r="K706" i="1" s="1"/>
  <c r="K705" i="1" s="1"/>
  <c r="K593" i="1"/>
  <c r="K592" i="1" s="1"/>
  <c r="K591" i="1" s="1"/>
  <c r="K590" i="1" s="1"/>
  <c r="K589" i="1" s="1"/>
  <c r="K150" i="1"/>
  <c r="K149" i="1" s="1"/>
  <c r="K148" i="1" s="1"/>
  <c r="K321" i="1"/>
  <c r="K320" i="1" s="1"/>
  <c r="K314" i="1" s="1"/>
  <c r="K313" i="1" s="1"/>
  <c r="K312" i="1" s="1"/>
  <c r="K490" i="1"/>
  <c r="K489" i="1" s="1"/>
  <c r="K488" i="1" s="1"/>
  <c r="K487" i="1" s="1"/>
  <c r="K662" i="1"/>
  <c r="K661" i="1" s="1"/>
  <c r="K679" i="1"/>
  <c r="K678" i="1" s="1"/>
  <c r="K677" i="1" s="1"/>
  <c r="K676" i="1" s="1"/>
  <c r="K520" i="1"/>
  <c r="K519" i="1" s="1"/>
  <c r="K518" i="1" s="1"/>
  <c r="K517" i="1" s="1"/>
  <c r="K516" i="1" s="1"/>
  <c r="K143" i="1"/>
  <c r="K142" i="1" s="1"/>
  <c r="K636" i="1"/>
  <c r="K635" i="1" s="1"/>
  <c r="K546" i="1"/>
  <c r="K810" i="1"/>
  <c r="K809" i="1" s="1"/>
  <c r="K808" i="1" s="1"/>
  <c r="K251" i="1"/>
  <c r="K654" i="1"/>
  <c r="K653" i="1" s="1"/>
  <c r="K776" i="1"/>
  <c r="K775" i="1" s="1"/>
  <c r="K774" i="1" s="1"/>
  <c r="K767" i="1" s="1"/>
  <c r="K766" i="1" s="1"/>
  <c r="K413" i="1"/>
  <c r="K118" i="1"/>
  <c r="K117" i="1" s="1"/>
  <c r="K116" i="1" s="1"/>
  <c r="K115" i="1" s="1"/>
  <c r="K213" i="1"/>
  <c r="K626" i="1"/>
  <c r="K625" i="1" s="1"/>
  <c r="K65" i="1"/>
  <c r="K64" i="1" s="1"/>
  <c r="K193" i="1"/>
  <c r="K192" i="1"/>
  <c r="K76" i="1"/>
  <c r="K75" i="1" s="1"/>
  <c r="K464" i="1"/>
  <c r="K463" i="1" s="1"/>
  <c r="K822" i="1"/>
  <c r="K821" i="1" s="1"/>
  <c r="K823" i="1"/>
  <c r="D474" i="2"/>
  <c r="D473" i="2" s="1"/>
  <c r="D472" i="2" s="1"/>
  <c r="K675" i="1" l="1"/>
  <c r="K693" i="1"/>
  <c r="K807" i="1"/>
  <c r="K806" i="1" s="1"/>
  <c r="K261" i="1"/>
  <c r="K260" i="1" s="1"/>
  <c r="K250" i="1" s="1"/>
  <c r="K249" i="1" s="1"/>
  <c r="K364" i="1"/>
  <c r="K357" i="1" s="1"/>
  <c r="K356" i="1" s="1"/>
  <c r="K355" i="1" s="1"/>
  <c r="K820" i="1"/>
  <c r="K819" i="1" s="1"/>
  <c r="K141" i="1"/>
  <c r="K140" i="1" s="1"/>
  <c r="K139" i="1" s="1"/>
  <c r="K723" i="1"/>
  <c r="K648" i="1"/>
  <c r="K647" i="1" s="1"/>
  <c r="K646" i="1" s="1"/>
  <c r="K645" i="1" s="1"/>
  <c r="K63" i="1"/>
  <c r="K62" i="1" s="1"/>
  <c r="K61" i="1" s="1"/>
  <c r="K612" i="1"/>
  <c r="K605" i="1" s="1"/>
  <c r="K604" i="1" s="1"/>
  <c r="K202" i="1"/>
  <c r="K201" i="1" s="1"/>
  <c r="K200" i="1" s="1"/>
  <c r="K199" i="1" s="1"/>
  <c r="K545" i="1"/>
  <c r="K544" i="1" s="1"/>
  <c r="K543" i="1" s="1"/>
  <c r="K542" i="1" s="1"/>
  <c r="K455" i="1"/>
  <c r="K692" i="1" l="1"/>
  <c r="K286" i="1"/>
  <c r="K114" i="1"/>
  <c r="K12" i="1"/>
  <c r="K164" i="1"/>
  <c r="K515" i="1"/>
  <c r="K514" i="1" l="1"/>
  <c r="K11" i="1"/>
  <c r="J513" i="2"/>
  <c r="G513" i="2"/>
  <c r="J517" i="2"/>
  <c r="G517" i="2"/>
  <c r="J515" i="2"/>
  <c r="G515" i="2"/>
  <c r="D517" i="2"/>
  <c r="K848" i="1" l="1"/>
  <c r="G512" i="2"/>
  <c r="G511" i="2" s="1"/>
  <c r="J512" i="2"/>
  <c r="J511" i="2" s="1"/>
  <c r="J249" i="2"/>
  <c r="G249" i="2"/>
  <c r="K849" i="1" l="1"/>
  <c r="J547" i="2"/>
  <c r="G547" i="2"/>
  <c r="D547" i="2"/>
  <c r="J102" i="2"/>
  <c r="G102" i="2"/>
  <c r="D102" i="2"/>
  <c r="J187" i="2" l="1"/>
  <c r="J177" i="2" l="1"/>
  <c r="J176" i="2" s="1"/>
  <c r="G177" i="2"/>
  <c r="G176" i="2" s="1"/>
  <c r="D177" i="2"/>
  <c r="D176" i="2" s="1"/>
  <c r="D540" i="2" l="1"/>
  <c r="F540" i="2" s="1"/>
  <c r="F539" i="2" s="1"/>
  <c r="F534" i="2" l="1"/>
  <c r="F527" i="2" s="1"/>
  <c r="D238" i="2"/>
  <c r="D100" i="2" l="1"/>
  <c r="J142" i="2"/>
  <c r="D29" i="2"/>
  <c r="G29" i="2"/>
  <c r="J29" i="2"/>
  <c r="D32" i="2"/>
  <c r="G32" i="2"/>
  <c r="J32" i="2"/>
  <c r="D513" i="2" l="1"/>
  <c r="D512" i="2" s="1"/>
  <c r="D511" i="2" s="1"/>
  <c r="J451" i="2"/>
  <c r="J450" i="2" s="1"/>
  <c r="J449" i="2" s="1"/>
  <c r="G451" i="2"/>
  <c r="G450" i="2" s="1"/>
  <c r="G449" i="2" s="1"/>
  <c r="D451" i="2"/>
  <c r="D450" i="2" s="1"/>
  <c r="D449" i="2" s="1"/>
  <c r="G414" i="2" l="1"/>
  <c r="J414" i="2"/>
  <c r="G369" i="2"/>
  <c r="D414" i="2"/>
  <c r="J375" i="2"/>
  <c r="G375" i="2"/>
  <c r="D375" i="2"/>
  <c r="J398" i="2"/>
  <c r="J397" i="2" s="1"/>
  <c r="G398" i="2"/>
  <c r="G397" i="2" s="1"/>
  <c r="D398" i="2"/>
  <c r="D397" i="2" s="1"/>
  <c r="J363" i="2"/>
  <c r="G363" i="2"/>
  <c r="D363" i="2"/>
  <c r="J350" i="2"/>
  <c r="J349" i="2" s="1"/>
  <c r="J348" i="2" s="1"/>
  <c r="G350" i="2"/>
  <c r="G349" i="2" s="1"/>
  <c r="G348" i="2" s="1"/>
  <c r="D350" i="2"/>
  <c r="D349" i="2" s="1"/>
  <c r="D348" i="2" s="1"/>
  <c r="J346" i="2"/>
  <c r="G346" i="2"/>
  <c r="D346" i="2"/>
  <c r="J277" i="2" l="1"/>
  <c r="G277" i="2"/>
  <c r="G276" i="2" s="1"/>
  <c r="D277" i="2"/>
  <c r="D276" i="2" s="1"/>
  <c r="D275" i="2" s="1"/>
  <c r="D252" i="2"/>
  <c r="D250" i="2"/>
  <c r="J174" i="2"/>
  <c r="G174" i="2"/>
  <c r="D174" i="2"/>
  <c r="G275" i="2" l="1"/>
  <c r="J276" i="2"/>
  <c r="J275" i="2" s="1"/>
  <c r="G148" i="2"/>
  <c r="G147" i="2" s="1"/>
  <c r="J120" i="2"/>
  <c r="D297" i="2" l="1"/>
  <c r="D296" i="2" s="1"/>
  <c r="G297" i="2"/>
  <c r="G296" i="2" s="1"/>
  <c r="J297" i="2"/>
  <c r="G585" i="2"/>
  <c r="G569" i="2"/>
  <c r="G567" i="2"/>
  <c r="G579" i="2"/>
  <c r="G581" i="2"/>
  <c r="G583" i="2"/>
  <c r="G550" i="2"/>
  <c r="G548" i="2"/>
  <c r="G546" i="2"/>
  <c r="G544" i="2"/>
  <c r="G542" i="2"/>
  <c r="G539" i="2"/>
  <c r="G535" i="2"/>
  <c r="G531" i="2"/>
  <c r="G529" i="2"/>
  <c r="G524" i="2"/>
  <c r="G523" i="2" s="1"/>
  <c r="G521" i="2"/>
  <c r="G509" i="2"/>
  <c r="G506" i="2"/>
  <c r="G503" i="2"/>
  <c r="G501" i="2"/>
  <c r="G497" i="2"/>
  <c r="G495" i="2"/>
  <c r="G493" i="2"/>
  <c r="G491" i="2"/>
  <c r="G486" i="2"/>
  <c r="G485" i="2" s="1"/>
  <c r="G484" i="2" s="1"/>
  <c r="G480" i="2"/>
  <c r="G479" i="2" s="1"/>
  <c r="G478" i="2" s="1"/>
  <c r="G470" i="2"/>
  <c r="G469" i="2" s="1"/>
  <c r="G465" i="2" s="1"/>
  <c r="G463" i="2"/>
  <c r="G462" i="2" s="1"/>
  <c r="G461" i="2" s="1"/>
  <c r="G457" i="2"/>
  <c r="G456" i="2" s="1"/>
  <c r="G455" i="2" s="1"/>
  <c r="G447" i="2"/>
  <c r="G440" i="2"/>
  <c r="G442" i="2"/>
  <c r="G437" i="2"/>
  <c r="G436" i="2" s="1"/>
  <c r="G429" i="2"/>
  <c r="G428" i="2" s="1"/>
  <c r="G426" i="2"/>
  <c r="G419" i="2"/>
  <c r="G418" i="2" s="1"/>
  <c r="G416" i="2"/>
  <c r="G412" i="2"/>
  <c r="G403" i="2"/>
  <c r="G408" i="2"/>
  <c r="G405" i="2"/>
  <c r="G390" i="2"/>
  <c r="G389" i="2" s="1"/>
  <c r="G387" i="2"/>
  <c r="G384" i="2"/>
  <c r="G379" i="2"/>
  <c r="G377" i="2"/>
  <c r="G367" i="2"/>
  <c r="G365" i="2"/>
  <c r="G342" i="2"/>
  <c r="G340" i="2"/>
  <c r="G338" i="2"/>
  <c r="G335" i="2"/>
  <c r="G334" i="2" s="1"/>
  <c r="G331" i="2"/>
  <c r="G328" i="2"/>
  <c r="G323" i="2"/>
  <c r="G316" i="2"/>
  <c r="G315" i="2" s="1"/>
  <c r="G311" i="2"/>
  <c r="G309" i="2"/>
  <c r="G304" i="2"/>
  <c r="G301" i="2"/>
  <c r="G300" i="2" s="1"/>
  <c r="G294" i="2"/>
  <c r="G289" i="2"/>
  <c r="G288" i="2" s="1"/>
  <c r="G286" i="2"/>
  <c r="G272" i="2"/>
  <c r="G271" i="2" s="1"/>
  <c r="G270" i="2" s="1"/>
  <c r="G269" i="2" s="1"/>
  <c r="G241" i="2"/>
  <c r="G240" i="2" s="1"/>
  <c r="G238" i="2"/>
  <c r="G236" i="2"/>
  <c r="G233" i="2"/>
  <c r="G232" i="2" s="1"/>
  <c r="G230" i="2"/>
  <c r="G229" i="2" s="1"/>
  <c r="G224" i="2"/>
  <c r="G222" i="2"/>
  <c r="G219" i="2"/>
  <c r="G214" i="2"/>
  <c r="G208" i="2"/>
  <c r="G207" i="2" s="1"/>
  <c r="G205" i="2"/>
  <c r="G203" i="2"/>
  <c r="G200" i="2"/>
  <c r="G198" i="2"/>
  <c r="G196" i="2"/>
  <c r="G189" i="2"/>
  <c r="G188" i="2" s="1"/>
  <c r="G187" i="2" s="1"/>
  <c r="G184" i="2"/>
  <c r="G182" i="2"/>
  <c r="G180" i="2"/>
  <c r="G170" i="2"/>
  <c r="G169" i="2" s="1"/>
  <c r="G168" i="2" s="1"/>
  <c r="G165" i="2"/>
  <c r="G153" i="2"/>
  <c r="G146" i="2" s="1"/>
  <c r="G142" i="2"/>
  <c r="G136" i="2"/>
  <c r="G134" i="2"/>
  <c r="G128" i="2"/>
  <c r="G126" i="2"/>
  <c r="G124" i="2"/>
  <c r="G120" i="2"/>
  <c r="G118" i="2"/>
  <c r="G116" i="2"/>
  <c r="G112" i="2"/>
  <c r="G110" i="2"/>
  <c r="G108" i="2"/>
  <c r="G100" i="2"/>
  <c r="G97" i="2"/>
  <c r="G104" i="2"/>
  <c r="G95" i="2"/>
  <c r="G93" i="2"/>
  <c r="G91" i="2"/>
  <c r="G89" i="2"/>
  <c r="G87" i="2"/>
  <c r="G85" i="2"/>
  <c r="G81" i="2"/>
  <c r="G80" i="2" s="1"/>
  <c r="G78" i="2"/>
  <c r="G76" i="2"/>
  <c r="G68" i="2"/>
  <c r="G66" i="2"/>
  <c r="G64" i="2"/>
  <c r="G61" i="2"/>
  <c r="G59" i="2"/>
  <c r="G54" i="2"/>
  <c r="G52" i="2"/>
  <c r="G44" i="2"/>
  <c r="G42" i="2"/>
  <c r="G40" i="2"/>
  <c r="G37" i="2"/>
  <c r="G35" i="2"/>
  <c r="G25" i="2"/>
  <c r="G22" i="2"/>
  <c r="G20" i="2"/>
  <c r="G16" i="2"/>
  <c r="G14" i="2"/>
  <c r="D557" i="2"/>
  <c r="D577" i="2"/>
  <c r="D575" i="2"/>
  <c r="D585" i="2"/>
  <c r="D569" i="2"/>
  <c r="D567" i="2"/>
  <c r="D579" i="2"/>
  <c r="D581" i="2"/>
  <c r="D583" i="2"/>
  <c r="D554" i="2"/>
  <c r="D550" i="2"/>
  <c r="D548" i="2"/>
  <c r="D546" i="2"/>
  <c r="D544" i="2"/>
  <c r="D542" i="2"/>
  <c r="D539" i="2"/>
  <c r="D535" i="2"/>
  <c r="D531" i="2"/>
  <c r="D529" i="2"/>
  <c r="D524" i="2"/>
  <c r="D523" i="2" s="1"/>
  <c r="D521" i="2"/>
  <c r="D509" i="2"/>
  <c r="D506" i="2"/>
  <c r="D503" i="2"/>
  <c r="D501" i="2"/>
  <c r="D497" i="2"/>
  <c r="D495" i="2"/>
  <c r="D493" i="2"/>
  <c r="D491" i="2"/>
  <c r="D486" i="2"/>
  <c r="D485" i="2" s="1"/>
  <c r="D484" i="2" s="1"/>
  <c r="D480" i="2"/>
  <c r="D479" i="2" s="1"/>
  <c r="D478" i="2" s="1"/>
  <c r="D470" i="2"/>
  <c r="D469" i="2" s="1"/>
  <c r="D467" i="2"/>
  <c r="D466" i="2" s="1"/>
  <c r="D463" i="2"/>
  <c r="D462" i="2" s="1"/>
  <c r="D461" i="2" s="1"/>
  <c r="D457" i="2"/>
  <c r="D456" i="2" s="1"/>
  <c r="D455" i="2" s="1"/>
  <c r="D447" i="2"/>
  <c r="D440" i="2"/>
  <c r="D437" i="2"/>
  <c r="D436" i="2" s="1"/>
  <c r="D429" i="2"/>
  <c r="D428" i="2" s="1"/>
  <c r="D426" i="2"/>
  <c r="D420" i="2"/>
  <c r="D419" i="2" s="1"/>
  <c r="D418" i="2" s="1"/>
  <c r="D416" i="2"/>
  <c r="D412" i="2"/>
  <c r="D410" i="2"/>
  <c r="D403" i="2"/>
  <c r="D408" i="2"/>
  <c r="D405" i="2"/>
  <c r="D394" i="2"/>
  <c r="D393" i="2" s="1"/>
  <c r="D392" i="2" s="1"/>
  <c r="D390" i="2"/>
  <c r="D389" i="2" s="1"/>
  <c r="D387" i="2"/>
  <c r="D384" i="2"/>
  <c r="D379" i="2"/>
  <c r="D377" i="2"/>
  <c r="D367" i="2"/>
  <c r="D365" i="2"/>
  <c r="D258" i="2"/>
  <c r="D257" i="2" s="1"/>
  <c r="D342" i="2"/>
  <c r="D340" i="2"/>
  <c r="D338" i="2"/>
  <c r="D335" i="2"/>
  <c r="D334" i="2" s="1"/>
  <c r="D331" i="2"/>
  <c r="D328" i="2"/>
  <c r="D323" i="2"/>
  <c r="D316" i="2"/>
  <c r="D315" i="2" s="1"/>
  <c r="D311" i="2"/>
  <c r="D309" i="2"/>
  <c r="D304" i="2"/>
  <c r="D301" i="2"/>
  <c r="D300" i="2" s="1"/>
  <c r="D294" i="2"/>
  <c r="D289" i="2"/>
  <c r="D288" i="2" s="1"/>
  <c r="D286" i="2"/>
  <c r="D272" i="2"/>
  <c r="D271" i="2" s="1"/>
  <c r="D270" i="2" s="1"/>
  <c r="D269" i="2" s="1"/>
  <c r="D255" i="2"/>
  <c r="D254" i="2" s="1"/>
  <c r="D241" i="2"/>
  <c r="D240" i="2" s="1"/>
  <c r="D236" i="2"/>
  <c r="D235" i="2" s="1"/>
  <c r="D233" i="2"/>
  <c r="D232" i="2" s="1"/>
  <c r="D230" i="2"/>
  <c r="D229" i="2" s="1"/>
  <c r="D224" i="2"/>
  <c r="D222" i="2"/>
  <c r="D221" i="2" s="1"/>
  <c r="D219" i="2"/>
  <c r="D214" i="2"/>
  <c r="D208" i="2"/>
  <c r="D207" i="2" s="1"/>
  <c r="D205" i="2"/>
  <c r="D203" i="2"/>
  <c r="D200" i="2"/>
  <c r="D198" i="2"/>
  <c r="D196" i="2"/>
  <c r="D189" i="2"/>
  <c r="D188" i="2" s="1"/>
  <c r="D187" i="2" s="1"/>
  <c r="D184" i="2"/>
  <c r="D182" i="2"/>
  <c r="D180" i="2"/>
  <c r="D170" i="2"/>
  <c r="D169" i="2" s="1"/>
  <c r="D168" i="2" s="1"/>
  <c r="D165" i="2"/>
  <c r="D164" i="2" s="1"/>
  <c r="D163" i="2" s="1"/>
  <c r="D153" i="2"/>
  <c r="D146" i="2" s="1"/>
  <c r="D142" i="2"/>
  <c r="D136" i="2"/>
  <c r="D134" i="2"/>
  <c r="D128" i="2"/>
  <c r="D126" i="2"/>
  <c r="D124" i="2"/>
  <c r="D120" i="2"/>
  <c r="D118" i="2"/>
  <c r="D116" i="2"/>
  <c r="D112" i="2"/>
  <c r="D110" i="2"/>
  <c r="D108" i="2"/>
  <c r="D97" i="2"/>
  <c r="D104" i="2"/>
  <c r="D99" i="2" s="1"/>
  <c r="D95" i="2"/>
  <c r="D93" i="2"/>
  <c r="D91" i="2"/>
  <c r="D89" i="2"/>
  <c r="D87" i="2"/>
  <c r="D85" i="2"/>
  <c r="D81" i="2"/>
  <c r="D80" i="2" s="1"/>
  <c r="D78" i="2"/>
  <c r="D76" i="2"/>
  <c r="D71" i="2"/>
  <c r="D70" i="2" s="1"/>
  <c r="D68" i="2"/>
  <c r="D66" i="2"/>
  <c r="D64" i="2"/>
  <c r="D61" i="2"/>
  <c r="D59" i="2"/>
  <c r="D54" i="2"/>
  <c r="D52" i="2"/>
  <c r="D47" i="2"/>
  <c r="D44" i="2"/>
  <c r="D42" i="2"/>
  <c r="D40" i="2"/>
  <c r="D37" i="2"/>
  <c r="D35" i="2"/>
  <c r="D22" i="2"/>
  <c r="D20" i="2"/>
  <c r="D16" i="2"/>
  <c r="D14" i="2"/>
  <c r="D534" i="2" l="1"/>
  <c r="D195" i="2"/>
  <c r="D107" i="2"/>
  <c r="D106" i="2" s="1"/>
  <c r="D354" i="2"/>
  <c r="G84" i="2"/>
  <c r="G354" i="2"/>
  <c r="D84" i="2"/>
  <c r="G99" i="2"/>
  <c r="D145" i="2"/>
  <c r="D249" i="2"/>
  <c r="G534" i="2"/>
  <c r="G107" i="2"/>
  <c r="G106" i="2" s="1"/>
  <c r="G374" i="2"/>
  <c r="D374" i="2"/>
  <c r="G402" i="2"/>
  <c r="G401" i="2" s="1"/>
  <c r="D402" i="2"/>
  <c r="D401" i="2" s="1"/>
  <c r="D465" i="2"/>
  <c r="G28" i="2"/>
  <c r="G27" i="2" s="1"/>
  <c r="G477" i="2"/>
  <c r="D28" i="2"/>
  <c r="D27" i="2" s="1"/>
  <c r="D477" i="2"/>
  <c r="D528" i="2"/>
  <c r="D327" i="2"/>
  <c r="G327" i="2"/>
  <c r="D425" i="2"/>
  <c r="G425" i="2"/>
  <c r="G293" i="2"/>
  <c r="D293" i="2"/>
  <c r="G235" i="2"/>
  <c r="G164" i="2"/>
  <c r="G163" i="2" s="1"/>
  <c r="D508" i="2"/>
  <c r="G508" i="2"/>
  <c r="D446" i="2"/>
  <c r="G446" i="2"/>
  <c r="D386" i="2"/>
  <c r="G386" i="2"/>
  <c r="D337" i="2"/>
  <c r="D333" i="2" s="1"/>
  <c r="G299" i="2"/>
  <c r="G337" i="2"/>
  <c r="G333" i="2" s="1"/>
  <c r="G221" i="2"/>
  <c r="D330" i="2"/>
  <c r="G330" i="2"/>
  <c r="G218" i="2"/>
  <c r="D218" i="2"/>
  <c r="G213" i="2"/>
  <c r="D213" i="2"/>
  <c r="G285" i="2"/>
  <c r="G284" i="2" s="1"/>
  <c r="G528" i="2"/>
  <c r="D520" i="2"/>
  <c r="D519" i="2" s="1"/>
  <c r="G435" i="2"/>
  <c r="G51" i="2"/>
  <c r="G50" i="2" s="1"/>
  <c r="G308" i="2"/>
  <c r="G307" i="2" s="1"/>
  <c r="G520" i="2"/>
  <c r="G519" i="2" s="1"/>
  <c r="D13" i="2"/>
  <c r="D12" i="2" s="1"/>
  <c r="D299" i="2"/>
  <c r="G138" i="2"/>
  <c r="D138" i="2"/>
  <c r="D75" i="2"/>
  <c r="G123" i="2"/>
  <c r="G122" i="2" s="1"/>
  <c r="G133" i="2"/>
  <c r="D123" i="2"/>
  <c r="D122" i="2" s="1"/>
  <c r="G145" i="2"/>
  <c r="D179" i="2"/>
  <c r="G58" i="2"/>
  <c r="G57" i="2" s="1"/>
  <c r="G19" i="2"/>
  <c r="G18" i="2" s="1"/>
  <c r="G500" i="2"/>
  <c r="D500" i="2"/>
  <c r="G490" i="2"/>
  <c r="D490" i="2"/>
  <c r="D314" i="2"/>
  <c r="D313" i="2" s="1"/>
  <c r="G314" i="2"/>
  <c r="G313" i="2" s="1"/>
  <c r="D308" i="2"/>
  <c r="D307" i="2" s="1"/>
  <c r="D285" i="2"/>
  <c r="D284" i="2" s="1"/>
  <c r="G195" i="2"/>
  <c r="G179" i="2"/>
  <c r="D133" i="2"/>
  <c r="G75" i="2"/>
  <c r="D58" i="2"/>
  <c r="D57" i="2" s="1"/>
  <c r="D51" i="2"/>
  <c r="D50" i="2" s="1"/>
  <c r="D19" i="2"/>
  <c r="D18" i="2" s="1"/>
  <c r="G13" i="2"/>
  <c r="G12" i="2" s="1"/>
  <c r="D435" i="2"/>
  <c r="D217" i="2" l="1"/>
  <c r="G217" i="2"/>
  <c r="G216" i="2" s="1"/>
  <c r="D216" i="2"/>
  <c r="G527" i="2"/>
  <c r="G394" i="2"/>
  <c r="G393" i="2" s="1"/>
  <c r="G392" i="2" s="1"/>
  <c r="G353" i="2" s="1"/>
  <c r="G352" i="2" s="1"/>
  <c r="D527" i="2"/>
  <c r="D326" i="2"/>
  <c r="D325" i="2" s="1"/>
  <c r="G74" i="2"/>
  <c r="D74" i="2"/>
  <c r="D167" i="2"/>
  <c r="G167" i="2"/>
  <c r="D306" i="2"/>
  <c r="G424" i="2"/>
  <c r="G423" i="2" s="1"/>
  <c r="D424" i="2"/>
  <c r="D423" i="2" s="1"/>
  <c r="G292" i="2"/>
  <c r="G326" i="2"/>
  <c r="G325" i="2" s="1"/>
  <c r="D194" i="2"/>
  <c r="G194" i="2"/>
  <c r="G306" i="2"/>
  <c r="D132" i="2"/>
  <c r="D292" i="2"/>
  <c r="G132" i="2"/>
  <c r="D489" i="2"/>
  <c r="G489" i="2"/>
  <c r="G11" i="2"/>
  <c r="D11" i="2"/>
  <c r="D353" i="2"/>
  <c r="D352" i="2" s="1"/>
  <c r="G56" i="2" l="1"/>
  <c r="G10" i="2" s="1"/>
  <c r="D56" i="2"/>
  <c r="D10" i="2" s="1"/>
  <c r="G587" i="2" l="1"/>
  <c r="I849" i="1" s="1"/>
  <c r="D587" i="2" l="1"/>
  <c r="L344" i="1" l="1"/>
  <c r="L207" i="1" l="1"/>
  <c r="L206" i="1" s="1"/>
  <c r="F207" i="1"/>
  <c r="F206" i="1" s="1"/>
  <c r="F578" i="1"/>
  <c r="F416" i="1"/>
  <c r="F415" i="1" s="1"/>
  <c r="F414" i="1" s="1"/>
  <c r="J465" i="2"/>
  <c r="J480" i="2"/>
  <c r="J147" i="2"/>
  <c r="L704" i="1" l="1"/>
  <c r="F704" i="1"/>
  <c r="L702" i="1"/>
  <c r="L701" i="1" s="1"/>
  <c r="F702" i="1"/>
  <c r="F701" i="1" s="1"/>
  <c r="J153" i="2"/>
  <c r="J146" i="2" s="1"/>
  <c r="F577" i="1" l="1"/>
  <c r="F576" i="1" s="1"/>
  <c r="J100" i="2"/>
  <c r="F565" i="1"/>
  <c r="F445" i="1"/>
  <c r="L445" i="1"/>
  <c r="L444" i="1" s="1"/>
  <c r="L443" i="1" s="1"/>
  <c r="L442" i="1" s="1"/>
  <c r="L441" i="1" s="1"/>
  <c r="L440" i="1" s="1"/>
  <c r="F394" i="1"/>
  <c r="L394" i="1"/>
  <c r="F390" i="1"/>
  <c r="L390" i="1"/>
  <c r="F339" i="1"/>
  <c r="F338" i="1" s="1"/>
  <c r="L339" i="1"/>
  <c r="L338" i="1" s="1"/>
  <c r="J479" i="2"/>
  <c r="J478" i="2" s="1"/>
  <c r="J470" i="2"/>
  <c r="J419" i="2"/>
  <c r="J418" i="2" s="1"/>
  <c r="J272" i="2"/>
  <c r="J271" i="2" s="1"/>
  <c r="J270" i="2" s="1"/>
  <c r="J269" i="2" s="1"/>
  <c r="L416" i="1"/>
  <c r="L415" i="1" s="1"/>
  <c r="L414" i="1" s="1"/>
  <c r="L565" i="1"/>
  <c r="L578" i="1"/>
  <c r="L577" i="1" s="1"/>
  <c r="L576" i="1" s="1"/>
  <c r="L826" i="1"/>
  <c r="L825" i="1" s="1"/>
  <c r="L824" i="1" s="1"/>
  <c r="L125" i="1"/>
  <c r="L846" i="1"/>
  <c r="L844" i="1"/>
  <c r="L842" i="1"/>
  <c r="L840" i="1"/>
  <c r="L837" i="1"/>
  <c r="L832" i="1"/>
  <c r="L831" i="1" s="1"/>
  <c r="L830" i="1" s="1"/>
  <c r="L829" i="1" s="1"/>
  <c r="L817" i="1"/>
  <c r="L816" i="1" s="1"/>
  <c r="L813" i="1"/>
  <c r="L811" i="1"/>
  <c r="L804" i="1"/>
  <c r="L803" i="1" s="1"/>
  <c r="L802" i="1" s="1"/>
  <c r="L801" i="1" s="1"/>
  <c r="L800" i="1" s="1"/>
  <c r="L799" i="1" s="1"/>
  <c r="L795" i="1"/>
  <c r="L794" i="1" s="1"/>
  <c r="L793" i="1" s="1"/>
  <c r="L792" i="1" s="1"/>
  <c r="L791" i="1" s="1"/>
  <c r="L790" i="1" s="1"/>
  <c r="L782" i="1"/>
  <c r="L781" i="1" s="1"/>
  <c r="L779" i="1"/>
  <c r="L777" i="1"/>
  <c r="L771" i="1"/>
  <c r="L770" i="1" s="1"/>
  <c r="L769" i="1" s="1"/>
  <c r="L768" i="1" s="1"/>
  <c r="L740" i="1"/>
  <c r="L739" i="1" s="1"/>
  <c r="L732" i="1"/>
  <c r="L731" i="1" s="1"/>
  <c r="L729" i="1"/>
  <c r="L728" i="1" s="1"/>
  <c r="L721" i="1"/>
  <c r="L720" i="1" s="1"/>
  <c r="L719" i="1" s="1"/>
  <c r="L718" i="1" s="1"/>
  <c r="L717" i="1" s="1"/>
  <c r="L716" i="1" s="1"/>
  <c r="L713" i="1"/>
  <c r="L712" i="1" s="1"/>
  <c r="L710" i="1"/>
  <c r="L699" i="1"/>
  <c r="L698" i="1" s="1"/>
  <c r="L697" i="1" s="1"/>
  <c r="L696" i="1" s="1"/>
  <c r="L695" i="1" s="1"/>
  <c r="L694" i="1" s="1"/>
  <c r="L686" i="1"/>
  <c r="L685" i="1"/>
  <c r="L683" i="1"/>
  <c r="L682" i="1" s="1"/>
  <c r="L680" i="1"/>
  <c r="L673" i="1"/>
  <c r="L672" i="1" s="1"/>
  <c r="L671" i="1" s="1"/>
  <c r="L670" i="1" s="1"/>
  <c r="L669" i="1" s="1"/>
  <c r="L668" i="1" s="1"/>
  <c r="L663" i="1"/>
  <c r="L659" i="1"/>
  <c r="L657" i="1"/>
  <c r="L655" i="1"/>
  <c r="L651" i="1"/>
  <c r="L650" i="1" s="1"/>
  <c r="L649" i="1" s="1"/>
  <c r="L643" i="1"/>
  <c r="L642" i="1" s="1"/>
  <c r="L641" i="1" s="1"/>
  <c r="L639" i="1"/>
  <c r="L637" i="1"/>
  <c r="L631" i="1"/>
  <c r="L629" i="1"/>
  <c r="L627" i="1"/>
  <c r="L623" i="1"/>
  <c r="L621" i="1"/>
  <c r="L619" i="1"/>
  <c r="L615" i="1"/>
  <c r="L609" i="1"/>
  <c r="L608" i="1" s="1"/>
  <c r="L607" i="1" s="1"/>
  <c r="L606" i="1" s="1"/>
  <c r="L596" i="1"/>
  <c r="L594" i="1"/>
  <c r="L573" i="1"/>
  <c r="L572" i="1" s="1"/>
  <c r="L571" i="1" s="1"/>
  <c r="L562" i="1"/>
  <c r="L569" i="1"/>
  <c r="L558" i="1"/>
  <c r="L556" i="1"/>
  <c r="L552" i="1"/>
  <c r="L551" i="1"/>
  <c r="L549" i="1"/>
  <c r="L547" i="1"/>
  <c r="L534" i="1"/>
  <c r="L533" i="1" s="1"/>
  <c r="L532" i="1" s="1"/>
  <c r="L529" i="1"/>
  <c r="L528" i="1" s="1"/>
  <c r="L526" i="1"/>
  <c r="L523" i="1"/>
  <c r="L521" i="1"/>
  <c r="L505" i="1"/>
  <c r="L504" i="1" s="1"/>
  <c r="L503" i="1" s="1"/>
  <c r="L502" i="1" s="1"/>
  <c r="L501" i="1" s="1"/>
  <c r="L499" i="1"/>
  <c r="L498" i="1" s="1"/>
  <c r="L494" i="1"/>
  <c r="L493" i="1" s="1"/>
  <c r="L491" i="1"/>
  <c r="L479" i="1"/>
  <c r="L477" i="1"/>
  <c r="L476" i="1" s="1"/>
  <c r="L475" i="1" s="1"/>
  <c r="L461" i="1"/>
  <c r="L460" i="1" s="1"/>
  <c r="L459" i="1" s="1"/>
  <c r="L458" i="1" s="1"/>
  <c r="L457" i="1" s="1"/>
  <c r="L456" i="1" s="1"/>
  <c r="L422" i="1"/>
  <c r="L421" i="1"/>
  <c r="L420" i="1" s="1"/>
  <c r="L411" i="1"/>
  <c r="L410" i="1" s="1"/>
  <c r="L405" i="1"/>
  <c r="L401" i="1"/>
  <c r="L385" i="1"/>
  <c r="L376" i="1"/>
  <c r="L374" i="1"/>
  <c r="L360" i="1"/>
  <c r="L359" i="1"/>
  <c r="L358" i="1" s="1"/>
  <c r="L343" i="1"/>
  <c r="L326" i="1"/>
  <c r="L324" i="1"/>
  <c r="L316" i="1"/>
  <c r="L315" i="1" s="1"/>
  <c r="L306" i="1"/>
  <c r="L305" i="1" s="1"/>
  <c r="L304" i="1" s="1"/>
  <c r="L303" i="1" s="1"/>
  <c r="L297" i="1"/>
  <c r="L295" i="1"/>
  <c r="L293" i="1"/>
  <c r="L291" i="1"/>
  <c r="L282" i="1"/>
  <c r="L281" i="1" s="1"/>
  <c r="L280" i="1" s="1"/>
  <c r="L274" i="1"/>
  <c r="L263" i="1"/>
  <c r="L262" i="1" s="1"/>
  <c r="L258" i="1"/>
  <c r="L257" i="1" s="1"/>
  <c r="L253" i="1"/>
  <c r="L252" i="1" s="1"/>
  <c r="L239" i="1"/>
  <c r="L238" i="1" s="1"/>
  <c r="L237" i="1" s="1"/>
  <c r="L225" i="1"/>
  <c r="L224" i="1" s="1"/>
  <c r="L218" i="1"/>
  <c r="L220" i="1"/>
  <c r="L215" i="1"/>
  <c r="L214" i="1"/>
  <c r="L204" i="1"/>
  <c r="L203" i="1" s="1"/>
  <c r="L197" i="1"/>
  <c r="L196" i="1" s="1"/>
  <c r="L195" i="1" s="1"/>
  <c r="L194" i="1" s="1"/>
  <c r="L190" i="1"/>
  <c r="L189" i="1" s="1"/>
  <c r="L188" i="1" s="1"/>
  <c r="L186" i="1"/>
  <c r="L185" i="1" s="1"/>
  <c r="L184" i="1" s="1"/>
  <c r="L183" i="1" s="1"/>
  <c r="L179" i="1"/>
  <c r="L177" i="1"/>
  <c r="L175" i="1"/>
  <c r="L173" i="1"/>
  <c r="L170" i="1"/>
  <c r="L169" i="1" s="1"/>
  <c r="L162" i="1"/>
  <c r="L161" i="1" s="1"/>
  <c r="L160" i="1" s="1"/>
  <c r="L158" i="1"/>
  <c r="L154" i="1"/>
  <c r="L151" i="1"/>
  <c r="L146" i="1"/>
  <c r="L144" i="1"/>
  <c r="L137" i="1"/>
  <c r="L132" i="1"/>
  <c r="L123" i="1"/>
  <c r="L121" i="1"/>
  <c r="L119" i="1"/>
  <c r="L111" i="1"/>
  <c r="L110" i="1" s="1"/>
  <c r="L109" i="1" s="1"/>
  <c r="L108" i="1" s="1"/>
  <c r="L107" i="1" s="1"/>
  <c r="L106" i="1" s="1"/>
  <c r="L103" i="1"/>
  <c r="L99" i="1"/>
  <c r="L97" i="1"/>
  <c r="L94" i="1"/>
  <c r="L89" i="1"/>
  <c r="L84" i="1"/>
  <c r="L83" i="1" s="1"/>
  <c r="L82" i="1" s="1"/>
  <c r="L81" i="1" s="1"/>
  <c r="L79" i="1"/>
  <c r="L77" i="1"/>
  <c r="L72" i="1"/>
  <c r="L71" i="1" s="1"/>
  <c r="L70" i="1" s="1"/>
  <c r="L68" i="1"/>
  <c r="L66" i="1"/>
  <c r="L59" i="1"/>
  <c r="L58" i="1" s="1"/>
  <c r="L57" i="1" s="1"/>
  <c r="L56" i="1" s="1"/>
  <c r="L55" i="1" s="1"/>
  <c r="L54" i="1" s="1"/>
  <c r="L50" i="1"/>
  <c r="L49" i="1" s="1"/>
  <c r="L48" i="1" s="1"/>
  <c r="L45" i="1"/>
  <c r="L44" i="1" s="1"/>
  <c r="L43" i="1" s="1"/>
  <c r="L41" i="1"/>
  <c r="L38" i="1"/>
  <c r="L36" i="1"/>
  <c r="L33" i="1"/>
  <c r="L30" i="1"/>
  <c r="L18" i="1"/>
  <c r="L17" i="1" s="1"/>
  <c r="L16" i="1" s="1"/>
  <c r="L15" i="1" s="1"/>
  <c r="L14" i="1" s="1"/>
  <c r="L13" i="1" s="1"/>
  <c r="J457" i="2"/>
  <c r="J456" i="2" s="1"/>
  <c r="J455" i="2" s="1"/>
  <c r="L727" i="1" l="1"/>
  <c r="L726" i="1" s="1"/>
  <c r="L725" i="1" s="1"/>
  <c r="L724" i="1" s="1"/>
  <c r="F444" i="1"/>
  <c r="F443" i="1" s="1"/>
  <c r="L564" i="1"/>
  <c r="L555" i="1"/>
  <c r="L365" i="1"/>
  <c r="L614" i="1"/>
  <c r="L613" i="1" s="1"/>
  <c r="L88" i="1"/>
  <c r="L87" i="1" s="1"/>
  <c r="F389" i="1"/>
  <c r="L398" i="1"/>
  <c r="L439" i="1"/>
  <c r="L105" i="1"/>
  <c r="L29" i="1"/>
  <c r="L28" i="1" s="1"/>
  <c r="L575" i="1"/>
  <c r="L413" i="1"/>
  <c r="L321" i="1"/>
  <c r="L320" i="1" s="1"/>
  <c r="L314" i="1" s="1"/>
  <c r="L313" i="1" s="1"/>
  <c r="L312" i="1" s="1"/>
  <c r="L389" i="1"/>
  <c r="L76" i="1"/>
  <c r="L75" i="1" s="1"/>
  <c r="L150" i="1"/>
  <c r="L149" i="1" s="1"/>
  <c r="L148" i="1" s="1"/>
  <c r="L251" i="1"/>
  <c r="L143" i="1"/>
  <c r="L142" i="1" s="1"/>
  <c r="L273" i="1"/>
  <c r="L272" i="1" s="1"/>
  <c r="L213" i="1"/>
  <c r="L202" i="1" s="1"/>
  <c r="L520" i="1"/>
  <c r="L519" i="1" s="1"/>
  <c r="L518" i="1" s="1"/>
  <c r="L517" i="1" s="1"/>
  <c r="L516" i="1" s="1"/>
  <c r="L709" i="1"/>
  <c r="L708" i="1" s="1"/>
  <c r="L707" i="1" s="1"/>
  <c r="L706" i="1" s="1"/>
  <c r="L705" i="1" s="1"/>
  <c r="L593" i="1"/>
  <c r="L592" i="1" s="1"/>
  <c r="L591" i="1" s="1"/>
  <c r="L590" i="1" s="1"/>
  <c r="L589" i="1" s="1"/>
  <c r="L636" i="1"/>
  <c r="L635" i="1" s="1"/>
  <c r="L776" i="1"/>
  <c r="L775" i="1" s="1"/>
  <c r="L774" i="1" s="1"/>
  <c r="L767" i="1" s="1"/>
  <c r="L766" i="1" s="1"/>
  <c r="L626" i="1"/>
  <c r="L625" i="1" s="1"/>
  <c r="L134" i="1"/>
  <c r="L131" i="1" s="1"/>
  <c r="L130" i="1" s="1"/>
  <c r="L129" i="1" s="1"/>
  <c r="L128" i="1" s="1"/>
  <c r="L172" i="1"/>
  <c r="L168" i="1" s="1"/>
  <c r="L167" i="1" s="1"/>
  <c r="L166" i="1" s="1"/>
  <c r="L165" i="1" s="1"/>
  <c r="L836" i="1"/>
  <c r="L835" i="1" s="1"/>
  <c r="L834" i="1" s="1"/>
  <c r="L490" i="1"/>
  <c r="L489" i="1" s="1"/>
  <c r="L488" i="1" s="1"/>
  <c r="L487" i="1" s="1"/>
  <c r="L810" i="1"/>
  <c r="L809" i="1" s="1"/>
  <c r="L808" i="1" s="1"/>
  <c r="L546" i="1"/>
  <c r="L25" i="1"/>
  <c r="L24" i="1" s="1"/>
  <c r="L23" i="1" s="1"/>
  <c r="L654" i="1"/>
  <c r="L653" i="1" s="1"/>
  <c r="L662" i="1"/>
  <c r="L661" i="1" s="1"/>
  <c r="L65" i="1"/>
  <c r="L64" i="1" s="1"/>
  <c r="L290" i="1"/>
  <c r="L289" i="1" s="1"/>
  <c r="L288" i="1" s="1"/>
  <c r="L287" i="1" s="1"/>
  <c r="L193" i="1"/>
  <c r="L192" i="1"/>
  <c r="L823" i="1"/>
  <c r="L822" i="1"/>
  <c r="L821" i="1" s="1"/>
  <c r="L464" i="1"/>
  <c r="L463" i="1" s="1"/>
  <c r="L679" i="1"/>
  <c r="L678" i="1" s="1"/>
  <c r="L677" i="1" s="1"/>
  <c r="L676" i="1" s="1"/>
  <c r="L118" i="1"/>
  <c r="L117" i="1" s="1"/>
  <c r="L116" i="1" s="1"/>
  <c r="L115" i="1" s="1"/>
  <c r="L675" i="1" l="1"/>
  <c r="L693" i="1"/>
  <c r="L807" i="1"/>
  <c r="L806" i="1" s="1"/>
  <c r="L261" i="1"/>
  <c r="L260" i="1" s="1"/>
  <c r="L250" i="1" s="1"/>
  <c r="L249" i="1" s="1"/>
  <c r="L545" i="1"/>
  <c r="L544" i="1" s="1"/>
  <c r="L543" i="1" s="1"/>
  <c r="L542" i="1" s="1"/>
  <c r="L364" i="1"/>
  <c r="L357" i="1" s="1"/>
  <c r="L356" i="1" s="1"/>
  <c r="L355" i="1" s="1"/>
  <c r="L201" i="1"/>
  <c r="L200" i="1" s="1"/>
  <c r="L199" i="1" s="1"/>
  <c r="L63" i="1"/>
  <c r="L62" i="1" s="1"/>
  <c r="L61" i="1" s="1"/>
  <c r="L455" i="1"/>
  <c r="L612" i="1"/>
  <c r="L605" i="1" s="1"/>
  <c r="L604" i="1" s="1"/>
  <c r="L22" i="1"/>
  <c r="L21" i="1" s="1"/>
  <c r="L20" i="1" s="1"/>
  <c r="L141" i="1"/>
  <c r="L140" i="1" s="1"/>
  <c r="L139" i="1" s="1"/>
  <c r="L648" i="1"/>
  <c r="L647" i="1" s="1"/>
  <c r="L646" i="1" s="1"/>
  <c r="L645" i="1" s="1"/>
  <c r="L820" i="1"/>
  <c r="L819" i="1" s="1"/>
  <c r="L723" i="1"/>
  <c r="L692" i="1" l="1"/>
  <c r="L286" i="1"/>
  <c r="L114" i="1"/>
  <c r="L164" i="1"/>
  <c r="L515" i="1"/>
  <c r="L12" i="1"/>
  <c r="L514" i="1" l="1"/>
  <c r="L11" i="1"/>
  <c r="L848" i="1" l="1"/>
  <c r="F343" i="1" l="1"/>
  <c r="F479" i="1" l="1"/>
  <c r="J521" i="2"/>
  <c r="F385" i="1" l="1"/>
  <c r="J369" i="2"/>
  <c r="F68" i="1" l="1"/>
  <c r="J16" i="2"/>
  <c r="J486" i="2" l="1"/>
  <c r="J485" i="2" s="1"/>
  <c r="J484" i="2" s="1"/>
  <c r="J477" i="2" s="1"/>
  <c r="E14" i="9" l="1"/>
  <c r="E13" i="9" s="1"/>
  <c r="E12" i="9" s="1"/>
  <c r="D14" i="9"/>
  <c r="D13" i="9" s="1"/>
  <c r="D12" i="9" s="1"/>
  <c r="C14" i="9"/>
  <c r="C13" i="9" s="1"/>
  <c r="C12" i="9" s="1"/>
  <c r="J585" i="2" l="1"/>
  <c r="J569" i="2"/>
  <c r="J567" i="2"/>
  <c r="J579" i="2"/>
  <c r="J581" i="2"/>
  <c r="J583" i="2"/>
  <c r="J550" i="2"/>
  <c r="J548" i="2"/>
  <c r="J546" i="2"/>
  <c r="J544" i="2"/>
  <c r="J542" i="2"/>
  <c r="J539" i="2"/>
  <c r="J535" i="2"/>
  <c r="J531" i="2"/>
  <c r="J529" i="2"/>
  <c r="J524" i="2"/>
  <c r="J523" i="2" s="1"/>
  <c r="J520" i="2" s="1"/>
  <c r="J519" i="2" s="1"/>
  <c r="J509" i="2"/>
  <c r="J506" i="2"/>
  <c r="J503" i="2"/>
  <c r="J501" i="2"/>
  <c r="J497" i="2"/>
  <c r="J495" i="2"/>
  <c r="J493" i="2"/>
  <c r="J491" i="2"/>
  <c r="J463" i="2"/>
  <c r="J462" i="2" s="1"/>
  <c r="J461" i="2" s="1"/>
  <c r="J447" i="2"/>
  <c r="J440" i="2"/>
  <c r="J442" i="2"/>
  <c r="J437" i="2"/>
  <c r="J436" i="2" s="1"/>
  <c r="J435" i="2" s="1"/>
  <c r="J426" i="2"/>
  <c r="J416" i="2"/>
  <c r="J412" i="2"/>
  <c r="J403" i="2"/>
  <c r="J408" i="2"/>
  <c r="J405" i="2"/>
  <c r="J390" i="2"/>
  <c r="J389" i="2" s="1"/>
  <c r="J387" i="2"/>
  <c r="J384" i="2"/>
  <c r="J381" i="2"/>
  <c r="J379" i="2"/>
  <c r="J377" i="2"/>
  <c r="J367" i="2"/>
  <c r="J365" i="2"/>
  <c r="J342" i="2"/>
  <c r="J340" i="2"/>
  <c r="J338" i="2"/>
  <c r="J335" i="2"/>
  <c r="J331" i="2"/>
  <c r="J330" i="2" s="1"/>
  <c r="J328" i="2"/>
  <c r="J323" i="2"/>
  <c r="J316" i="2"/>
  <c r="J315" i="2" s="1"/>
  <c r="J311" i="2"/>
  <c r="J309" i="2"/>
  <c r="J304" i="2"/>
  <c r="J301" i="2"/>
  <c r="J300" i="2" s="1"/>
  <c r="J296" i="2"/>
  <c r="J294" i="2"/>
  <c r="J289" i="2"/>
  <c r="J288" i="2" s="1"/>
  <c r="J286" i="2"/>
  <c r="J241" i="2"/>
  <c r="J240" i="2" s="1"/>
  <c r="J238" i="2"/>
  <c r="J236" i="2"/>
  <c r="J233" i="2"/>
  <c r="J232" i="2" s="1"/>
  <c r="J230" i="2"/>
  <c r="J229" i="2" s="1"/>
  <c r="J224" i="2"/>
  <c r="J222" i="2"/>
  <c r="J219" i="2"/>
  <c r="J214" i="2"/>
  <c r="J208" i="2"/>
  <c r="J207" i="2" s="1"/>
  <c r="J205" i="2"/>
  <c r="J203" i="2"/>
  <c r="J200" i="2"/>
  <c r="J198" i="2"/>
  <c r="J196" i="2"/>
  <c r="J184" i="2"/>
  <c r="J180" i="2"/>
  <c r="J170" i="2"/>
  <c r="J169" i="2" s="1"/>
  <c r="J168" i="2" s="1"/>
  <c r="J165" i="2"/>
  <c r="J136" i="2"/>
  <c r="J134" i="2"/>
  <c r="J128" i="2"/>
  <c r="J126" i="2"/>
  <c r="J124" i="2"/>
  <c r="J118" i="2"/>
  <c r="J116" i="2"/>
  <c r="J112" i="2"/>
  <c r="J110" i="2"/>
  <c r="J108" i="2"/>
  <c r="J97" i="2"/>
  <c r="J104" i="2"/>
  <c r="J99" i="2" s="1"/>
  <c r="J95" i="2"/>
  <c r="J93" i="2"/>
  <c r="J91" i="2"/>
  <c r="J89" i="2"/>
  <c r="J87" i="2"/>
  <c r="J85" i="2"/>
  <c r="J81" i="2"/>
  <c r="J80" i="2" s="1"/>
  <c r="J78" i="2"/>
  <c r="J76" i="2"/>
  <c r="J68" i="2"/>
  <c r="J66" i="2"/>
  <c r="J64" i="2"/>
  <c r="J61" i="2"/>
  <c r="J59" i="2"/>
  <c r="J54" i="2"/>
  <c r="J52" i="2"/>
  <c r="J47" i="2"/>
  <c r="J44" i="2"/>
  <c r="J42" i="2"/>
  <c r="J40" i="2"/>
  <c r="J37" i="2"/>
  <c r="J35" i="2"/>
  <c r="J25" i="2"/>
  <c r="J22" i="2"/>
  <c r="J20" i="2"/>
  <c r="J14" i="2"/>
  <c r="J84" i="2" l="1"/>
  <c r="J354" i="2"/>
  <c r="J534" i="2"/>
  <c r="J107" i="2"/>
  <c r="J106" i="2" s="1"/>
  <c r="J374" i="2"/>
  <c r="J402" i="2"/>
  <c r="J394" i="2" s="1"/>
  <c r="J393" i="2" s="1"/>
  <c r="J392" i="2" s="1"/>
  <c r="J28" i="2"/>
  <c r="J27" i="2" s="1"/>
  <c r="J327" i="2"/>
  <c r="J326" i="2" s="1"/>
  <c r="J425" i="2"/>
  <c r="J293" i="2"/>
  <c r="J235" i="2"/>
  <c r="J337" i="2"/>
  <c r="J164" i="2"/>
  <c r="J163" i="2" s="1"/>
  <c r="J508" i="2"/>
  <c r="J446" i="2"/>
  <c r="J386" i="2"/>
  <c r="J334" i="2"/>
  <c r="J213" i="2"/>
  <c r="J218" i="2"/>
  <c r="J13" i="2"/>
  <c r="J12" i="2" s="1"/>
  <c r="J145" i="2"/>
  <c r="J51" i="2"/>
  <c r="J50" i="2" s="1"/>
  <c r="J58" i="2"/>
  <c r="J57" i="2" s="1"/>
  <c r="J299" i="2"/>
  <c r="J528" i="2"/>
  <c r="J19" i="2"/>
  <c r="J18" i="2" s="1"/>
  <c r="J500" i="2"/>
  <c r="J314" i="2"/>
  <c r="J313" i="2" s="1"/>
  <c r="J221" i="2"/>
  <c r="J490" i="2"/>
  <c r="J133" i="2"/>
  <c r="J285" i="2"/>
  <c r="J284" i="2" s="1"/>
  <c r="J308" i="2"/>
  <c r="J307" i="2" s="1"/>
  <c r="J123" i="2"/>
  <c r="J122" i="2" s="1"/>
  <c r="J138" i="2"/>
  <c r="J75" i="2"/>
  <c r="J179" i="2"/>
  <c r="J195" i="2"/>
  <c r="J217" i="2" l="1"/>
  <c r="J216" i="2" s="1"/>
  <c r="J401" i="2"/>
  <c r="J527" i="2"/>
  <c r="J424" i="2"/>
  <c r="J423" i="2" s="1"/>
  <c r="J333" i="2"/>
  <c r="J325" i="2" s="1"/>
  <c r="J74" i="2"/>
  <c r="J167" i="2"/>
  <c r="J194" i="2"/>
  <c r="J353" i="2"/>
  <c r="J306" i="2"/>
  <c r="J292" i="2"/>
  <c r="J489" i="2"/>
  <c r="J11" i="2"/>
  <c r="J132" i="2"/>
  <c r="J352" i="2" l="1"/>
  <c r="J56" i="2"/>
  <c r="J10" i="2" l="1"/>
  <c r="F72" i="1"/>
  <c r="D16" i="9" l="1"/>
  <c r="D11" i="9" s="1"/>
  <c r="D10" i="9" s="1"/>
  <c r="D20" i="9" s="1"/>
  <c r="J587" i="2"/>
  <c r="L849" i="1" l="1"/>
  <c r="E17" i="9"/>
  <c r="D18" i="9"/>
  <c r="D17" i="9"/>
  <c r="F683" i="1"/>
  <c r="F682" i="1" s="1"/>
  <c r="F83" i="1"/>
  <c r="F297" i="1"/>
  <c r="E18" i="9" l="1"/>
  <c r="E16" i="9"/>
  <c r="E11" i="9" s="1"/>
  <c r="E10" i="9" s="1"/>
  <c r="E20" i="9" s="1"/>
  <c r="F293" i="1" l="1"/>
  <c r="F225" i="1"/>
  <c r="F103" i="1"/>
  <c r="F686" i="1" l="1"/>
  <c r="F685" i="1" s="1"/>
  <c r="F569" i="1"/>
  <c r="F564" i="1" s="1"/>
  <c r="F405" i="1"/>
  <c r="F151" i="1"/>
  <c r="F154" i="1"/>
  <c r="F123" i="1"/>
  <c r="F150" i="1" l="1"/>
  <c r="F79" i="1" l="1"/>
  <c r="F77" i="1"/>
  <c r="F41" i="1"/>
  <c r="F30" i="1"/>
  <c r="F18" i="1" l="1"/>
  <c r="F17" i="1" s="1"/>
  <c r="F16" i="1" s="1"/>
  <c r="F15" i="1" s="1"/>
  <c r="F14" i="1" s="1"/>
  <c r="F13" i="1" s="1"/>
  <c r="F25" i="1"/>
  <c r="F24" i="1" s="1"/>
  <c r="F23" i="1" s="1"/>
  <c r="F33" i="1"/>
  <c r="F36" i="1"/>
  <c r="F38" i="1"/>
  <c r="F45" i="1"/>
  <c r="F44" i="1" s="1"/>
  <c r="F43" i="1" s="1"/>
  <c r="F50" i="1"/>
  <c r="F49" i="1" s="1"/>
  <c r="F59" i="1"/>
  <c r="F58" i="1" s="1"/>
  <c r="F57" i="1" s="1"/>
  <c r="F56" i="1" s="1"/>
  <c r="F55" i="1" s="1"/>
  <c r="F54" i="1" s="1"/>
  <c r="F66" i="1"/>
  <c r="F65" i="1" s="1"/>
  <c r="F64" i="1" s="1"/>
  <c r="F71" i="1"/>
  <c r="F70" i="1" s="1"/>
  <c r="F76" i="1"/>
  <c r="F75" i="1" s="1"/>
  <c r="F82" i="1"/>
  <c r="F81" i="1" s="1"/>
  <c r="F89" i="1"/>
  <c r="F97" i="1"/>
  <c r="F99" i="1"/>
  <c r="F111" i="1"/>
  <c r="F110" i="1" s="1"/>
  <c r="F109" i="1" s="1"/>
  <c r="F108" i="1" s="1"/>
  <c r="F107" i="1" s="1"/>
  <c r="F106" i="1" s="1"/>
  <c r="F119" i="1"/>
  <c r="F121" i="1"/>
  <c r="F125" i="1"/>
  <c r="F132" i="1"/>
  <c r="F134" i="1"/>
  <c r="F137" i="1"/>
  <c r="F144" i="1"/>
  <c r="F146" i="1"/>
  <c r="F158" i="1"/>
  <c r="F162" i="1"/>
  <c r="F161" i="1" s="1"/>
  <c r="F160" i="1" s="1"/>
  <c r="F170" i="1"/>
  <c r="F169" i="1" s="1"/>
  <c r="F173" i="1"/>
  <c r="F175" i="1"/>
  <c r="F177" i="1"/>
  <c r="F179" i="1"/>
  <c r="F186" i="1"/>
  <c r="F185" i="1" s="1"/>
  <c r="F184" i="1" s="1"/>
  <c r="F183" i="1" s="1"/>
  <c r="F190" i="1"/>
  <c r="F189" i="1" s="1"/>
  <c r="F188" i="1" s="1"/>
  <c r="F197" i="1"/>
  <c r="F196" i="1" s="1"/>
  <c r="F195" i="1" s="1"/>
  <c r="F194" i="1" s="1"/>
  <c r="F204" i="1"/>
  <c r="F203" i="1" s="1"/>
  <c r="F214" i="1"/>
  <c r="F215" i="1"/>
  <c r="F220" i="1"/>
  <c r="F218" i="1"/>
  <c r="F224" i="1"/>
  <c r="F239" i="1"/>
  <c r="F238" i="1" s="1"/>
  <c r="F237" i="1" s="1"/>
  <c r="F253" i="1"/>
  <c r="F252" i="1" s="1"/>
  <c r="F258" i="1"/>
  <c r="F257" i="1" s="1"/>
  <c r="F263" i="1"/>
  <c r="F262" i="1" s="1"/>
  <c r="F274" i="1"/>
  <c r="F282" i="1"/>
  <c r="F281" i="1" s="1"/>
  <c r="F280" i="1" s="1"/>
  <c r="F291" i="1"/>
  <c r="F295" i="1"/>
  <c r="F306" i="1"/>
  <c r="F305" i="1" s="1"/>
  <c r="F304" i="1" s="1"/>
  <c r="F303" i="1" s="1"/>
  <c r="F316" i="1"/>
  <c r="F315" i="1" s="1"/>
  <c r="F324" i="1"/>
  <c r="F326" i="1"/>
  <c r="F359" i="1"/>
  <c r="F358" i="1" s="1"/>
  <c r="F360" i="1"/>
  <c r="F374" i="1"/>
  <c r="F376" i="1"/>
  <c r="F401" i="1"/>
  <c r="F398" i="1" s="1"/>
  <c r="F411" i="1"/>
  <c r="F410" i="1" s="1"/>
  <c r="F421" i="1"/>
  <c r="F420" i="1" s="1"/>
  <c r="F413" i="1" s="1"/>
  <c r="F422" i="1"/>
  <c r="F442" i="1"/>
  <c r="F441" i="1" s="1"/>
  <c r="F440" i="1" s="1"/>
  <c r="F461" i="1"/>
  <c r="F460" i="1" s="1"/>
  <c r="F459" i="1" s="1"/>
  <c r="F458" i="1" s="1"/>
  <c r="F457" i="1" s="1"/>
  <c r="F456" i="1" s="1"/>
  <c r="F477" i="1"/>
  <c r="F476" i="1" s="1"/>
  <c r="F475" i="1" s="1"/>
  <c r="F491" i="1"/>
  <c r="F493" i="1"/>
  <c r="F499" i="1"/>
  <c r="F498" i="1" s="1"/>
  <c r="F505" i="1"/>
  <c r="F504" i="1" s="1"/>
  <c r="F503" i="1" s="1"/>
  <c r="F502" i="1" s="1"/>
  <c r="F501" i="1" s="1"/>
  <c r="F521" i="1"/>
  <c r="F523" i="1"/>
  <c r="F526" i="1"/>
  <c r="F534" i="1"/>
  <c r="F533" i="1" s="1"/>
  <c r="F532" i="1" s="1"/>
  <c r="F547" i="1"/>
  <c r="F549" i="1"/>
  <c r="F551" i="1"/>
  <c r="F552" i="1"/>
  <c r="F556" i="1"/>
  <c r="F558" i="1"/>
  <c r="F560" i="1"/>
  <c r="F562" i="1"/>
  <c r="F529" i="1"/>
  <c r="F528" i="1" s="1"/>
  <c r="F573" i="1"/>
  <c r="F572" i="1" s="1"/>
  <c r="F571" i="1" s="1"/>
  <c r="F575" i="1"/>
  <c r="F594" i="1"/>
  <c r="F596" i="1"/>
  <c r="F609" i="1"/>
  <c r="F608" i="1" s="1"/>
  <c r="F607" i="1" s="1"/>
  <c r="F606" i="1" s="1"/>
  <c r="F615" i="1"/>
  <c r="F619" i="1"/>
  <c r="F621" i="1"/>
  <c r="F623" i="1"/>
  <c r="F627" i="1"/>
  <c r="F629" i="1"/>
  <c r="F631" i="1"/>
  <c r="F637" i="1"/>
  <c r="F639" i="1"/>
  <c r="F643" i="1"/>
  <c r="F642" i="1" s="1"/>
  <c r="F641" i="1" s="1"/>
  <c r="F651" i="1"/>
  <c r="F650" i="1" s="1"/>
  <c r="F649" i="1" s="1"/>
  <c r="F655" i="1"/>
  <c r="F657" i="1"/>
  <c r="F659" i="1"/>
  <c r="F663" i="1"/>
  <c r="F662" i="1" s="1"/>
  <c r="F673" i="1"/>
  <c r="F672" i="1" s="1"/>
  <c r="F671" i="1" s="1"/>
  <c r="F670" i="1" s="1"/>
  <c r="F669" i="1" s="1"/>
  <c r="F668" i="1" s="1"/>
  <c r="F680" i="1"/>
  <c r="F679" i="1" s="1"/>
  <c r="F699" i="1"/>
  <c r="F698" i="1" s="1"/>
  <c r="F697" i="1" s="1"/>
  <c r="F696" i="1" s="1"/>
  <c r="F695" i="1" s="1"/>
  <c r="F694" i="1" s="1"/>
  <c r="F710" i="1"/>
  <c r="F713" i="1"/>
  <c r="F712" i="1" s="1"/>
  <c r="F721" i="1"/>
  <c r="F720" i="1" s="1"/>
  <c r="F719" i="1" s="1"/>
  <c r="F718" i="1" s="1"/>
  <c r="F717" i="1" s="1"/>
  <c r="F716" i="1" s="1"/>
  <c r="F729" i="1"/>
  <c r="F728" i="1" s="1"/>
  <c r="F732" i="1"/>
  <c r="F731" i="1" s="1"/>
  <c r="F740" i="1"/>
  <c r="F739" i="1" s="1"/>
  <c r="F771" i="1"/>
  <c r="F770" i="1" s="1"/>
  <c r="F769" i="1" s="1"/>
  <c r="F768" i="1" s="1"/>
  <c r="F777" i="1"/>
  <c r="F779" i="1"/>
  <c r="F782" i="1"/>
  <c r="F781" i="1" s="1"/>
  <c r="F795" i="1"/>
  <c r="F794" i="1" s="1"/>
  <c r="F793" i="1" s="1"/>
  <c r="F792" i="1" s="1"/>
  <c r="F791" i="1" s="1"/>
  <c r="F790" i="1" s="1"/>
  <c r="F804" i="1"/>
  <c r="F803" i="1" s="1"/>
  <c r="F802" i="1" s="1"/>
  <c r="F801" i="1" s="1"/>
  <c r="F800" i="1" s="1"/>
  <c r="F799" i="1" s="1"/>
  <c r="F811" i="1"/>
  <c r="F813" i="1"/>
  <c r="F817" i="1"/>
  <c r="F816" i="1" s="1"/>
  <c r="F826" i="1"/>
  <c r="F825" i="1" s="1"/>
  <c r="F824" i="1" s="1"/>
  <c r="F832" i="1"/>
  <c r="F831" i="1" s="1"/>
  <c r="F830" i="1" s="1"/>
  <c r="F829" i="1" s="1"/>
  <c r="F837" i="1"/>
  <c r="F840" i="1"/>
  <c r="F842" i="1"/>
  <c r="F844" i="1"/>
  <c r="F846" i="1"/>
  <c r="F88" i="1" l="1"/>
  <c r="F87" i="1" s="1"/>
  <c r="F213" i="1"/>
  <c r="F614" i="1"/>
  <c r="F613" i="1" s="1"/>
  <c r="F727" i="1"/>
  <c r="F555" i="1"/>
  <c r="F365" i="1"/>
  <c r="F321" i="1"/>
  <c r="F320" i="1" s="1"/>
  <c r="F546" i="1"/>
  <c r="F520" i="1"/>
  <c r="F519" i="1" s="1"/>
  <c r="F439" i="1"/>
  <c r="F105" i="1"/>
  <c r="F29" i="1"/>
  <c r="F28" i="1" s="1"/>
  <c r="F22" i="1" s="1"/>
  <c r="F21" i="1" s="1"/>
  <c r="F172" i="1"/>
  <c r="F168" i="1" s="1"/>
  <c r="F167" i="1" s="1"/>
  <c r="F166" i="1" s="1"/>
  <c r="F165" i="1" s="1"/>
  <c r="F464" i="1"/>
  <c r="F463" i="1" s="1"/>
  <c r="F131" i="1"/>
  <c r="F130" i="1" s="1"/>
  <c r="F129" i="1" s="1"/>
  <c r="F128" i="1" s="1"/>
  <c r="F290" i="1"/>
  <c r="F289" i="1" s="1"/>
  <c r="F288" i="1" s="1"/>
  <c r="F287" i="1" s="1"/>
  <c r="F678" i="1"/>
  <c r="F677" i="1" s="1"/>
  <c r="F676" i="1" s="1"/>
  <c r="F118" i="1"/>
  <c r="F117" i="1" s="1"/>
  <c r="F116" i="1" s="1"/>
  <c r="F115" i="1" s="1"/>
  <c r="F261" i="1"/>
  <c r="F260" i="1" s="1"/>
  <c r="F636" i="1"/>
  <c r="F635" i="1" s="1"/>
  <c r="F490" i="1"/>
  <c r="F489" i="1" s="1"/>
  <c r="F488" i="1" s="1"/>
  <c r="F487" i="1" s="1"/>
  <c r="F143" i="1"/>
  <c r="F142" i="1" s="1"/>
  <c r="F626" i="1"/>
  <c r="F625" i="1" s="1"/>
  <c r="F776" i="1"/>
  <c r="F775" i="1" s="1"/>
  <c r="F774" i="1" s="1"/>
  <c r="F767" i="1" s="1"/>
  <c r="F766" i="1" s="1"/>
  <c r="F48" i="1"/>
  <c r="F661" i="1"/>
  <c r="F593" i="1"/>
  <c r="F592" i="1" s="1"/>
  <c r="F202" i="1"/>
  <c r="F149" i="1"/>
  <c r="F148" i="1" s="1"/>
  <c r="F63" i="1"/>
  <c r="F836" i="1"/>
  <c r="F835" i="1" s="1"/>
  <c r="F834" i="1" s="1"/>
  <c r="F810" i="1"/>
  <c r="F809" i="1" s="1"/>
  <c r="F808" i="1" s="1"/>
  <c r="F654" i="1"/>
  <c r="F653" i="1" s="1"/>
  <c r="F273" i="1"/>
  <c r="F272" i="1" s="1"/>
  <c r="F822" i="1"/>
  <c r="F821" i="1" s="1"/>
  <c r="F823" i="1"/>
  <c r="F192" i="1"/>
  <c r="F193" i="1"/>
  <c r="F709" i="1"/>
  <c r="F708" i="1" s="1"/>
  <c r="F707" i="1" s="1"/>
  <c r="F706" i="1" s="1"/>
  <c r="F705" i="1" s="1"/>
  <c r="F251" i="1"/>
  <c r="F591" i="1" l="1"/>
  <c r="F590" i="1" s="1"/>
  <c r="F589" i="1" s="1"/>
  <c r="F675" i="1"/>
  <c r="F693" i="1"/>
  <c r="F807" i="1"/>
  <c r="F806" i="1" s="1"/>
  <c r="F518" i="1"/>
  <c r="F517" i="1" s="1"/>
  <c r="F516" i="1" s="1"/>
  <c r="F726" i="1"/>
  <c r="F725" i="1" s="1"/>
  <c r="F724" i="1" s="1"/>
  <c r="F545" i="1"/>
  <c r="F544" i="1" s="1"/>
  <c r="F543" i="1" s="1"/>
  <c r="F542" i="1" s="1"/>
  <c r="F364" i="1"/>
  <c r="F357" i="1" s="1"/>
  <c r="F356" i="1" s="1"/>
  <c r="F314" i="1"/>
  <c r="F313" i="1" s="1"/>
  <c r="F312" i="1" s="1"/>
  <c r="F201" i="1"/>
  <c r="F200" i="1" s="1"/>
  <c r="F199" i="1" s="1"/>
  <c r="F612" i="1"/>
  <c r="F605" i="1" s="1"/>
  <c r="F604" i="1" s="1"/>
  <c r="F141" i="1"/>
  <c r="F140" i="1" s="1"/>
  <c r="F139" i="1" s="1"/>
  <c r="F648" i="1"/>
  <c r="F647" i="1" s="1"/>
  <c r="F646" i="1" s="1"/>
  <c r="F645" i="1" s="1"/>
  <c r="F250" i="1"/>
  <c r="F249" i="1" s="1"/>
  <c r="F62" i="1"/>
  <c r="F61" i="1" s="1"/>
  <c r="F20" i="1"/>
  <c r="F455" i="1"/>
  <c r="F820" i="1"/>
  <c r="F819" i="1" s="1"/>
  <c r="F355" i="1" l="1"/>
  <c r="F723" i="1"/>
  <c r="F692" i="1" s="1"/>
  <c r="F114" i="1"/>
  <c r="F515" i="1"/>
  <c r="F514" i="1" s="1"/>
  <c r="F286" i="1"/>
  <c r="F164" i="1"/>
  <c r="F12" i="1"/>
  <c r="F11" i="1" l="1"/>
  <c r="F848" i="1" l="1"/>
  <c r="F849" i="1" l="1"/>
  <c r="F244" i="2"/>
  <c r="F243" i="2" s="1"/>
  <c r="F240" i="2" s="1"/>
  <c r="F217" i="2" l="1"/>
  <c r="F216" i="2" s="1"/>
  <c r="F10" i="2" s="1"/>
  <c r="F587" i="2" s="1"/>
  <c r="H849" i="1" l="1"/>
  <c r="C16" i="9" l="1"/>
  <c r="C18" i="9"/>
  <c r="C17" i="9" s="1"/>
  <c r="C11" i="9" s="1"/>
  <c r="C10" i="9" s="1"/>
</calcChain>
</file>

<file path=xl/sharedStrings.xml><?xml version="1.0" encoding="utf-8"?>
<sst xmlns="http://schemas.openxmlformats.org/spreadsheetml/2006/main" count="2885" uniqueCount="904">
  <si>
    <t>Итого расходов: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</si>
  <si>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</si>
  <si>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</si>
  <si>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</si>
  <si>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92 0 00 2С170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</si>
  <si>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</si>
  <si>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2Н028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</si>
  <si>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</si>
  <si>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2Н024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</si>
  <si>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</si>
  <si>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92 0 00 2Н022</t>
  </si>
  <si>
    <t>Закупка товаров, работ и услуг для обеспечения  государственных (муниципальных) нужд</t>
  </si>
  <si>
    <t>200</t>
  </si>
  <si>
    <t>Обеспечение деятельности  муниципального казенного учреждения «Единый учетный центр»</t>
  </si>
  <si>
    <t>92 0 00 00210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</si>
  <si>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</si>
  <si>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92 0 00 00000</t>
  </si>
  <si>
    <t xml:space="preserve">Непрограммные мероприятия  </t>
  </si>
  <si>
    <t xml:space="preserve">90 0 00 00000 </t>
  </si>
  <si>
    <t>Другие общегосударственные расходы</t>
  </si>
  <si>
    <t>0113</t>
  </si>
  <si>
    <t>Иные бюджетные ассигнования</t>
  </si>
  <si>
    <t>800</t>
  </si>
  <si>
    <t>Резервный фонд администрации Юсьвинского муниципального округа Пермского края</t>
  </si>
  <si>
    <t>92 0 00 00777</t>
  </si>
  <si>
    <t>Резервные фонды</t>
  </si>
  <si>
    <t>0111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</si>
  <si>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</si>
  <si>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4У070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</si>
  <si>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</si>
  <si>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</si>
  <si>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</si>
  <si>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01 2 00 00000</t>
  </si>
  <si>
    <t>Муниципальная программа "Муниципальное управление в Юсьвинском муниципальном округе Пермского края"</t>
  </si>
  <si>
    <t>01 0 00 00000</t>
  </si>
  <si>
    <t>Муниципальные программы Юсьвинского муниципального округа Пермского края</t>
  </si>
  <si>
    <t>00 0 00 00000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</si>
  <si>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</si>
  <si>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</si>
  <si>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Общегосударственные вопросы</t>
  </si>
  <si>
    <t>0100</t>
  </si>
  <si>
    <t>Финансовое управление администрации Юсьвинского муниципального округа Пермского края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</si>
  <si>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</si>
  <si>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92 0 00 00260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</si>
  <si>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</si>
  <si>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Обеспечение деятельности Аппарата  Думы Юсьвинского муниципального округа Пермского края</t>
  </si>
  <si>
    <t xml:space="preserve">91 0 00 00031 </t>
  </si>
  <si>
    <t xml:space="preserve">Компенсационные выплаты депутатам Думы Юсьвинского муниципального округа Пермского края </t>
  </si>
  <si>
    <t xml:space="preserve">91 0 00 00021  </t>
  </si>
  <si>
    <t>Обеспечение деятельности органов местного самоуправления Юсьвинского муниципального округа</t>
  </si>
  <si>
    <t xml:space="preserve">91 0 00 00000 </t>
  </si>
  <si>
    <t>Непрограммные мероприятия</t>
  </si>
  <si>
    <t>90 0 00 00000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</si>
  <si>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</si>
  <si>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</si>
  <si>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Дума Юсьвинского муниципального округа Пермского края</t>
  </si>
  <si>
    <t>Предоставление субсидий бюджетным, автономным учреждениям и иным некоммерческим организациям</t>
  </si>
  <si>
    <t>600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</si>
  <si>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</si>
  <si>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06 0 00 00000 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</si>
  <si>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</si>
  <si>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 xml:space="preserve">07 0 10 4Ф010 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</si>
  <si>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</si>
  <si>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>07 0 10 00000</t>
  </si>
  <si>
    <t>Муниципальная программа "Развитие физической культуры и спорта в  Юсьвинском муниципальном округе Пермского края"</t>
  </si>
  <si>
    <t>07 0 00 00000</t>
  </si>
  <si>
    <t>Физическая культура</t>
  </si>
  <si>
    <t>1101</t>
  </si>
  <si>
    <t>Физическая культура и спорт</t>
  </si>
  <si>
    <t xml:space="preserve">в том числе за счет средств местного  бюджета </t>
  </si>
  <si>
    <t>Социальное обеспечение и иные выплаты населению</t>
  </si>
  <si>
    <t>300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</si>
  <si>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</si>
  <si>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02 5 30 2С170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</si>
  <si>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</si>
  <si>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02 5 30 00000</t>
  </si>
  <si>
    <t>Подпрограмма "Кадровая политика"</t>
  </si>
  <si>
    <t>02 5 00 00000</t>
  </si>
  <si>
    <t>Муниципальная программа "Развитие  образования Юсьвинского муниципального округа Пермского края"</t>
  </si>
  <si>
    <t>02 0 00 00000</t>
  </si>
  <si>
    <t>Социальное обеспечение населения</t>
  </si>
  <si>
    <t>Социальная политика</t>
  </si>
  <si>
    <t>Обеспечение кадровой политики в сфере культуры и искусства</t>
  </si>
  <si>
    <t xml:space="preserve">06 1 60 4К060 </t>
  </si>
  <si>
    <t>Основное мероприятие "Кадровая политика"</t>
  </si>
  <si>
    <t>06 1 60 00000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</si>
  <si>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</si>
  <si>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50 4К030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</si>
  <si>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</si>
  <si>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06 1 50 4К020</t>
  </si>
  <si>
    <t>Основное мероприятие "Организация и проведение социально- значимых мероприятий в сфере искусства и культуры"</t>
  </si>
  <si>
    <t>06 1 50 00000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</si>
  <si>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</si>
  <si>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06 1 00 00000  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</si>
  <si>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</si>
  <si>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Другие вопросы в области культуры, кинематографии</t>
  </si>
  <si>
    <t>0804</t>
  </si>
  <si>
    <t>в том числе за счет местного бюджета</t>
  </si>
  <si>
    <t>Государственная поддержка отрасли культуры (оказание государственной поддержки лучшим сельским учреждениям культуры)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</si>
  <si>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</si>
  <si>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в том числе за счет краевого бюджета</t>
  </si>
  <si>
    <t>в том числе за счет федерального бюджета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</si>
  <si>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</si>
  <si>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06 1  70 00000</t>
  </si>
  <si>
    <t>Публичный показ музейных предметов, музейных коллекций</t>
  </si>
  <si>
    <t>06 1 30 00150</t>
  </si>
  <si>
    <t>Основное мероприятие "Сохранение, пополнение, популяризация музейного фонда и развития музеев"</t>
  </si>
  <si>
    <t>06 1 30 00000</t>
  </si>
  <si>
    <t xml:space="preserve">Комплектование книжных фондов муниципальных общедоступных  библиотек </t>
  </si>
  <si>
    <t>06 1 20 4К010</t>
  </si>
  <si>
    <t>Библиотечное, библиографическое и информационное обслуживание пользователей библиотеки</t>
  </si>
  <si>
    <t>06 1 20 00150</t>
  </si>
  <si>
    <t>Основное мероприятие "Сохранение и развитие библиотечного дела"</t>
  </si>
  <si>
    <t>06 1 20 00000</t>
  </si>
  <si>
    <t xml:space="preserve">Организация и проведение мероприятий культурно-досуговыми учреждениями </t>
  </si>
  <si>
    <t xml:space="preserve">06 1 10 00150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</si>
  <si>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</si>
  <si>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06 1 10 00000 </t>
  </si>
  <si>
    <t>Культура</t>
  </si>
  <si>
    <t>0801</t>
  </si>
  <si>
    <t>Культура и кинематография</t>
  </si>
  <si>
    <t>0800</t>
  </si>
  <si>
    <t>02 4 10 4Н082</t>
  </si>
  <si>
    <t>Основное мероприятие "Организация оздоровительной кампании в каникулярный период"</t>
  </si>
  <si>
    <t>02 4 10 00000</t>
  </si>
  <si>
    <t>Подпрограмма "Развитие системы отдыха, оздоровления и занятости детей"</t>
  </si>
  <si>
    <t>02 4 00 00000</t>
  </si>
  <si>
    <t>Другие вопросы в области образования</t>
  </si>
  <si>
    <t>0709</t>
  </si>
  <si>
    <t>Реализация мероприятий в сфере молодежной политики</t>
  </si>
  <si>
    <t>06 2 10 SН220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</si>
  <si>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</si>
  <si>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 xml:space="preserve">06 2 10 4К130 </t>
  </si>
  <si>
    <t>Основное мероприятие "Организация и проведение мероприятий среди молодежи"</t>
  </si>
  <si>
    <t>06 2 10 00000</t>
  </si>
  <si>
    <t>Подпрограмма "Молодежная политика"</t>
  </si>
  <si>
    <t>06 2 00 00000</t>
  </si>
  <si>
    <t>Молодежная политика</t>
  </si>
  <si>
    <t>0707</t>
  </si>
  <si>
    <t>Реализация дополнительного образования детям в области искусства</t>
  </si>
  <si>
    <t>06 1 40 00150</t>
  </si>
  <si>
    <t>Основное мероприятие "Предоставление дополнительного образования детям в области искусства"</t>
  </si>
  <si>
    <t>06 1 40 00000</t>
  </si>
  <si>
    <t>Дополнительное образование детей</t>
  </si>
  <si>
    <t>0703</t>
  </si>
  <si>
    <t>Образование</t>
  </si>
  <si>
    <t>0700</t>
  </si>
  <si>
    <t>Отдел культуры, молодежной политики и спорта администрации Юсьвинского муниципального округа Пермского края</t>
  </si>
  <si>
    <t>за счет местного бюджета</t>
  </si>
  <si>
    <t>за счет краевого бюджета</t>
  </si>
  <si>
    <t>Капитальный ремонт объектов спортивной инфраструктуры муниципального значения</t>
  </si>
  <si>
    <t>07 0 30 SФ350</t>
  </si>
  <si>
    <t>Основное мероприятие "Капитальный ремонт объектов спортивной инфраструктуры муниципального значения"</t>
  </si>
  <si>
    <t>07 0 30 00000</t>
  </si>
  <si>
    <t>Реализация мероприятия "Умею плавать!"</t>
  </si>
  <si>
    <t>07 0 10 SФ320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</si>
  <si>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</si>
  <si>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02 1 10 2Н022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</si>
  <si>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</si>
  <si>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 xml:space="preserve"> 02 1 10 00000</t>
  </si>
  <si>
    <t>Подпрограмма "Дошкольное образование"</t>
  </si>
  <si>
    <t>02 1 00 00000</t>
  </si>
  <si>
    <t>Муниципальные программы Юсьвинского муниципального округа</t>
  </si>
  <si>
    <t>Охрана семьи и детства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</si>
  <si>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</si>
  <si>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Предоставление  мер социальной поддержки педагогическим работникам общеобразовательных организаций</t>
  </si>
  <si>
    <t>02 5 30 2Н024</t>
  </si>
  <si>
    <t>02 2 20 4Н020</t>
  </si>
  <si>
    <t>Обеспечение питанием обучающихся из семей, нуждающихся в мерах социальной поддержки</t>
  </si>
  <si>
    <t>02 2 20 2Н026</t>
  </si>
  <si>
    <t>Обеспечение питанием обучающихся из многодетных семей, нуждающихся в мерах социальной поддержки</t>
  </si>
  <si>
    <t>02 2 20 2Н025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</si>
  <si>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</si>
  <si>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02 2 20 00000</t>
  </si>
  <si>
    <t>Подпрограмма "Общее (начальное, основное, среднее) образование"</t>
  </si>
  <si>
    <t>02 2 00 00000</t>
  </si>
  <si>
    <t>02 1 10 4Н020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</si>
  <si>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</si>
  <si>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</si>
  <si>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02 7 10 4Н210</t>
  </si>
  <si>
    <t>Основное мероприятие "Развитие системы этнокультурного образования"</t>
  </si>
  <si>
    <t>02 7 10 00000</t>
  </si>
  <si>
    <t>Подпрограмма "Реализация государственной политики в сфере образования"</t>
  </si>
  <si>
    <t>02 7 00 00000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</si>
  <si>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</si>
  <si>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20 4Н095</t>
  </si>
  <si>
    <t>02 5 20 4Н090</t>
  </si>
  <si>
    <t>Основное мероприятие "Мероприятия, обеспечивающие кадровую политику в сфере образования"</t>
  </si>
  <si>
    <t>02 5 20 00000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</si>
  <si>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</si>
  <si>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4 10 2С140</t>
  </si>
  <si>
    <t>02 4 10 4Н081</t>
  </si>
  <si>
    <t>02 3 10 4Н068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</si>
  <si>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</si>
  <si>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02 3 10 4Н067</t>
  </si>
  <si>
    <t>Организация и проведение мероприятий для детей приоритетных категорий</t>
  </si>
  <si>
    <t>02 3 10 4Н066</t>
  </si>
  <si>
    <t>02 3 10 4Н050</t>
  </si>
  <si>
    <t>Основное мероприятие "Оказание услуг по реализации дополнительных образовательных программ"</t>
  </si>
  <si>
    <t>02 3 10 00000</t>
  </si>
  <si>
    <t>Подпрограмма "Дополнительное образование и воспитание детей"</t>
  </si>
  <si>
    <t>02 3 00 00000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</si>
  <si>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</si>
  <si>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02 3 10 00155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</si>
  <si>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</si>
  <si>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02 3 10 00150</t>
  </si>
  <si>
    <t>Муниципальная программа "Образование Юсьвинского муниципального округа Пермского края"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</si>
  <si>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</si>
  <si>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02  6 10 00000</t>
  </si>
  <si>
    <t>Подпрограмма "Приведение образовательных организаций в нормативное состояние"</t>
  </si>
  <si>
    <t>02 6 00 00000</t>
  </si>
  <si>
    <t>в том числе за счет средств бюджета Пермского края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</si>
  <si>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</si>
  <si>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20 L3040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</si>
  <si>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</si>
  <si>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Организация подвоза питания для обучающихся  (воспитанников) структурных подразделений образовательных учреждений</t>
  </si>
  <si>
    <t>02 2 20 4Н040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</si>
  <si>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</si>
  <si>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4Н030</t>
  </si>
  <si>
    <t>Обеспечение бесплатного проезда  обучающихся до места обучения и обратно</t>
  </si>
  <si>
    <t>02 2 20 4Н010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</si>
  <si>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</si>
  <si>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02 2 10 SH040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</si>
  <si>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</si>
  <si>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2Н021</t>
  </si>
  <si>
    <t>Оказание услуг в сфере общего образования в рамках полномочий Юсьвинского муниципального округа Пермского края</t>
  </si>
  <si>
    <t>02 2 10 00150</t>
  </si>
  <si>
    <t xml:space="preserve">02 2 10 00000 </t>
  </si>
  <si>
    <t>Общее образование</t>
  </si>
  <si>
    <t>0702</t>
  </si>
  <si>
    <t>Обеспечение бесплатного проезда обучающихся до места обучения и обратно</t>
  </si>
  <si>
    <t>02 1 10 4Н010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</si>
  <si>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</si>
  <si>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2Н021</t>
  </si>
  <si>
    <t>Оказание услуг дошкольного образования в рамках полномочий Юсьвинского муниципального округа Пермского края</t>
  </si>
  <si>
    <t>02 1 10 00150</t>
  </si>
  <si>
    <t>Дошкольное образование</t>
  </si>
  <si>
    <t>0701</t>
  </si>
  <si>
    <t>Управление образования администрации Юсьвинского муниципального округа Пермского края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</si>
  <si>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</si>
  <si>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2С070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</si>
  <si>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</si>
  <si>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</si>
  <si>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</si>
  <si>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04 0 00 00000</t>
  </si>
  <si>
    <t>Другие вопросы в области социальной политики</t>
  </si>
  <si>
    <t>1006</t>
  </si>
  <si>
    <t>Капитальные вложения в объекты недвижимого имущества государственной (муниципальной) собственности</t>
  </si>
  <si>
    <t>400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</si>
  <si>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</si>
  <si>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04 0 30 2С080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</si>
  <si>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</si>
  <si>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>04 0 10 L4970</t>
  </si>
  <si>
    <t>04 0 10 2С020</t>
  </si>
  <si>
    <t>Основное мероприятие  "Обеспечение жильем молодых семей"</t>
  </si>
  <si>
    <t>04 0 10 00000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</si>
  <si>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</si>
  <si>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4И040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</si>
  <si>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</si>
  <si>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05 0 10 00000</t>
  </si>
  <si>
    <t>Муниципальная программа "Управление муниципальным имуществом  Юсьвинского муниципального округа Пермского края"</t>
  </si>
  <si>
    <t>05 0 00 00000</t>
  </si>
  <si>
    <t>1003</t>
  </si>
  <si>
    <t>Выплата пенсии за выслугу лет лицам, замещавшим муниципальные  должности и должности муниципальной службы</t>
  </si>
  <si>
    <t>01 2 10 70001</t>
  </si>
  <si>
    <t>Пенсионное обеспечение</t>
  </si>
  <si>
    <t>1001</t>
  </si>
  <si>
    <t>Строительство Купросского сельского дома культуры на 50 мест в с. Купрос</t>
  </si>
  <si>
    <t>06 1 00 00000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</si>
  <si>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</si>
  <si>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06 0 00 00000</t>
  </si>
  <si>
    <t>Мероприятия по организации экологического воспитания и формирования экологической культуры</t>
  </si>
  <si>
    <t>10 2 30 4М037</t>
  </si>
  <si>
    <t>Основное мероприятие "Мероприятия по охране окружающей среды"</t>
  </si>
  <si>
    <t>10 2 30 00000</t>
  </si>
  <si>
    <t>Подпрограмма "Благоустройство территории  Юсьвинского муниципального округа Пермского края"</t>
  </si>
  <si>
    <t>10 2 00 00000</t>
  </si>
  <si>
    <t>Муниципальная программа "Территориальное развитие Юсьвинского муниципального округа Пермского края"</t>
  </si>
  <si>
    <t>10 0 00 00000</t>
  </si>
  <si>
    <t>Другие вопросы в области охраны окружающей среды</t>
  </si>
  <si>
    <t>0605</t>
  </si>
  <si>
    <t>Охрана окружающей среды</t>
  </si>
  <si>
    <t>0600</t>
  </si>
  <si>
    <t>12 0 30  SЖ090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</si>
  <si>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</si>
  <si>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12 0 30  00000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</si>
  <si>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</si>
  <si>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12 0 00 00000</t>
  </si>
  <si>
    <t>Текущее содержание (ремонт) объектов благоустройства, организация освещения улиц</t>
  </si>
  <si>
    <t>10 2 50 00150</t>
  </si>
  <si>
    <t>Основное мероприятие "Прочие мероприятия в области благоустройства"</t>
  </si>
  <si>
    <t>10 2 50 00000</t>
  </si>
  <si>
    <t>Обустройство мест (площадок) накопления твердых коммунальных отходов</t>
  </si>
  <si>
    <t>10 2 30 4М038</t>
  </si>
  <si>
    <t>Ликвидация несанкционированных свалок</t>
  </si>
  <si>
    <t xml:space="preserve">10 2 30 4М035 </t>
  </si>
  <si>
    <t>за счет средств местного бюджета</t>
  </si>
  <si>
    <t>Обустройство уличного освещения в населенных пунктах Юсьвинского муниципального округа Пермского края</t>
  </si>
  <si>
    <t>10 2 20 4М091</t>
  </si>
  <si>
    <t>Обустройство тротуаров в населенных пунктах Юсьвинского муниципального округа Пермского края</t>
  </si>
  <si>
    <t>10 2 20 4М090</t>
  </si>
  <si>
    <t>за счет средств краевого бюджета</t>
  </si>
  <si>
    <t>внебюджетные источники</t>
  </si>
  <si>
    <t>Основное мероприятие "Благоустройство территории Юсьвинского муниципального округа Пермского края"</t>
  </si>
  <si>
    <t>10 2 20 00000</t>
  </si>
  <si>
    <t>за счет федерального бюджета</t>
  </si>
  <si>
    <t>Реализация мероприятий, направленных на комплексное развитие сельских территорий (Благоустройство сельских территорий)</t>
  </si>
  <si>
    <t>10 1 10 L5765</t>
  </si>
  <si>
    <t>Подпрограмма "Комплексное  развитие сельских территорий"</t>
  </si>
  <si>
    <t>10 1 00 00000</t>
  </si>
  <si>
    <t>Благоустройство</t>
  </si>
  <si>
    <t>0503</t>
  </si>
  <si>
    <t>Проектирование блочно-модульных газовых котельных</t>
  </si>
  <si>
    <t>Техническое и аварийно-диспетчерское обслуживание распределительных газопроводов</t>
  </si>
  <si>
    <t>10 3 10 4М076</t>
  </si>
  <si>
    <t>10 3 10 4М075</t>
  </si>
  <si>
    <t>Ремонт (обустройство) источников водоснабжения и систем водоснабжения</t>
  </si>
  <si>
    <t>10 3 10 4М070</t>
  </si>
  <si>
    <t>Приобретение системы водоочистки на водозаборные скважины</t>
  </si>
  <si>
    <t>10 3 10 4М042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</si>
  <si>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</si>
  <si>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10 3 10 00000</t>
  </si>
  <si>
    <t xml:space="preserve"> Подпрограмма "Развитие коммунальной инфраструктуры Юсьвинского муниципального округа Пермского края" </t>
  </si>
  <si>
    <t>10 3 00 00000</t>
  </si>
  <si>
    <t>Организация зон санитарной охраны водозаборных скважин</t>
  </si>
  <si>
    <t xml:space="preserve">10 2 30 4М036 </t>
  </si>
  <si>
    <t>Коммунальное хозяйство</t>
  </si>
  <si>
    <t>0502</t>
  </si>
  <si>
    <t>Муниципальная адресная программа "Переселение граждан и снос ветхих (аварийных) домов на территории Юсьвинского муниципального округа Пермского края"</t>
  </si>
  <si>
    <t>14 0 00 00000</t>
  </si>
  <si>
    <t xml:space="preserve"> за счет местного бюджета</t>
  </si>
  <si>
    <t xml:space="preserve"> за счет краевого бюджета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</si>
  <si>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</si>
  <si>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05 0 10 SP250</t>
  </si>
  <si>
    <t>Содержание жилых помещений маневренного фонда Юсьвинского муниципального округа Пермского края</t>
  </si>
  <si>
    <t>05 0 10 4И060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</si>
  <si>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</si>
  <si>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4И030</t>
  </si>
  <si>
    <t>Жилищное хозяйство</t>
  </si>
  <si>
    <t>0501</t>
  </si>
  <si>
    <t>Жилищно-коммунальное хозяйство</t>
  </si>
  <si>
    <t>0500</t>
  </si>
  <si>
    <t>Обеспечение деятельности МКУ "Управление дорожного хозяйства и капитального строительства"</t>
  </si>
  <si>
    <t>92 0 00 00200</t>
  </si>
  <si>
    <t xml:space="preserve">Разработка проектов межевания территории и проведение  комплексных  кадастровых работ </t>
  </si>
  <si>
    <t>15 0 10 SЦ140</t>
  </si>
  <si>
    <t>Формирование земельных участков</t>
  </si>
  <si>
    <t>15 0 10 4Г010</t>
  </si>
  <si>
    <t>Основное мероприятие «Управление земельными ресурсами»</t>
  </si>
  <si>
    <t>15 0 10 00000</t>
  </si>
  <si>
    <t>15 0 00 00000</t>
  </si>
  <si>
    <t>Проведение мероприятия, посвященного Дню российского предпринимательства</t>
  </si>
  <si>
    <t>09 1 10 4Э030</t>
  </si>
  <si>
    <t>Основное мероприятие "Создание условий для формирования комфортной деловой среды для развития и ведения бизнеса"</t>
  </si>
  <si>
    <t>09 1 10 00000</t>
  </si>
  <si>
    <t>Подпрограмма  «Развитие малого и среднего предпринимательства в Юсьвинском муниципальном округе Пермского края»</t>
  </si>
  <si>
    <t>09 1 00 00000</t>
  </si>
  <si>
    <t>Муниципальная программа "Экономическое развитие Юсьвинского муниципального округа Пермского края"</t>
  </si>
  <si>
    <t>09 0 00 00000</t>
  </si>
  <si>
    <t>Приобретение (выкуп) в муниципальную собственность объектов недвижимости</t>
  </si>
  <si>
    <t>05 0 20 4И050</t>
  </si>
  <si>
    <t>05 0 20 00000</t>
  </si>
  <si>
    <t>05 0 10 4И020</t>
  </si>
  <si>
    <t>Другие вопросы в области национальной экономики</t>
  </si>
  <si>
    <t>0412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</si>
  <si>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</si>
  <si>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Основное мероприятие "Обеспечение безопасности дорожных условий на автомобильных дорогах"</t>
  </si>
  <si>
    <t>11 3 10 00000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</si>
  <si>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</si>
  <si>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11 3 00 00000</t>
  </si>
  <si>
    <t>Приведение в нормативное состояние искусственных дорожных сооружений</t>
  </si>
  <si>
    <t>Основное мероприятие "Реализация федерального проекта "Региональная и местная дорожная сеть"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</si>
  <si>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</si>
  <si>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Основное мероприятие "Содержание автомобильных дорог"</t>
  </si>
  <si>
    <t xml:space="preserve">11 1 50 00000 </t>
  </si>
  <si>
    <t>Восстановление мостов и труб (несофинансируемые)</t>
  </si>
  <si>
    <t>Ремонт автомобильных дорог (несофинансируемые из бюджета ПК)</t>
  </si>
  <si>
    <t>Ремонт автомобильных дорог (софинансируемые из бюджета ПК)</t>
  </si>
  <si>
    <t>Основное мероприятие "Ремонт муниципальных дорог и искусственных дорожных сооружений"</t>
  </si>
  <si>
    <t>11 1 40 00000</t>
  </si>
  <si>
    <t xml:space="preserve"> Основное мероприятие "Проектно-изыскательские работы"</t>
  </si>
  <si>
    <t>11 1 20 00000</t>
  </si>
  <si>
    <t>Разработка технических паспортов на автомобильные дороги Юсьвинского муниципального округа Пермского края</t>
  </si>
  <si>
    <t>11 1 10 00000</t>
  </si>
  <si>
    <t>Подпрограмма "Развитие и совершенствование автомобильных дорог Юсьвинского муниципального округа Пермского края"</t>
  </si>
  <si>
    <t>11 1 00 00000</t>
  </si>
  <si>
    <t>Муниципальная программа "Развитие транспортной системы Юсьвинского муниципального округа Пермского края"</t>
  </si>
  <si>
    <t>11 0 00 00000</t>
  </si>
  <si>
    <t>Дорожное хозяйство (дорожные фонды)</t>
  </si>
  <si>
    <t>0409</t>
  </si>
  <si>
    <t>11 2 10 4Д051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</si>
  <si>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</si>
  <si>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11 2 10 00000</t>
  </si>
  <si>
    <t xml:space="preserve"> Подпрограмма "Развитие автомобильного транспорта Юсьвинского муниципального округа Пермского края"</t>
  </si>
  <si>
    <t>11 2 00 00000</t>
  </si>
  <si>
    <t>Транспорт</t>
  </si>
  <si>
    <t>0408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</si>
  <si>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</si>
  <si>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40 4Б020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</si>
  <si>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</si>
  <si>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10 2 40 00000</t>
  </si>
  <si>
    <t>Проведение конкурса механизаторов</t>
  </si>
  <si>
    <t>09 2 20 4С070</t>
  </si>
  <si>
    <t>Проведение конкурса техников по искусственному осеменению  коров</t>
  </si>
  <si>
    <t>09 2 20 4С060</t>
  </si>
  <si>
    <t>Проведение отраслевых  семинаров со специалистами сельхозпредприятий</t>
  </si>
  <si>
    <t>09 2 20 4С050</t>
  </si>
  <si>
    <t>Проведение мероприятия, посвященного Дню работников сельского хозяйства и перерабатывающей промышленности</t>
  </si>
  <si>
    <t>09 2 20 4С030</t>
  </si>
  <si>
    <t>Основное мероприятие "Поддержка кадрового потенциала"</t>
  </si>
  <si>
    <t>09 2 20 00000</t>
  </si>
  <si>
    <t>Проведение  сельскохозяйственных ярмарок</t>
  </si>
  <si>
    <t>09 2 10 4С020</t>
  </si>
  <si>
    <t>Основное мероприятие "Поддержка и развитие малых форм хозяйствования"</t>
  </si>
  <si>
    <t>09 2 10 00000</t>
  </si>
  <si>
    <t>Подпрограмма  «Развитие сельского хозяйства в Юсьвинском муниципальном округе Пермского края»</t>
  </si>
  <si>
    <t>09 2 00 00000</t>
  </si>
  <si>
    <t>Сельское хозяйство и рыболовство</t>
  </si>
  <si>
    <t>0405</t>
  </si>
  <si>
    <t>Национальная экономика</t>
  </si>
  <si>
    <t>0400</t>
  </si>
  <si>
    <t>13 0 30 4Ч070</t>
  </si>
  <si>
    <t>Основное мероприятие "Оснащенность пунктов временного размещения"</t>
  </si>
  <si>
    <t>13 0 30 00000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</si>
  <si>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</si>
  <si>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13 0 00 00000</t>
  </si>
  <si>
    <t>Размещение уличной социальной рекламы</t>
  </si>
  <si>
    <t>08 2 10 4П091</t>
  </si>
  <si>
    <t>08 2 10 4П080</t>
  </si>
  <si>
    <t>08 2 10 SП020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</si>
  <si>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</si>
  <si>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08 2 10 00000</t>
  </si>
  <si>
    <t>Подпрограмма "Предупреждение  правонарушений, совершаемых на улице и в общественных местах"</t>
  </si>
  <si>
    <t xml:space="preserve">08 2 00 00000 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</si>
  <si>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</si>
  <si>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>08 1 10 4П070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</si>
  <si>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</si>
  <si>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4П020</t>
  </si>
  <si>
    <t>08 1 10 00000</t>
  </si>
  <si>
    <t>08 1  00 00000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</si>
  <si>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</si>
  <si>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 xml:space="preserve">08 0 00 00000 </t>
  </si>
  <si>
    <t>Другие вопросы в области национальной безопасности и правоохранительной деятельности</t>
  </si>
  <si>
    <t>0314</t>
  </si>
  <si>
    <t>Создание условий для организации добровольной пожарной охраны на территории ЮМО ПК</t>
  </si>
  <si>
    <t>13 0 20 00180</t>
  </si>
  <si>
    <t xml:space="preserve"> Противопожарное водоснабжение Юсьвинского муниципального округа Пермского края</t>
  </si>
  <si>
    <t>13 0 20 4Ч040</t>
  </si>
  <si>
    <t>Обеспечение первичными мерами пожарной безопасности</t>
  </si>
  <si>
    <t>13 0 20 4Ч030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</si>
  <si>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</si>
  <si>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13 0 20 00000</t>
  </si>
  <si>
    <t>Обеспечение пожарной безопасности</t>
  </si>
  <si>
    <t>0310</t>
  </si>
  <si>
    <t>Обеспечение содержания  муниципального казенного учреждения «ЕДДС»</t>
  </si>
  <si>
    <t>13 0 10 00170</t>
  </si>
  <si>
    <t>13 0 10 4Ч020</t>
  </si>
  <si>
    <t xml:space="preserve">Обучение членов комиссии по ГО и РСЧС </t>
  </si>
  <si>
    <t>13 0 10 4Ч010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</si>
  <si>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</si>
  <si>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13 0 10 00000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</si>
  <si>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</si>
  <si>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</si>
  <si>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0309</t>
  </si>
  <si>
    <t>Национальная безопасность и правоохранительная деятельность</t>
  </si>
  <si>
    <t>0300</t>
  </si>
  <si>
    <t>01 3 10 51180</t>
  </si>
  <si>
    <t>Основное мероприятие "Обеспечение выполнения переданных государственных полномочий"</t>
  </si>
  <si>
    <t>01 3 10 00000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</si>
  <si>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</si>
  <si>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01 3 00 00000</t>
  </si>
  <si>
    <t>Мобилизационная и вневойсковая подготовка</t>
  </si>
  <si>
    <t>0203</t>
  </si>
  <si>
    <t>Национальная оборона</t>
  </si>
  <si>
    <t>0200</t>
  </si>
  <si>
    <t xml:space="preserve">Расходы на уплату членского взноса в Совет муниципальных образований </t>
  </si>
  <si>
    <t>92 0 00 00270</t>
  </si>
  <si>
    <t>Подготовка котельных к отопительному сезону</t>
  </si>
  <si>
    <t>92 0 00 00221</t>
  </si>
  <si>
    <t xml:space="preserve"> Обеспечение деятельности  муниципального казенного учреждения «Единый сервисный центр» </t>
  </si>
  <si>
    <t>92 0 00 00220</t>
  </si>
  <si>
    <t>Предоставление субсидий СО НКО на организацию  и проведение общественно-значимых мероприятий с людьми пожилого возраста</t>
  </si>
  <si>
    <t>01 5 10 4У093</t>
  </si>
  <si>
    <t>Изготовление печатной продукции</t>
  </si>
  <si>
    <t>01 5 10 4У092</t>
  </si>
  <si>
    <t>Основное мероприятие "Формирование позитивного имиджа Юсьвинского муниципального округа Пермского края"</t>
  </si>
  <si>
    <t>01 5 10 00000</t>
  </si>
  <si>
    <t>Подпрограмма "Формирование позитивного имиджа Юсьвинского муниципального округа Пермского края"</t>
  </si>
  <si>
    <t>01 5 00 00000</t>
  </si>
  <si>
    <t>Государственная регистрация актов гражданского состояния</t>
  </si>
  <si>
    <t>01 3 10 59300</t>
  </si>
  <si>
    <t>Основное мероприятие "Обеспечение выполнения переданных отдельных государственных полномочий"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</si>
  <si>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</si>
  <si>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Обеспечение функционирования официального сайта администрации Юсьвинского муниципального округа Пермского края</t>
  </si>
  <si>
    <t>01 1 20 4У020</t>
  </si>
  <si>
    <t>Основное мероприятие "Предоставление муниципальных услуг в электронном виде"</t>
  </si>
  <si>
    <t>01 1 20 00000</t>
  </si>
  <si>
    <t>Подпрограмма "Формирование общедоступной информационно-коммуникационной среды"</t>
  </si>
  <si>
    <t>01 1 00 00000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</si>
  <si>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</si>
  <si>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01 3 10 51200</t>
  </si>
  <si>
    <t xml:space="preserve"> Основное мероприятие "Обеспечение выполнения переданных государственных полномочий"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</si>
  <si>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</si>
  <si>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Судебная система</t>
  </si>
  <si>
    <t>0105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</si>
  <si>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</si>
  <si>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2У100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</si>
  <si>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</si>
  <si>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04 0 30 2С090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</si>
  <si>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</si>
  <si>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2Т060</t>
  </si>
  <si>
    <t>Осуществление полномочий по созданию и организации деятельности административных комиссий</t>
  </si>
  <si>
    <t>01 3 10 2П060</t>
  </si>
  <si>
    <t>Составление протоколов об административных правонарушениях</t>
  </si>
  <si>
    <t>01 3 10 2П040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</si>
  <si>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</si>
  <si>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Образование комиссий по делам несовершеннолетних и защите их прав и организация их деятельности</t>
  </si>
  <si>
    <t>01 3 10 2С150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</si>
  <si>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</si>
  <si>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</si>
  <si>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</si>
  <si>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4У060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</si>
  <si>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</si>
  <si>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</si>
  <si>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Администрация Юсьвинского муниципального округа Пермского края</t>
  </si>
  <si>
    <t xml:space="preserve">2027 год </t>
  </si>
  <si>
    <t>2026 год</t>
  </si>
  <si>
    <t>Вид расходов</t>
  </si>
  <si>
    <t>Целевая статья</t>
  </si>
  <si>
    <t>Раздел, подраздел</t>
  </si>
  <si>
    <t>Ведомство</t>
  </si>
  <si>
    <t>(тыс.руб.)</t>
  </si>
  <si>
    <t>Пермского края</t>
  </si>
  <si>
    <t>муниципального округа</t>
  </si>
  <si>
    <t>к решению Думы Юсьвинского</t>
  </si>
  <si>
    <t>Приложение 2</t>
  </si>
  <si>
    <t>05 0 10 4И070</t>
  </si>
  <si>
    <t xml:space="preserve">Снос расселенных жилых домов и нежилых зданий (сооружений), расположенных на территории муниципальных образований Пермского края 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</si>
  <si>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</si>
  <si>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13 0 10 4Ч080</t>
  </si>
  <si>
    <t>Организация обустройства места массового отдыха населения на водных объектах на территории Юсьвинского муниципального округа Пермского края</t>
  </si>
  <si>
    <t>09 1 20 00000</t>
  </si>
  <si>
    <t>Основное мероприятие "Организация и проведение публичных мероприятий, направленных на повышение престижа предпринимательской деятельности"</t>
  </si>
  <si>
    <t>Участие в экспозиции муниципалитетов  Пермского края в рамках форума «Дни пермского бизнеса»</t>
  </si>
  <si>
    <t>Разработка дизайн-проектов, сметной и проектной документации на объекты благоустройства в населенных пунктах Юсьвинского муниципального округа Пермского края</t>
  </si>
  <si>
    <t>10 2 20 4М093</t>
  </si>
  <si>
    <t>Ремонт и устройство детских, спортивных, спортивно-игровых площадок, устройство, восстановление территорий общего пользования (парков, скверов)</t>
  </si>
  <si>
    <t>Организация и проведение ежегодных субботников</t>
  </si>
  <si>
    <t xml:space="preserve">10 2 30 4М034 </t>
  </si>
  <si>
    <t xml:space="preserve">Предпроектное обследование зоны берегообрушения Камского водохранилища п. Майкор </t>
  </si>
  <si>
    <t>07 0 30 4Ф350</t>
  </si>
  <si>
    <t>Разработка проектно-сметной документации на капитальный ремонт объектов спортивной инфраструктуры муниципального значения включая расходы на государственную экспертизу</t>
  </si>
  <si>
    <t>10 2 30 SЭ240</t>
  </si>
  <si>
    <t>Снижение негативного воздействия на почвы, восстановление наруенных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</si>
  <si>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>за счет внебюджетных источников</t>
  </si>
  <si>
    <t>04 0 70 00000</t>
  </si>
  <si>
    <t>Основное мероприятие "Создание условий для обеспечения доступным и комфортным жильем сельского населения"</t>
  </si>
  <si>
    <t>92 0 00 4КЖ50</t>
  </si>
  <si>
    <t>Обеспечение, сопровождение информационных систем, приобретение компьютерной оргтехники в целях автоматизации административно-управленческих процессов при выполнении функций администрации Юсьвинского муниципального округа Пермского края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</si>
  <si>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</si>
  <si>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</si>
  <si>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Основное мероприятие "Формирование позитивного имиджа главы муниципального округа – главы администрации  Юсьвинского муниципального округа Пермского края и администрации Юсьвинского муниципального округа Пермского края "</t>
  </si>
  <si>
    <t>Оснащение муниципальных образовательных организаций оборудованием, средствами обучения и воспитания</t>
  </si>
  <si>
    <t>Подпрограмма "Реализация государственной национальной политики в сфере образования"</t>
  </si>
  <si>
    <t xml:space="preserve">Приобретение (выкуп) в муниципальную собственность объектов недвижимости 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</si>
  <si>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</si>
  <si>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спортом)</t>
  </si>
  <si>
    <t>Основное мероприятие "Организация общественной безопасности на территории Юсьвинского муниципального округа Пермского края"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</si>
  <si>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водоснабжения, разработка проектов для участия в конкурсном отборе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</si>
  <si>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</si>
  <si>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Создание условий для организации добровольной пожарной охраны на территории Юсьвинского муниципального округа Пермского края</t>
  </si>
  <si>
    <t>13 0 40 00000</t>
  </si>
  <si>
    <t>Основное мероприятие "Оснащённость пунктов временного размещения"</t>
  </si>
  <si>
    <t>13 0 40 4Ч070</t>
  </si>
  <si>
    <t>Муниципальная адресная программа «Переселение граждан и снос ветхих (аварийных) домов на территории Юсьвинского муниципального округа Пермского края»</t>
  </si>
  <si>
    <t>Муниципальная программа  "Распоряжение земельными ресурсами в Юсьвинском муниципальном округе Пермского края"</t>
  </si>
  <si>
    <t>2027 год</t>
  </si>
  <si>
    <t>Приложение 5</t>
  </si>
  <si>
    <t>муниципального округа Пермского края</t>
  </si>
  <si>
    <t xml:space="preserve">Код классификации источников внутреннего финансирования дефицита </t>
  </si>
  <si>
    <t xml:space="preserve">Наименование кода классификации источников внутреннего финансирования дефицита 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</si>
  <si>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</si>
  <si>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</si>
  <si>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</si>
  <si>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</si>
  <si>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</si>
  <si>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</si>
  <si>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</si>
  <si>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</si>
  <si>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</si>
  <si>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</si>
  <si>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01 05 02 01 14 0000 510</t>
  </si>
  <si>
    <t>Увеличение прочих остатков денежных средств бюджетов муниципальных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</si>
  <si>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</si>
  <si>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</si>
  <si>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</si>
  <si>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</si>
  <si>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</si>
  <si>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</si>
  <si>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01 05 02 01 14 0000 610</t>
  </si>
  <si>
    <t>Уменьшение прочих остатков денежных средств бюджетов муниципальных округов</t>
  </si>
  <si>
    <t>Всего</t>
  </si>
  <si>
    <t xml:space="preserve">в том числе за счет средств краевого бюджета  </t>
  </si>
  <si>
    <t>Оценка движимого и недвижимого имущества, постановка на государственный кадастровый учет, паспортизация объектов недвижимости, техническое обследование зданий, регистрация права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</si>
  <si>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из бюджета Пермского края)</t>
  </si>
  <si>
    <t>Снос расселенных жилых домов и нежилых зданий (сооружений), расположенных на территории муниципальных образований Пермского края (несофинансируемые из бюджета Пермского края)</t>
  </si>
  <si>
    <t xml:space="preserve">06 1 70 L4670 </t>
  </si>
  <si>
    <t>Подпрограмма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</si>
  <si>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Основное мероприятие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</si>
  <si>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09 1 20 4Э080</t>
  </si>
  <si>
    <t>10 2 20 4М098</t>
  </si>
  <si>
    <t xml:space="preserve">10 2 30 4М032 </t>
  </si>
  <si>
    <t>10 3 10 4М080</t>
  </si>
  <si>
    <t>10 3 10 4М085</t>
  </si>
  <si>
    <t>Благоустройство общественных и дворовых территорий Юсьвинского муниципального округа Пермского края (расходы, не софинансируемые из федерального бюджета)</t>
  </si>
  <si>
    <t>Ремонт трубопроводов подземных участков теплотрассы п. Пожва</t>
  </si>
  <si>
    <t>01 1 20 4У040</t>
  </si>
  <si>
    <t>Организация деятельности народной дружины по охране общественного порядка</t>
  </si>
  <si>
    <t>Организация и проведение рейдовых и других профилактических мероприятий, в т.ч. с несовершеннолетними</t>
  </si>
  <si>
    <t>Обеспечение материальными резервами ПВР</t>
  </si>
  <si>
    <t>Переселение граждан из аварийного жилищного фонда, признанного аварийным после 1 января 2017 года на территории Юсьвинского муниципального округа Пермского края</t>
  </si>
  <si>
    <t>92 0 00 2У150</t>
  </si>
  <si>
    <t>01 3 10 2В230</t>
  </si>
  <si>
    <t>Благоустройство общественных и дворовых территорий Юсьвинского муниципального округа Пермского края</t>
  </si>
  <si>
    <t>92 0 00 00420</t>
  </si>
  <si>
    <t>Установка новогодних елей на территории Юсьвинского муниципального округа Пермского края</t>
  </si>
  <si>
    <t>02 1 10 2H420</t>
  </si>
  <si>
    <t>02 1 10 2Н420</t>
  </si>
  <si>
    <t>Обеспечение организации досуга, занятости и отдыха детей приоритетных категорий в каникулярное время</t>
  </si>
  <si>
    <t>11 1 40 SД110</t>
  </si>
  <si>
    <t>11 3 10 9Д060</t>
  </si>
  <si>
    <t>11 1 50 9Д040</t>
  </si>
  <si>
    <t>11 1 40 9Д030</t>
  </si>
  <si>
    <t>11 1 40 9Д031</t>
  </si>
  <si>
    <t>11 1 10 9Д010</t>
  </si>
  <si>
    <t>Организация мероприятий при осуществлении деятельности по обращению с животными без владельцев</t>
  </si>
  <si>
    <t>утверждено</t>
  </si>
  <si>
    <t xml:space="preserve">Обеспечение деятельности  муниципального казенного учреждения «Единый сервисный центр» </t>
  </si>
  <si>
    <t>92 0 00 00600</t>
  </si>
  <si>
    <t>Обеспечение функционирования очистных сооружений в с. Юсьва</t>
  </si>
  <si>
    <t>Обеспечение выполнения функций администрации Юсьвинского муниципального округа и её структурных подразделений</t>
  </si>
  <si>
    <t>Аренда топливозаправщика для хранения сжиженного газа</t>
  </si>
  <si>
    <t>Актуализация схем теплоснабжения, водоснабжения и водоотведения Юсьвинского муниципального округа Пермского края, разработка программы в области энергосбережения и повышения энергетической эффективности</t>
  </si>
  <si>
    <t>92 0 00 00223</t>
  </si>
  <si>
    <t>02 6 10 SН820</t>
  </si>
  <si>
    <t>Проведение работ по ремонту помещений общеобразовательных организаций для размещения дошкольных групп и пришкольных интернатов</t>
  </si>
  <si>
    <t>Основное мероприятие "Региональный проект "Комфортный край"</t>
  </si>
  <si>
    <t>10 2 КК 00000</t>
  </si>
  <si>
    <t>10 2 КК SP430</t>
  </si>
  <si>
    <t>11 3 20 00000</t>
  </si>
  <si>
    <t>Основное мероприятие "Обеспечение транспортной безопасности объектов транспортной инфраструктуры"</t>
  </si>
  <si>
    <t>Разработка плана, паспорта обеспечения транспортной безопасности и подготовка сил обеспечения транспортной безопасности</t>
  </si>
  <si>
    <t xml:space="preserve">11 1 И8 00000 </t>
  </si>
  <si>
    <t>11 1 И8 54470</t>
  </si>
  <si>
    <t>12 0 И4 00000</t>
  </si>
  <si>
    <t>12 0 И4 55550</t>
  </si>
  <si>
    <t>Основное мероприятие "Региональный проект «Формирование комфортной городской среды (Пермский край)»</t>
  </si>
  <si>
    <t>06 1 КК 00000</t>
  </si>
  <si>
    <t>Основное мероприятие «Региональный проект «Комфортный край»</t>
  </si>
  <si>
    <t>06 1 КК SК310</t>
  </si>
  <si>
    <t>Муниципальная программа "Муниципальное управления в Юсьвинском муниципальном округе Пермского края"</t>
  </si>
  <si>
    <t>02 2 Ю6 00000</t>
  </si>
  <si>
    <t>Основное мероприятие "Региональный проект "Педагоги и наставники (Пермский край)""</t>
  </si>
  <si>
    <t>02 2 Ю6 51790</t>
  </si>
  <si>
    <t>10 3 КК 00000</t>
  </si>
  <si>
    <t>10 3 КК SP410</t>
  </si>
  <si>
    <t>Осуществление первичного воинского учета органами местного самоуправления муниципальных и городских округов</t>
  </si>
  <si>
    <t>02 6 10 4Н130</t>
  </si>
  <si>
    <t xml:space="preserve"> Основное мероприятие "Разработка технической документации на автомобильные дороги и (или) искусственные дорожные сооружения"</t>
  </si>
  <si>
    <t>11 1 20 9Д024</t>
  </si>
  <si>
    <t>Проектно-изыскательские работы по капитальному ремонту моста через р. Лысковка на км 0+677 автомобильной дороги "Подъезд к пристани Пожва"</t>
  </si>
  <si>
    <t>10 2 20 4М099</t>
  </si>
  <si>
    <t>Оборудование организованных мест отдыха людей у воды (несофинансируемые)</t>
  </si>
  <si>
    <t>Строительство, реконструкция, капитальный ремонт, ремонт объектов общественной инфраструктуры муниципального значения: инженерной, коммунальной, социальной инфраструктуры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</si>
  <si>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видов расходов классификации расходов на 2026-2028 годы</t>
  </si>
  <si>
    <t xml:space="preserve">в том числе за счет средств краевого  бюджета </t>
  </si>
  <si>
    <t>Предоставление молодым семьям социальных выплат на приобретение (строительство) жилья в рамках реализации мероприятия по обеспечению жильем молодых семей в Пермском крае  государственной программы Пермского края «Социальная поддержка жителей Пермского края»</t>
  </si>
  <si>
    <t>Приведение в нормативное состояние учреждений культуры и образовательных учреждений в сфере культуры</t>
  </si>
  <si>
    <t>Оборудование учреждений социальной сферы инженерно-техническими средствами защиты и системы охраны</t>
  </si>
  <si>
    <t>Текущий ремонт здания филиала "ДШИ п. Пожва МБУ ДО "ДШИ с. Юсьва</t>
  </si>
  <si>
    <t>Проведение конкурса операторов машинного доения</t>
  </si>
  <si>
    <t>09 3 00 00000</t>
  </si>
  <si>
    <t>09 3 10 00000</t>
  </si>
  <si>
    <t>Изготовление знаков навигации</t>
  </si>
  <si>
    <t>Основное мероприятие "Разработка систем навигации и маршрутизации"</t>
  </si>
  <si>
    <t>Инвентаризация кладбищ Юсьвинского муниципального округа Пермского края</t>
  </si>
  <si>
    <t>Разработка проектов санитарно-защитных зон (СЗЗ) кладбищ</t>
  </si>
  <si>
    <t>Приведение в нормативное состояние автомобильных дорог</t>
  </si>
  <si>
    <t>06 1 КК SР420</t>
  </si>
  <si>
    <t>Обеспечение жилыми помещениями реабилитированных лиц, имеющих инвалидность или являющихся пенсионерами, и проживающих совместно членов их семей</t>
  </si>
  <si>
    <t>Основное мероприятие «Обеспечение жильем отдельных категорий граждан, установленных законодательством»</t>
  </si>
  <si>
    <t>Обеспечение бесплатным питанием обучающихся с ограниченными возможностями здоровья в образовательных учреждениях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</si>
  <si>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</si>
  <si>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Оказание поддержки и развития одаренных детей</t>
  </si>
  <si>
    <t>Формирование патриотического и духовно-нравственного воспитания детей</t>
  </si>
  <si>
    <t>Основное мероприятие "Обеспечение кадровой политики в сфере образования"</t>
  </si>
  <si>
    <t>Обеспечение развития педагогического  кадрового потенциала</t>
  </si>
  <si>
    <t>Проведение ремонтных работ в зданиях и помещениях учреждений, направленные на приведение их в соответствие нормативным требованиям, включая мероприятия, связанные с обеспечением доступной среды для маломобильных групп населения</t>
  </si>
  <si>
    <t>04 0 20 00000</t>
  </si>
  <si>
    <t>06 1 70 4К090</t>
  </si>
  <si>
    <t>06 1 70 4К170</t>
  </si>
  <si>
    <t xml:space="preserve">Обеспечение развития и укрепление материально-технической базы домов культуры в населенных пунктах с численностью жителей до 50 тысяч человек </t>
  </si>
  <si>
    <t>09 2 20 4С080</t>
  </si>
  <si>
    <t>09 3 10 4С100</t>
  </si>
  <si>
    <t>11 1 60 L3720</t>
  </si>
  <si>
    <t xml:space="preserve">11 1 60 00000 </t>
  </si>
  <si>
    <t>14 0И2 00000</t>
  </si>
  <si>
    <t>Основное мероприятие ««Реализация федерального проекта «Жилье»»</t>
  </si>
  <si>
    <t>14 0 И2 67483</t>
  </si>
  <si>
    <t>14 0 И2 67484</t>
  </si>
  <si>
    <t>14 0 И2 6748S</t>
  </si>
  <si>
    <t xml:space="preserve">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края» </t>
  </si>
  <si>
    <t>Мероприятие «Переселение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края» (МБ)</t>
  </si>
  <si>
    <t>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 (за счет безвозмездных поступлений от ППК «Фонд развития территорий»)</t>
  </si>
  <si>
    <t>02 2 Ю6 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</si>
  <si>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</si>
  <si>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11 3 КК 00000</t>
  </si>
  <si>
    <t>11 3 КК SP400</t>
  </si>
  <si>
    <t xml:space="preserve">Участие в реализации  мероприятия по направлению «Школьная остановка» регионального проекта «Комфортный край»  </t>
  </si>
  <si>
    <t>2028 год</t>
  </si>
  <si>
    <t>Основное мероприятие "Реализация федерального проекта "Развитие транспортной инфраструктуры на сельских территориях" государственной программы Российской Федерации "Комплексное развитие сельских территорий"</t>
  </si>
  <si>
    <t xml:space="preserve">2026 год </t>
  </si>
  <si>
    <t xml:space="preserve">2028 год </t>
  </si>
  <si>
    <t>04 0 20 2С520</t>
  </si>
  <si>
    <t xml:space="preserve">Участие в реализации мероприятия по направлению «Культурная реновация» регионального проекта «Комфортный край»  </t>
  </si>
  <si>
    <t>Приложение 1</t>
  </si>
  <si>
    <t>Ведомственная структура расходов Юсьвинского муниципального округа Пермского края  на 2026 год и на плановый период 2027-2028 годы</t>
  </si>
  <si>
    <t>Источники финансирования дефицита бюджета Юсьвинского муниципального округа Пермского края на 2026 год и на плановый период 2027 и 2028 годов</t>
  </si>
  <si>
    <t>Направление расходов (отрасль)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</si>
  <si>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учреждениях, осуществляющих образовательную деятельность по адаптированным основным образовательным программам</t>
  </si>
  <si>
    <t>Основное мероприятие "Региональный проект "Педагоги и наставники (Пермский край)"</t>
  </si>
  <si>
    <t>Основное мероприятие «Реализация федерального проекта «Жилье»</t>
  </si>
  <si>
    <t>10 2 20 4М089</t>
  </si>
  <si>
    <t>10 2 30 4М031</t>
  </si>
  <si>
    <t>Реализация проекта инициативного бюджетирования "Приобретение оборудования для работы музея"</t>
  </si>
  <si>
    <t xml:space="preserve">10 2 20 SP082 </t>
  </si>
  <si>
    <t>Реализация проекта инициативного бюджетирования "Установка тротуаров"</t>
  </si>
  <si>
    <t>Реализация проекта инициативного бюджетирования "Спорт и радость детства! (Обустройство детской, спортивной площадки) в с.Юсьва по адресу Пермский край, с.Юсьва, ул.Заря будущего"</t>
  </si>
  <si>
    <t xml:space="preserve">10 2 20 SP083 </t>
  </si>
  <si>
    <t>Реализация проекта инициативного бюджетирования "Проведение ремонтных работ  в читальном (конференц) зале Юсьвинской центральной библиотеки МБУК "Юсьвинская ЦБС"</t>
  </si>
  <si>
    <t>Реализация проекта инициативного бюджетирования "Проведение текущего ремонта здания Аксеновского библиотечного пункта Купросской сельской библиотеки МБУК «Юсьвинская ЦБС» по адресу: Пермский край, Юсьвинский район, с. Аксеново, ул. Колхозная, 9"</t>
  </si>
  <si>
    <t>Реализация проекта инициативного бюджетирования "Приобретение спортивного оборудования для занятий гиревым спортом"</t>
  </si>
  <si>
    <t xml:space="preserve">10 2 30 4М031 </t>
  </si>
  <si>
    <t>10 2 КК SP432</t>
  </si>
  <si>
    <t>10 3 10 9Т001</t>
  </si>
  <si>
    <t>10 3 10 9Т002</t>
  </si>
  <si>
    <t>04 0 70 L5761</t>
  </si>
  <si>
    <t>14 0 И2 00000</t>
  </si>
  <si>
    <t>06 1 60 L5195</t>
  </si>
  <si>
    <t>06 1 60 L5196</t>
  </si>
  <si>
    <t xml:space="preserve">06 1 70 SP081 </t>
  </si>
  <si>
    <t xml:space="preserve">02 6 10 SP086 </t>
  </si>
  <si>
    <t xml:space="preserve">06 1 70 SP084 </t>
  </si>
  <si>
    <t xml:space="preserve">06 1 70 SP085 </t>
  </si>
  <si>
    <t>02 2 Ю6 53030</t>
  </si>
  <si>
    <t>Основное мероприятие "Включение в реестр муниципальной собственности приобретенных объектов недвижимости "</t>
  </si>
  <si>
    <t>Основное мероприятие "Включение в реестр муниципальной собственности приобретенных объектов недвижимости"</t>
  </si>
  <si>
    <t>11 3 20 9Д071</t>
  </si>
  <si>
    <t>Обеспечение организации отдыха детей в каникулярное время в рамках реализации полномочий Юсьвинского муниципального округа Пермского края</t>
  </si>
  <si>
    <t>Участие в реализации  мероприятия по направлению «Новый клуб» регионального проекта «Комфортный край»</t>
  </si>
  <si>
    <t>Устройство контейнерных площадок для накопления твердых коммунальных отходов в рамках реализации направления «Наша улица» регионального проекта «Комфортный край»</t>
  </si>
  <si>
    <t>Устройство, ремонт тротуаров, сетей уличного освещения, не входящих в состав автомобильных дорог общего пользования местного значения в границах населенного пункта, в рамках реализации направления "Наша улица" регионального проекта "Комфортный край"</t>
  </si>
  <si>
    <t>Капитальный ремонт, ремонт сетей водоснабжения, водозаборных сооружений, устройство, капитальный ремонт и ремонт водонапорных башен в рамках реализации направления «Качественное водоснабжение» регионального проекта «Комфортный край»</t>
  </si>
  <si>
    <t>Реализация мероприятий, направленных на комплексное развитие сельских территорий (улучшение жилищных условий граждан, проживающих на сельских территориях)</t>
  </si>
  <si>
    <t>Подпрограмма  "Знакомство с культурно-познавательными маршрутами"</t>
  </si>
  <si>
    <t>изменения</t>
  </si>
  <si>
    <t>02 3 10 4Н060</t>
  </si>
  <si>
    <t>Обеспечение деятельности психолого-медико педагогической комиссии</t>
  </si>
  <si>
    <t>02 6 10 4Н152</t>
  </si>
  <si>
    <t>92 0 00 00224</t>
  </si>
  <si>
    <t>06 1 Я5 00000</t>
  </si>
  <si>
    <t>Основное мероприятие «Региональный проект "Семейные ценности и инфраструктура культуры (Пермский край)»</t>
  </si>
  <si>
    <t>06 1 Я5 55194</t>
  </si>
  <si>
    <t>Государственная поддержка отрасли культуры (приобретение для детских школ искусств музыкальных инструментов, оборудования, материалов)</t>
  </si>
  <si>
    <t>92 0 00 00280</t>
  </si>
  <si>
    <t>Снос самовольных построек</t>
  </si>
  <si>
    <t>02 6 10 4Н100</t>
  </si>
  <si>
    <t>Приобретение и приведение в нормативное состояние автотранспорта для обеспечения бесплатного проезда обучающихся до места обучения и обратно</t>
  </si>
  <si>
    <t>Обеспечение резерва твердого топлива</t>
  </si>
  <si>
    <t>Разработка ПСД на капитальный ремонт объектов образовательных организаций</t>
  </si>
  <si>
    <t>06 1 20 L5190</t>
  </si>
  <si>
    <t>92 0 00 00290</t>
  </si>
  <si>
    <t>Обучение по программе "Эффективная реализация стратегических инвестиционно-строительных проектов 2.0"</t>
  </si>
  <si>
    <t>Модернизация библиотек в части комплектования книжных фондов библиотек муниципальных образований</t>
  </si>
  <si>
    <t>02 6 10 4Н153</t>
  </si>
  <si>
    <t>Благоустройство территорий образовательных организаций</t>
  </si>
  <si>
    <t xml:space="preserve">   </t>
  </si>
  <si>
    <t>Приложение 4</t>
  </si>
  <si>
    <t xml:space="preserve">к  решению Думы Юсьвинского </t>
  </si>
  <si>
    <t xml:space="preserve"> Пермского края</t>
  </si>
  <si>
    <t>Распределение средств дорожного фонда Юсьвинского муниципального округа  Пермского края на 2026 год и на плановый период 2027-2028 годы</t>
  </si>
  <si>
    <t>1. Доходы</t>
  </si>
  <si>
    <t>№ п/п</t>
  </si>
  <si>
    <t>Наименование доходов</t>
  </si>
  <si>
    <t>Сумма (тыс.руб.)</t>
  </si>
  <si>
    <t>в том числе</t>
  </si>
  <si>
    <t>средства федерального бюджета</t>
  </si>
  <si>
    <t>средства краевого бюджета</t>
  </si>
  <si>
    <t>средства местного бюджета</t>
  </si>
  <si>
    <t>1.</t>
  </si>
  <si>
    <t>Доходы для определения объема дорожного фонда, всего</t>
  </si>
  <si>
    <t>в том числе:</t>
  </si>
  <si>
    <t>1.1.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</si>
  <si>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</si>
  <si>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1.2.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</si>
  <si>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</si>
  <si>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1.3.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</si>
  <si>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</si>
  <si>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>1.4.</t>
  </si>
  <si>
    <t xml:space="preserve">Субсидии бюджетам муниципальных образований на реализацию мероприятия по направлению «Школьная остановка» регионального проекта «Комфортный край»  </t>
  </si>
  <si>
    <t>1.5.</t>
  </si>
  <si>
    <t>Дотации на выравнивание бюджетной обеспеченности</t>
  </si>
  <si>
    <t>2.Расходы</t>
  </si>
  <si>
    <t>Наименование направлений расходов</t>
  </si>
  <si>
    <t>Муниципальная программа "Развитие транспортной системы Юсьвинского муниципального округа Пермского края", в том числе:</t>
  </si>
  <si>
    <t>Подпрограмма «Развитие и совершенствование автомобильных дорог Юсьвинского муниципального округа»</t>
  </si>
  <si>
    <t>1.1.1.</t>
  </si>
  <si>
    <t>Основное мероприятие "Разработка технической документации на автомобильные дороги и (или) искусственные дорожные сооружения"</t>
  </si>
  <si>
    <t>Мероприятие "Разработка технических паспортов на автомобильные дороги Юсьвинского муниципального округа Пермского края"</t>
  </si>
  <si>
    <t>1.1.2.</t>
  </si>
  <si>
    <t>Основное мероприятие "Проектно-изыскательские работы"</t>
  </si>
  <si>
    <t>1.1.3.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</si>
  <si>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</si>
  <si>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</si>
  <si>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Ремонт автомобильных дорог (нераспределенные средства)</t>
  </si>
  <si>
    <t>Ремонт участка автомобильной дороги "Архангельское-Антипино" км 000+000- км 002+200</t>
  </si>
  <si>
    <t>Ремонт участка автомобильной дороги "Юсьва-Трифаново" км 002+800  км 005+800</t>
  </si>
  <si>
    <t>Ремонт автомобильной дороги по ул. Колхозная с. Аксеново</t>
  </si>
  <si>
    <t>Ремонт автомобильной дороги по ул. Пионерская (от ул. Комсомольская до ул. Студенческая) п. Тукачево</t>
  </si>
  <si>
    <t>Ремонт автомобильной дороги по ул. Пушкина (от дома №47 до ул. Мира) п. Майкор</t>
  </si>
  <si>
    <t>Ремонт автомобильной дороги по ул. Заречная (от дома №5 до дома №26)д. Обирино</t>
  </si>
  <si>
    <t>Ремонт автомобильной дороги по ул. Подгорная (от дома №1 до дома №12)</t>
  </si>
  <si>
    <t>Ремонт автомобильной дороги по ул. Заречная (от ул. Мартыновская до дома №10 с отворотом к дому №4а) д. Ситково</t>
  </si>
  <si>
    <t>Ремонт автомобильной дороги по ул. Полевая (от дома №5 до дома №15) с. Архангельское</t>
  </si>
  <si>
    <t>Ремонт автомобильной дороги по ул. Восточная с. Тимино</t>
  </si>
  <si>
    <t>Ремонт автомобильной дороги по ул. Паньковская (от дома №2 до дома №11) с. Юсьва</t>
  </si>
  <si>
    <t>Ремонт автомобильной дороги по ул. Центральная (от дома №13 до дома №16) д. Вороново</t>
  </si>
  <si>
    <t>Ремонт автомобильной дороги по ул. Почашерская (от дома №21 Б до дома №32А) д. Почшер</t>
  </si>
  <si>
    <t>Ремонт автомобильной дороги по ул. Кооперативная (от ул. Пушкина до ул. Чехова) п. Майкор</t>
  </si>
  <si>
    <t>Ремонт автомобильной дороги по ул. Трудовая п. Майкор</t>
  </si>
  <si>
    <t>Ремонт автомобильной дороги по ул. Мингалевская д. Якино</t>
  </si>
  <si>
    <t>Ремонт автомобильной дороги по ул. Свободы (от ул. Строителей до ул. Рябиновая) п. Пожва</t>
  </si>
  <si>
    <t>Мероприятие "Ремонт автомобильных дорог (несофинансируемые из бюджета ПК)"</t>
  </si>
  <si>
    <t>Ремонт автомобильной дороги по ул. Котельниковой (от пожарного пирса до дома №2Б) д. В.-Мега</t>
  </si>
  <si>
    <t>Ремонт автомобильной дороги по ул. Котельниковой от автомобильной дороги "Кудымкар-Пожва - Верх-Мега до дома №17 д. В.-Мега</t>
  </si>
  <si>
    <t>Ремонт  автомобильной дороги по ул. Раздольная (от дома № 3 до дома №13) с. Юсьва</t>
  </si>
  <si>
    <t>Ремонт автомобильной дороги по ул. Березовая (от дома №3 до дома №16) с. Юсьва</t>
  </si>
  <si>
    <t>Восстановление дорожного полотна автомобильной дороги "Бажино-Шедово" км 000+000 - км 001+840</t>
  </si>
  <si>
    <t>Ремонт автомобильных дорог по ул. Полевая (от автомобильной дороги "Кудымкар-Усолье" до дома №4) д. Чикманово, ул. Центральная (от дома №11 до дома №13) д. Швычи</t>
  </si>
  <si>
    <t>Ремонт  автомобильной дороги по ул. Максима Горького (от дома №1 до дома №1В)  с. Юсьва</t>
  </si>
  <si>
    <t>Восстановление покрытия проезжей части участков автомобильных дорог по ул. Центральная с. Тимино, ул. Пушкина с. Юсьва, ул. Центральная д. Швычи</t>
  </si>
  <si>
    <t>Восстановление покрытия проезжей части автомобильной дороги по переулку от ул. Комсомольской до ул. Лесная п. Кама</t>
  </si>
  <si>
    <t>Мероприятие "Восстановление мостов и труб (несофинансируемые)"</t>
  </si>
  <si>
    <t>Восстановление водопропускной трубы на автомобильной дороге по ул. Центральная д. Спирино, ул. Озерская д. Кузьмино</t>
  </si>
  <si>
    <t xml:space="preserve">Восстановление водопропускных труб на автомобильных дорогах: ул. Народнаяд. Сивашер, ул. Северная д. Они </t>
  </si>
  <si>
    <t>Восстановление водопропускной трубы на автомобильной дороге по ул. Савинская, ул. Полярная с. Юсьва</t>
  </si>
  <si>
    <t xml:space="preserve">Восстановление водопропускной трубы на автомобильной дороге "Бажино-Шедово" км 0+450,  ул. Мингалевская, д. Якино </t>
  </si>
  <si>
    <t>Ремонт моста на ул. Лесная с. Антипино</t>
  </si>
  <si>
    <t>Ремонт моста через реку на автомобильной дороге "Крохалево-Урманово-Подволошино" км 2+900</t>
  </si>
  <si>
    <t>Ремонт моста через ручей на автомобильной дороге "Крохалево-Урманово-Подволошино" км 3+378</t>
  </si>
  <si>
    <t>Ремонт моста через р. Вежайка на автомобильной дороге "Кудымкар-Пожва-Черемново</t>
  </si>
  <si>
    <t>Ремонт моста через р. Кырдымка на автомобильной дороге "Габово-Купрос"</t>
  </si>
  <si>
    <t>Восстановительные работы по мосту через р. Стер на ул. Набережная п. Тукачево</t>
  </si>
  <si>
    <t>Восстановление моста через р. Кемелька на ул. Заводская п. Майкор</t>
  </si>
  <si>
    <t>1.1.4.</t>
  </si>
  <si>
    <t>Основное мероприятие "Содержание муниципальных дорог"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</si>
  <si>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</si>
  <si>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1.1.5.</t>
  </si>
  <si>
    <t>Мероприятие "Приведение в нормативное состояние искусственных дорожных сооружений"</t>
  </si>
  <si>
    <t>Капитальный ремонт автомобильного моста через р. Иньва на автомобильной дороге "Юсьва-Архангельское" в Юсьвинском муниципальном округе Пермского края</t>
  </si>
  <si>
    <t>1.1.6.</t>
  </si>
  <si>
    <t>Мероприятие "Приведение в нормативное состояние автомобильных дорог"</t>
  </si>
  <si>
    <t>Ремонт участка автомобильной дороги "Юсьва-Архангельское" км 000+000 км 1+550, км 2+550 км 4+162, км 4+462 км 6+480</t>
  </si>
  <si>
    <t>Ремонт участка автомобильной дороги "Юсьва-Мелюхино" км 0+000 км 0+980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</si>
  <si>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</si>
  <si>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</si>
  <si>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</si>
  <si>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>1.2.2.</t>
  </si>
  <si>
    <t>Мероприятие "Разработка плана, паспорта обеспечения транспортной безопасности и подготовка сил обеспечения транспортной безопасности"</t>
  </si>
  <si>
    <t>Мероприятие "Участие в реализации  мероприятия по направлению «Школьная остановка» регионального проекта «Комфортный край»"</t>
  </si>
  <si>
    <t>Остаток неиспользованных средств дорожного фонда по состоянию на 01.01.2026, тыс. рублей</t>
  </si>
  <si>
    <t>Нераспределенный остаток средств дорожного фонда, тыс. рублей:</t>
  </si>
  <si>
    <t>Нераспределенные средства</t>
  </si>
  <si>
    <t>11 1 20 9Д025</t>
  </si>
  <si>
    <t>Проведение государственной экспертизы проектной документации в части проверки достоверности определения сметной стоимости по объекту «Капитальный ремонт моста через р. Лысковка на км 0+677 автомобильной дороги «Подъезд к пристани Пожва</t>
  </si>
  <si>
    <t>92 0 00 00230</t>
  </si>
  <si>
    <t>Исполнение решений судов, вступивших в законную силу, и оплата государственной пошлины</t>
  </si>
  <si>
    <t>Восстановление дорожного полотна автомобильной дороги по ул. Прудовая (от мусорной площадки до дома №2) д. Мокрушино</t>
  </si>
  <si>
    <t>Ремонт участка автомобильной дороги по ул. Школьная (от дома № 1 до дома № 2) с. Мелюхино</t>
  </si>
  <si>
    <t>11 1 40 9Д032</t>
  </si>
  <si>
    <t>Устройство снегозадерживающего забора на автомобильной дороге "Они-Потапово"</t>
  </si>
  <si>
    <t>Мероприятие "Устройство снегозадерживающего забора на автомобильной дороге "Они-Потапово"</t>
  </si>
  <si>
    <t>92 0 00 00225</t>
  </si>
  <si>
    <t>Проведение лаабораторных и инструментальных исследований на соответствие воды установленным требованиям</t>
  </si>
  <si>
    <t>Проведение лабораторных и инструментальных исследований на соответствие воды установленным требованиям</t>
  </si>
  <si>
    <t>Предпроектное обследование объектов дорожной сети</t>
  </si>
  <si>
    <t>11 1 20 9Д026</t>
  </si>
  <si>
    <t>Реализация комплекса мероприятий по разработке проектной документации</t>
  </si>
  <si>
    <t>05 0 10 4И090</t>
  </si>
  <si>
    <t>Ремонт объектов муниципального имущества, не включенный в состав расходов муниципальных программ</t>
  </si>
  <si>
    <t>92 0 00 00226</t>
  </si>
  <si>
    <t>Капитальный ремонт моста через р. Лысковка на км 0+677 автомобильной дороги «Подъезд к пристани Пожва»</t>
  </si>
  <si>
    <t>от 26.06.2026 № 188</t>
  </si>
  <si>
    <t>от 26.06.2026  № 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</si>
</sst>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#,##0.00000"/>
    <numFmt numFmtId="166" formatCode="_(* #,##0.00_);_(* \(#,##0.00\);_(* &quot;-&quot;??_);_(@_)"/>
    <numFmt numFmtId="167" formatCode="_-* #,##0.00\ _D_M_-;\-* #,##0.00\ _D_M_-;_-* &quot;-&quot;??\ _D_M_-;_-@_-"/>
    <numFmt numFmtId="168" formatCode="0.00000"/>
    <numFmt numFmtId="169" formatCode="0.0"/>
    <numFmt numFmtId="170" formatCode="#,##0.000"/>
  </numFmts>
  <fonts count="8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7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rgb="FFF0FC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64">
    <xf numFmtId="0" fontId="0" fillId="0" borderId="0"/>
    <xf numFmtId="0" fontId="3" fillId="0" borderId="0"/>
    <xf numFmtId="0" fontId="9" fillId="0" borderId="0"/>
    <xf numFmtId="0" fontId="1" fillId="0" borderId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2" borderId="0" applyNumberFormat="0" applyBorder="0" applyAlignment="0" applyProtection="0"/>
    <xf numFmtId="0" fontId="14" fillId="21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6" fillId="22" borderId="0" applyNumberFormat="0" applyBorder="0" applyAlignment="0" applyProtection="0"/>
    <xf numFmtId="0" fontId="16" fillId="1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2" borderId="0" applyNumberFormat="0" applyBorder="0" applyAlignment="0" applyProtection="0"/>
    <xf numFmtId="0" fontId="16" fillId="21" borderId="0" applyNumberFormat="0" applyBorder="0" applyAlignment="0" applyProtection="0"/>
    <xf numFmtId="0" fontId="17" fillId="27" borderId="0" applyNumberFormat="0" applyBorder="0" applyAlignment="0" applyProtection="0"/>
    <xf numFmtId="0" fontId="17" fillId="12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8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46" borderId="0" applyNumberFormat="0" applyBorder="0" applyAlignment="0" applyProtection="0"/>
    <xf numFmtId="0" fontId="18" fillId="47" borderId="0" applyNumberFormat="0" applyBorder="0" applyAlignment="0" applyProtection="0"/>
    <xf numFmtId="0" fontId="19" fillId="48" borderId="0" applyNumberFormat="0" applyBorder="0" applyAlignment="0" applyProtection="0"/>
    <xf numFmtId="0" fontId="19" fillId="37" borderId="0" applyNumberFormat="0" applyBorder="0" applyAlignment="0" applyProtection="0"/>
    <xf numFmtId="0" fontId="18" fillId="49" borderId="0" applyNumberFormat="0" applyBorder="0" applyAlignment="0" applyProtection="0"/>
    <xf numFmtId="0" fontId="18" fillId="50" borderId="0" applyNumberFormat="0" applyBorder="0" applyAlignment="0" applyProtection="0"/>
    <xf numFmtId="0" fontId="20" fillId="37" borderId="0" applyNumberFormat="0" applyBorder="0" applyAlignment="0" applyProtection="0"/>
    <xf numFmtId="0" fontId="21" fillId="51" borderId="4" applyNumberFormat="0" applyAlignment="0" applyProtection="0"/>
    <xf numFmtId="0" fontId="22" fillId="38" borderId="5" applyNumberFormat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55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49" borderId="4" applyNumberFormat="0" applyAlignment="0" applyProtection="0"/>
    <xf numFmtId="0" fontId="30" fillId="0" borderId="9" applyNumberFormat="0" applyFill="0" applyAlignment="0" applyProtection="0"/>
    <xf numFmtId="0" fontId="31" fillId="49" borderId="0" applyNumberFormat="0" applyBorder="0" applyAlignment="0" applyProtection="0"/>
    <xf numFmtId="0" fontId="32" fillId="0" borderId="0"/>
    <xf numFmtId="0" fontId="9" fillId="48" borderId="10" applyNumberFormat="0" applyFont="0" applyAlignment="0" applyProtection="0"/>
    <xf numFmtId="0" fontId="33" fillId="51" borderId="11" applyNumberFormat="0" applyAlignment="0" applyProtection="0"/>
    <xf numFmtId="0" fontId="9" fillId="0" borderId="0"/>
    <xf numFmtId="4" fontId="34" fillId="56" borderId="12" applyNumberFormat="0" applyProtection="0">
      <alignment vertical="center"/>
    </xf>
    <xf numFmtId="0" fontId="9" fillId="0" borderId="0"/>
    <xf numFmtId="0" fontId="9" fillId="0" borderId="0"/>
    <xf numFmtId="0" fontId="9" fillId="0" borderId="0"/>
    <xf numFmtId="4" fontId="35" fillId="56" borderId="12" applyNumberFormat="0" applyProtection="0">
      <alignment vertical="center"/>
    </xf>
    <xf numFmtId="0" fontId="9" fillId="0" borderId="0"/>
    <xf numFmtId="0" fontId="9" fillId="0" borderId="0"/>
    <xf numFmtId="4" fontId="34" fillId="56" borderId="12" applyNumberFormat="0" applyProtection="0">
      <alignment horizontal="left" vertical="center" indent="1"/>
    </xf>
    <xf numFmtId="0" fontId="9" fillId="0" borderId="0"/>
    <xf numFmtId="4" fontId="36" fillId="57" borderId="13" applyNumberFormat="0" applyProtection="0">
      <alignment horizontal="left" vertical="center" indent="1"/>
    </xf>
    <xf numFmtId="0" fontId="9" fillId="0" borderId="0"/>
    <xf numFmtId="0" fontId="34" fillId="56" borderId="12" applyNumberFormat="0" applyProtection="0">
      <alignment horizontal="left" vertical="top" indent="1"/>
    </xf>
    <xf numFmtId="0" fontId="9" fillId="0" borderId="0"/>
    <xf numFmtId="0" fontId="9" fillId="0" borderId="0"/>
    <xf numFmtId="4" fontId="34" fillId="11" borderId="0" applyNumberFormat="0" applyProtection="0">
      <alignment horizontal="left" vertical="center" indent="1"/>
    </xf>
    <xf numFmtId="0" fontId="9" fillId="0" borderId="0"/>
    <xf numFmtId="0" fontId="9" fillId="0" borderId="0"/>
    <xf numFmtId="4" fontId="14" fillId="16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12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58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26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30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59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23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60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25" borderId="12" applyNumberFormat="0" applyProtection="0">
      <alignment horizontal="right" vertical="center"/>
    </xf>
    <xf numFmtId="0" fontId="9" fillId="0" borderId="0"/>
    <xf numFmtId="0" fontId="9" fillId="0" borderId="0"/>
    <xf numFmtId="4" fontId="34" fillId="61" borderId="14" applyNumberFormat="0" applyProtection="0">
      <alignment horizontal="left" vertical="center" indent="1"/>
    </xf>
    <xf numFmtId="0" fontId="9" fillId="0" borderId="0"/>
    <xf numFmtId="0" fontId="9" fillId="0" borderId="0"/>
    <xf numFmtId="4" fontId="14" fillId="62" borderId="0" applyNumberFormat="0" applyProtection="0">
      <alignment horizontal="left" vertical="center" indent="1"/>
    </xf>
    <xf numFmtId="0" fontId="9" fillId="0" borderId="0"/>
    <xf numFmtId="0" fontId="9" fillId="0" borderId="0"/>
    <xf numFmtId="4" fontId="37" fillId="22" borderId="0" applyNumberFormat="0" applyProtection="0">
      <alignment horizontal="left" vertical="center" indent="1"/>
    </xf>
    <xf numFmtId="0" fontId="9" fillId="0" borderId="0"/>
    <xf numFmtId="0" fontId="9" fillId="0" borderId="0"/>
    <xf numFmtId="4" fontId="14" fillId="11" borderId="12" applyNumberFormat="0" applyProtection="0">
      <alignment horizontal="right" vertical="center"/>
    </xf>
    <xf numFmtId="0" fontId="9" fillId="0" borderId="0"/>
    <xf numFmtId="0" fontId="9" fillId="0" borderId="0"/>
    <xf numFmtId="4" fontId="38" fillId="62" borderId="0" applyNumberFormat="0" applyProtection="0">
      <alignment horizontal="left" vertical="center" indent="1"/>
    </xf>
    <xf numFmtId="0" fontId="9" fillId="0" borderId="0"/>
    <xf numFmtId="0" fontId="9" fillId="0" borderId="0"/>
    <xf numFmtId="4" fontId="38" fillId="11" borderId="0" applyNumberFormat="0" applyProtection="0">
      <alignment horizontal="left" vertical="center" indent="1"/>
    </xf>
    <xf numFmtId="0" fontId="9" fillId="0" borderId="0"/>
    <xf numFmtId="0" fontId="36" fillId="24" borderId="13" applyNumberFormat="0" applyProtection="0">
      <alignment horizontal="left" vertical="center" indent="1"/>
    </xf>
    <xf numFmtId="0" fontId="9" fillId="22" borderId="12" applyNumberFormat="0" applyProtection="0">
      <alignment horizontal="left" vertical="center" indent="1"/>
    </xf>
    <xf numFmtId="0" fontId="9" fillId="22" borderId="12" applyNumberFormat="0" applyProtection="0">
      <alignment horizontal="left" vertical="center" indent="1"/>
    </xf>
    <xf numFmtId="0" fontId="9" fillId="0" borderId="0"/>
    <xf numFmtId="0" fontId="9" fillId="22" borderId="12" applyNumberFormat="0" applyProtection="0">
      <alignment horizontal="left" vertical="top" indent="1"/>
    </xf>
    <xf numFmtId="0" fontId="9" fillId="0" borderId="0"/>
    <xf numFmtId="0" fontId="36" fillId="63" borderId="13" applyNumberFormat="0" applyProtection="0">
      <alignment horizontal="left" vertical="center" indent="1"/>
    </xf>
    <xf numFmtId="0" fontId="9" fillId="11" borderId="12" applyNumberFormat="0" applyProtection="0">
      <alignment horizontal="left" vertical="center" indent="1"/>
    </xf>
    <xf numFmtId="0" fontId="9" fillId="0" borderId="0"/>
    <xf numFmtId="0" fontId="9" fillId="11" borderId="12" applyNumberFormat="0" applyProtection="0">
      <alignment horizontal="left" vertical="top" indent="1"/>
    </xf>
    <xf numFmtId="0" fontId="9" fillId="0" borderId="0"/>
    <xf numFmtId="0" fontId="36" fillId="15" borderId="13" applyNumberFormat="0" applyProtection="0">
      <alignment horizontal="left" vertical="center" indent="1"/>
    </xf>
    <xf numFmtId="0" fontId="36" fillId="15" borderId="13" applyNumberFormat="0" applyProtection="0">
      <alignment horizontal="left" vertical="center" indent="1"/>
    </xf>
    <xf numFmtId="0" fontId="9" fillId="0" borderId="0"/>
    <xf numFmtId="0" fontId="9" fillId="15" borderId="12" applyNumberFormat="0" applyProtection="0">
      <alignment horizontal="left" vertical="top" indent="1"/>
    </xf>
    <xf numFmtId="0" fontId="9" fillId="0" borderId="0"/>
    <xf numFmtId="0" fontId="9" fillId="0" borderId="0"/>
    <xf numFmtId="0" fontId="9" fillId="62" borderId="12" applyNumberFormat="0" applyProtection="0">
      <alignment horizontal="left" vertical="center" indent="1"/>
    </xf>
    <xf numFmtId="0" fontId="9" fillId="0" borderId="0"/>
    <xf numFmtId="0" fontId="9" fillId="0" borderId="0"/>
    <xf numFmtId="0" fontId="9" fillId="62" borderId="12" applyNumberFormat="0" applyProtection="0">
      <alignment horizontal="left" vertical="top" indent="1"/>
    </xf>
    <xf numFmtId="0" fontId="9" fillId="0" borderId="0"/>
    <xf numFmtId="0" fontId="9" fillId="0" borderId="0"/>
    <xf numFmtId="0" fontId="9" fillId="14" borderId="1" applyNumberFormat="0">
      <protection locked="0"/>
    </xf>
    <xf numFmtId="0" fontId="9" fillId="0" borderId="0"/>
    <xf numFmtId="0" fontId="39" fillId="22" borderId="15" applyBorder="0"/>
    <xf numFmtId="0" fontId="9" fillId="0" borderId="0"/>
    <xf numFmtId="4" fontId="14" fillId="13" borderId="12" applyNumberFormat="0" applyProtection="0">
      <alignment vertical="center"/>
    </xf>
    <xf numFmtId="0" fontId="9" fillId="0" borderId="0"/>
    <xf numFmtId="0" fontId="9" fillId="0" borderId="0"/>
    <xf numFmtId="4" fontId="40" fillId="13" borderId="12" applyNumberFormat="0" applyProtection="0">
      <alignment vertical="center"/>
    </xf>
    <xf numFmtId="0" fontId="9" fillId="0" borderId="0"/>
    <xf numFmtId="0" fontId="9" fillId="0" borderId="0"/>
    <xf numFmtId="4" fontId="14" fillId="13" borderId="12" applyNumberFormat="0" applyProtection="0">
      <alignment horizontal="left" vertical="center" indent="1"/>
    </xf>
    <xf numFmtId="0" fontId="9" fillId="0" borderId="0"/>
    <xf numFmtId="0" fontId="9" fillId="0" borderId="0"/>
    <xf numFmtId="0" fontId="14" fillId="13" borderId="12" applyNumberFormat="0" applyProtection="0">
      <alignment horizontal="left" vertical="top" indent="1"/>
    </xf>
    <xf numFmtId="0" fontId="9" fillId="0" borderId="0"/>
    <xf numFmtId="4" fontId="36" fillId="0" borderId="13" applyNumberFormat="0" applyProtection="0">
      <alignment horizontal="right" vertical="center"/>
    </xf>
    <xf numFmtId="4" fontId="36" fillId="0" borderId="13" applyNumberFormat="0" applyProtection="0">
      <alignment horizontal="right" vertical="center"/>
    </xf>
    <xf numFmtId="4" fontId="36" fillId="0" borderId="13" applyNumberFormat="0" applyProtection="0">
      <alignment horizontal="right" vertical="center"/>
    </xf>
    <xf numFmtId="0" fontId="9" fillId="0" borderId="0"/>
    <xf numFmtId="4" fontId="40" fillId="62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11" borderId="12" applyNumberFormat="0" applyProtection="0">
      <alignment horizontal="left" vertical="center" indent="1"/>
    </xf>
    <xf numFmtId="0" fontId="9" fillId="0" borderId="0"/>
    <xf numFmtId="0" fontId="9" fillId="0" borderId="0"/>
    <xf numFmtId="0" fontId="9" fillId="0" borderId="0"/>
    <xf numFmtId="0" fontId="14" fillId="11" borderId="12" applyNumberFormat="0" applyProtection="0">
      <alignment horizontal="left" vertical="top" indent="1"/>
    </xf>
    <xf numFmtId="0" fontId="9" fillId="0" borderId="0"/>
    <xf numFmtId="0" fontId="9" fillId="0" borderId="0"/>
    <xf numFmtId="4" fontId="41" fillId="64" borderId="0" applyNumberFormat="0" applyProtection="0">
      <alignment horizontal="left" vertical="center" indent="1"/>
    </xf>
    <xf numFmtId="0" fontId="9" fillId="0" borderId="0"/>
    <xf numFmtId="0" fontId="36" fillId="65" borderId="1"/>
    <xf numFmtId="0" fontId="9" fillId="0" borderId="0"/>
    <xf numFmtId="4" fontId="42" fillId="62" borderId="12" applyNumberFormat="0" applyProtection="0">
      <alignment horizontal="right" vertical="center"/>
    </xf>
    <xf numFmtId="0" fontId="9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7" fillId="66" borderId="0" applyNumberFormat="0" applyBorder="0" applyAlignment="0" applyProtection="0"/>
    <xf numFmtId="0" fontId="17" fillId="58" borderId="0" applyNumberFormat="0" applyBorder="0" applyAlignment="0" applyProtection="0"/>
    <xf numFmtId="0" fontId="17" fillId="23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59" borderId="0" applyNumberFormat="0" applyBorder="0" applyAlignment="0" applyProtection="0"/>
    <xf numFmtId="0" fontId="45" fillId="21" borderId="4" applyNumberFormat="0" applyAlignment="0" applyProtection="0"/>
    <xf numFmtId="0" fontId="46" fillId="24" borderId="11" applyNumberFormat="0" applyAlignment="0" applyProtection="0"/>
    <xf numFmtId="0" fontId="47" fillId="24" borderId="4" applyNumberFormat="0" applyAlignment="0" applyProtection="0"/>
    <xf numFmtId="0" fontId="48" fillId="0" borderId="17" applyNumberFormat="0" applyFill="0" applyAlignment="0" applyProtection="0"/>
    <xf numFmtId="0" fontId="49" fillId="0" borderId="7" applyNumberFormat="0" applyFill="0" applyAlignment="0" applyProtection="0"/>
    <xf numFmtId="0" fontId="50" fillId="0" borderId="18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19" applyNumberFormat="0" applyFill="0" applyAlignment="0" applyProtection="0"/>
    <xf numFmtId="0" fontId="52" fillId="67" borderId="5" applyNumberFormat="0" applyAlignment="0" applyProtection="0"/>
    <xf numFmtId="0" fontId="53" fillId="0" borderId="0" applyNumberFormat="0" applyFill="0" applyBorder="0" applyAlignment="0" applyProtection="0"/>
    <xf numFmtId="0" fontId="54" fillId="5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9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58" fillId="68" borderId="0"/>
    <xf numFmtId="0" fontId="3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9" fillId="0" borderId="0"/>
    <xf numFmtId="0" fontId="5" fillId="0" borderId="0"/>
    <xf numFmtId="0" fontId="58" fillId="68" borderId="0"/>
    <xf numFmtId="0" fontId="55" fillId="0" borderId="0"/>
    <xf numFmtId="0" fontId="59" fillId="16" borderId="0" applyNumberFormat="0" applyBorder="0" applyAlignment="0" applyProtection="0"/>
    <xf numFmtId="0" fontId="60" fillId="0" borderId="0" applyNumberFormat="0" applyFill="0" applyBorder="0" applyAlignment="0" applyProtection="0"/>
    <xf numFmtId="0" fontId="9" fillId="13" borderId="10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1" fillId="0" borderId="20" applyNumberFormat="0" applyFill="0" applyAlignment="0" applyProtection="0"/>
    <xf numFmtId="0" fontId="62" fillId="0" borderId="0"/>
    <xf numFmtId="0" fontId="63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4" fillId="18" borderId="0" applyNumberFormat="0" applyBorder="0" applyAlignment="0" applyProtection="0"/>
  </cellStyleXfs>
  <cellXfs count="472">
    <xf numFmtId="0" fontId="0" fillId="0" borderId="0" xfId="0"/>
    <xf numFmtId="0" fontId="2" fillId="0" borderId="0" xfId="0" applyFont="1"/>
    <xf numFmtId="165" fontId="4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wrapText="1"/>
    </xf>
    <xf numFmtId="0" fontId="5" fillId="2" borderId="1" xfId="1" applyFont="1" applyFill="1" applyBorder="1" applyAlignment="1">
      <alignment horizontal="center" wrapText="1"/>
    </xf>
    <xf numFmtId="165" fontId="5" fillId="0" borderId="1" xfId="1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horizontal="center" wrapText="1"/>
    </xf>
    <xf numFmtId="0" fontId="2" fillId="0" borderId="1" xfId="0" applyFont="1" applyBorder="1"/>
    <xf numFmtId="165" fontId="5" fillId="3" borderId="1" xfId="1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wrapText="1"/>
    </xf>
    <xf numFmtId="165" fontId="4" fillId="4" borderId="1" xfId="1" applyNumberFormat="1" applyFont="1" applyFill="1" applyBorder="1" applyAlignment="1">
      <alignment horizontal="center" wrapText="1"/>
    </xf>
    <xf numFmtId="0" fontId="4" fillId="4" borderId="1" xfId="1" applyFont="1" applyFill="1" applyBorder="1" applyAlignment="1">
      <alignment wrapText="1"/>
    </xf>
    <xf numFmtId="49" fontId="4" fillId="4" borderId="1" xfId="1" applyNumberFormat="1" applyFont="1" applyFill="1" applyBorder="1" applyAlignment="1">
      <alignment horizontal="center" wrapText="1"/>
    </xf>
    <xf numFmtId="165" fontId="4" fillId="5" borderId="1" xfId="1" applyNumberFormat="1" applyFont="1" applyFill="1" applyBorder="1" applyAlignment="1">
      <alignment horizontal="center" wrapText="1"/>
    </xf>
    <xf numFmtId="0" fontId="4" fillId="5" borderId="1" xfId="1" applyFont="1" applyFill="1" applyBorder="1" applyAlignment="1">
      <alignment wrapText="1"/>
    </xf>
    <xf numFmtId="49" fontId="4" fillId="5" borderId="1" xfId="1" applyNumberFormat="1" applyFont="1" applyFill="1" applyBorder="1" applyAlignment="1">
      <alignment horizontal="center" wrapText="1"/>
    </xf>
    <xf numFmtId="165" fontId="4" fillId="3" borderId="1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vertical="top" wrapText="1"/>
    </xf>
    <xf numFmtId="0" fontId="4" fillId="3" borderId="1" xfId="1" applyFont="1" applyFill="1" applyBorder="1" applyAlignment="1">
      <alignment horizontal="center" vertical="top" wrapText="1"/>
    </xf>
    <xf numFmtId="0" fontId="4" fillId="3" borderId="1" xfId="1" applyNumberFormat="1" applyFont="1" applyFill="1" applyBorder="1" applyAlignment="1">
      <alignment horizontal="center" vertical="top" wrapText="1"/>
    </xf>
    <xf numFmtId="49" fontId="4" fillId="3" borderId="1" xfId="1" applyNumberFormat="1" applyFont="1" applyFill="1" applyBorder="1" applyAlignment="1">
      <alignment horizontal="center" vertical="top" wrapText="1"/>
    </xf>
    <xf numFmtId="0" fontId="2" fillId="3" borderId="0" xfId="0" applyFont="1" applyFill="1"/>
    <xf numFmtId="0" fontId="2" fillId="4" borderId="1" xfId="0" applyFont="1" applyFill="1" applyBorder="1"/>
    <xf numFmtId="0" fontId="2" fillId="5" borderId="1" xfId="0" applyFont="1" applyFill="1" applyBorder="1"/>
    <xf numFmtId="165" fontId="4" fillId="3" borderId="1" xfId="1" applyNumberFormat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left" vertical="top" wrapText="1"/>
    </xf>
    <xf numFmtId="165" fontId="4" fillId="6" borderId="1" xfId="1" applyNumberFormat="1" applyFont="1" applyFill="1" applyBorder="1" applyAlignment="1">
      <alignment horizontal="center" wrapText="1"/>
    </xf>
    <xf numFmtId="0" fontId="4" fillId="6" borderId="1" xfId="0" applyFont="1" applyFill="1" applyBorder="1" applyAlignment="1">
      <alignment wrapText="1"/>
    </xf>
    <xf numFmtId="49" fontId="4" fillId="6" borderId="1" xfId="1" applyNumberFormat="1" applyFont="1" applyFill="1" applyBorder="1" applyAlignment="1">
      <alignment horizontal="center" wrapText="1"/>
    </xf>
    <xf numFmtId="165" fontId="4" fillId="7" borderId="1" xfId="1" applyNumberFormat="1" applyFont="1" applyFill="1" applyBorder="1" applyAlignment="1">
      <alignment horizontal="center" vertical="top" wrapText="1"/>
    </xf>
    <xf numFmtId="0" fontId="4" fillId="7" borderId="1" xfId="1" applyFont="1" applyFill="1" applyBorder="1" applyAlignment="1">
      <alignment vertical="top" wrapText="1"/>
    </xf>
    <xf numFmtId="49" fontId="4" fillId="7" borderId="1" xfId="1" applyNumberFormat="1" applyFont="1" applyFill="1" applyBorder="1" applyAlignment="1">
      <alignment horizontal="center" vertical="top" wrapText="1"/>
    </xf>
    <xf numFmtId="0" fontId="4" fillId="7" borderId="1" xfId="1" applyNumberFormat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 vertical="top" wrapText="1"/>
    </xf>
    <xf numFmtId="165" fontId="4" fillId="2" borderId="1" xfId="1" applyNumberFormat="1" applyFont="1" applyFill="1" applyBorder="1" applyAlignment="1">
      <alignment horizontal="center" wrapText="1"/>
    </xf>
    <xf numFmtId="0" fontId="4" fillId="2" borderId="1" xfId="1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1" xfId="1" applyNumberFormat="1" applyFont="1" applyFill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horizontal="center" vertical="top" wrapText="1"/>
    </xf>
    <xf numFmtId="0" fontId="4" fillId="4" borderId="1" xfId="1" applyFont="1" applyFill="1" applyBorder="1" applyAlignment="1">
      <alignment horizontal="left" vertical="top" wrapText="1"/>
    </xf>
    <xf numFmtId="49" fontId="4" fillId="4" borderId="1" xfId="1" applyNumberFormat="1" applyFont="1" applyFill="1" applyBorder="1" applyAlignment="1">
      <alignment horizontal="center" vertical="top" wrapText="1"/>
    </xf>
    <xf numFmtId="0" fontId="4" fillId="4" borderId="1" xfId="1" applyNumberFormat="1" applyFont="1" applyFill="1" applyBorder="1" applyAlignment="1">
      <alignment horizontal="center" vertical="top" wrapText="1"/>
    </xf>
    <xf numFmtId="49" fontId="5" fillId="4" borderId="1" xfId="1" applyNumberFormat="1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left" vertical="top" wrapText="1"/>
    </xf>
    <xf numFmtId="49" fontId="4" fillId="5" borderId="1" xfId="1" applyNumberFormat="1" applyFont="1" applyFill="1" applyBorder="1" applyAlignment="1">
      <alignment horizontal="center" vertical="top" wrapText="1"/>
    </xf>
    <xf numFmtId="0" fontId="4" fillId="5" borderId="1" xfId="1" applyNumberFormat="1" applyFont="1" applyFill="1" applyBorder="1" applyAlignment="1">
      <alignment horizontal="center" vertical="top" wrapText="1"/>
    </xf>
    <xf numFmtId="49" fontId="5" fillId="5" borderId="1" xfId="1" applyNumberFormat="1" applyFont="1" applyFill="1" applyBorder="1" applyAlignment="1">
      <alignment horizontal="center" vertical="top" wrapText="1"/>
    </xf>
    <xf numFmtId="0" fontId="5" fillId="5" borderId="1" xfId="1" applyFont="1" applyFill="1" applyBorder="1" applyAlignment="1">
      <alignment horizontal="center" vertical="top" wrapText="1"/>
    </xf>
    <xf numFmtId="0" fontId="4" fillId="6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 vertical="top" wrapText="1"/>
    </xf>
    <xf numFmtId="0" fontId="4" fillId="7" borderId="1" xfId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0" fontId="5" fillId="3" borderId="1" xfId="1" applyNumberFormat="1" applyFont="1" applyFill="1" applyBorder="1" applyAlignment="1">
      <alignment horizontal="center" vertical="top" wrapText="1"/>
    </xf>
    <xf numFmtId="0" fontId="6" fillId="0" borderId="0" xfId="0" applyFont="1"/>
    <xf numFmtId="165" fontId="5" fillId="0" borderId="1" xfId="1" applyNumberFormat="1" applyFont="1" applyFill="1" applyBorder="1" applyAlignment="1">
      <alignment horizontal="center" vertical="top" wrapText="1"/>
    </xf>
    <xf numFmtId="165" fontId="4" fillId="0" borderId="1" xfId="1" applyNumberFormat="1" applyFont="1" applyFill="1" applyBorder="1" applyAlignment="1">
      <alignment horizontal="center" vertical="top" wrapText="1"/>
    </xf>
    <xf numFmtId="49" fontId="4" fillId="3" borderId="1" xfId="1" applyNumberFormat="1" applyFont="1" applyFill="1" applyBorder="1" applyAlignment="1">
      <alignment horizontal="center" wrapText="1"/>
    </xf>
    <xf numFmtId="49" fontId="7" fillId="3" borderId="1" xfId="1" applyNumberFormat="1" applyFont="1" applyFill="1" applyBorder="1" applyAlignment="1">
      <alignment horizontal="center" wrapText="1"/>
    </xf>
    <xf numFmtId="49" fontId="4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Border="1" applyAlignment="1">
      <alignment wrapText="1"/>
    </xf>
    <xf numFmtId="0" fontId="5" fillId="0" borderId="1" xfId="1" applyFont="1" applyFill="1" applyBorder="1" applyAlignment="1">
      <alignment horizontal="center" vertical="top" wrapText="1"/>
    </xf>
    <xf numFmtId="165" fontId="4" fillId="8" borderId="1" xfId="1" applyNumberFormat="1" applyFont="1" applyFill="1" applyBorder="1" applyAlignment="1">
      <alignment horizontal="center" vertical="top" wrapText="1"/>
    </xf>
    <xf numFmtId="0" fontId="4" fillId="8" borderId="1" xfId="1" applyFont="1" applyFill="1" applyBorder="1" applyAlignment="1">
      <alignment vertical="top" wrapText="1"/>
    </xf>
    <xf numFmtId="49" fontId="4" fillId="8" borderId="1" xfId="1" applyNumberFormat="1" applyFont="1" applyFill="1" applyBorder="1" applyAlignment="1">
      <alignment horizontal="center" vertical="top" wrapText="1"/>
    </xf>
    <xf numFmtId="0" fontId="4" fillId="8" borderId="1" xfId="1" applyNumberFormat="1" applyFont="1" applyFill="1" applyBorder="1" applyAlignment="1">
      <alignment horizontal="center" vertical="top" wrapText="1"/>
    </xf>
    <xf numFmtId="0" fontId="4" fillId="8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3" borderId="2" xfId="0" applyFont="1" applyFill="1" applyBorder="1" applyAlignment="1">
      <alignment wrapText="1"/>
    </xf>
    <xf numFmtId="49" fontId="5" fillId="3" borderId="2" xfId="0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8" fillId="0" borderId="0" xfId="0" applyFont="1"/>
    <xf numFmtId="165" fontId="5" fillId="3" borderId="1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 vertical="top" wrapText="1"/>
    </xf>
    <xf numFmtId="0" fontId="5" fillId="3" borderId="1" xfId="2" applyFont="1" applyFill="1" applyBorder="1" applyAlignment="1">
      <alignment wrapText="1"/>
    </xf>
    <xf numFmtId="0" fontId="5" fillId="3" borderId="1" xfId="1" applyFont="1" applyFill="1" applyBorder="1" applyAlignment="1">
      <alignment horizontal="justify"/>
    </xf>
    <xf numFmtId="0" fontId="4" fillId="6" borderId="1" xfId="1" applyFont="1" applyFill="1" applyBorder="1" applyAlignment="1">
      <alignment horizontal="left" wrapText="1"/>
    </xf>
    <xf numFmtId="49" fontId="4" fillId="0" borderId="1" xfId="1" applyNumberFormat="1" applyFont="1" applyFill="1" applyBorder="1" applyAlignment="1">
      <alignment horizontal="center" wrapText="1"/>
    </xf>
    <xf numFmtId="165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2" fillId="0" borderId="1" xfId="0" applyFont="1" applyFill="1" applyBorder="1"/>
    <xf numFmtId="0" fontId="4" fillId="4" borderId="1" xfId="1" applyFont="1" applyFill="1" applyBorder="1" applyAlignment="1">
      <alignment vertical="top" wrapText="1"/>
    </xf>
    <xf numFmtId="0" fontId="2" fillId="3" borderId="1" xfId="0" applyFont="1" applyFill="1" applyBorder="1"/>
    <xf numFmtId="0" fontId="5" fillId="0" borderId="1" xfId="1" applyNumberFormat="1" applyFont="1" applyFill="1" applyBorder="1" applyAlignment="1">
      <alignment horizontal="center" vertical="top" wrapText="1"/>
    </xf>
    <xf numFmtId="0" fontId="4" fillId="9" borderId="1" xfId="1" applyFont="1" applyFill="1" applyBorder="1" applyAlignment="1">
      <alignment horizontal="left" vertical="top" wrapText="1"/>
    </xf>
    <xf numFmtId="165" fontId="4" fillId="8" borderId="1" xfId="1" applyNumberFormat="1" applyFont="1" applyFill="1" applyBorder="1" applyAlignment="1">
      <alignment horizontal="center" wrapText="1"/>
    </xf>
    <xf numFmtId="0" fontId="4" fillId="8" borderId="1" xfId="1" applyFont="1" applyFill="1" applyBorder="1" applyAlignment="1">
      <alignment horizontal="left" vertical="top" wrapText="1"/>
    </xf>
    <xf numFmtId="0" fontId="2" fillId="8" borderId="1" xfId="0" applyFont="1" applyFill="1" applyBorder="1"/>
    <xf numFmtId="165" fontId="4" fillId="7" borderId="1" xfId="1" applyNumberFormat="1" applyFont="1" applyFill="1" applyBorder="1" applyAlignment="1">
      <alignment horizontal="center" wrapText="1"/>
    </xf>
    <xf numFmtId="0" fontId="2" fillId="7" borderId="1" xfId="0" applyFont="1" applyFill="1" applyBorder="1"/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top" wrapText="1"/>
    </xf>
    <xf numFmtId="0" fontId="5" fillId="0" borderId="1" xfId="1" applyFont="1" applyBorder="1" applyAlignment="1">
      <alignment horizontal="left" wrapText="1"/>
    </xf>
    <xf numFmtId="0" fontId="5" fillId="3" borderId="1" xfId="1" applyFont="1" applyFill="1" applyBorder="1" applyAlignment="1">
      <alignment horizontal="left" wrapText="1"/>
    </xf>
    <xf numFmtId="49" fontId="4" fillId="2" borderId="1" xfId="1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left" wrapText="1"/>
    </xf>
    <xf numFmtId="0" fontId="8" fillId="4" borderId="1" xfId="0" applyFont="1" applyFill="1" applyBorder="1"/>
    <xf numFmtId="49" fontId="5" fillId="5" borderId="1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vertical="center" wrapText="1"/>
    </xf>
    <xf numFmtId="0" fontId="2" fillId="10" borderId="0" xfId="0" applyFont="1" applyFill="1"/>
    <xf numFmtId="165" fontId="4" fillId="4" borderId="1" xfId="1" applyNumberFormat="1" applyFont="1" applyFill="1" applyBorder="1" applyAlignment="1">
      <alignment horizontal="center"/>
    </xf>
    <xf numFmtId="165" fontId="4" fillId="5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vertical="top" wrapText="1"/>
    </xf>
    <xf numFmtId="0" fontId="8" fillId="5" borderId="1" xfId="0" applyFont="1" applyFill="1" applyBorder="1"/>
    <xf numFmtId="0" fontId="5" fillId="0" borderId="1" xfId="1" applyFont="1" applyBorder="1" applyAlignment="1">
      <alignment horizontal="justify" wrapText="1"/>
    </xf>
    <xf numFmtId="0" fontId="5" fillId="0" borderId="1" xfId="1" applyFont="1" applyBorder="1" applyAlignment="1">
      <alignment horizontal="justify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wrapText="1"/>
    </xf>
    <xf numFmtId="0" fontId="4" fillId="3" borderId="1" xfId="1" applyFont="1" applyFill="1" applyBorder="1" applyAlignment="1">
      <alignment horizontal="center" wrapText="1"/>
    </xf>
    <xf numFmtId="0" fontId="8" fillId="0" borderId="1" xfId="0" applyFont="1" applyBorder="1"/>
    <xf numFmtId="0" fontId="10" fillId="0" borderId="0" xfId="0" applyFont="1"/>
    <xf numFmtId="0" fontId="11" fillId="3" borderId="1" xfId="1" applyFont="1" applyFill="1" applyBorder="1" applyAlignment="1">
      <alignment wrapText="1"/>
    </xf>
    <xf numFmtId="0" fontId="11" fillId="3" borderId="1" xfId="1" applyFont="1" applyFill="1" applyBorder="1" applyAlignment="1">
      <alignment horizontal="center" wrapText="1"/>
    </xf>
    <xf numFmtId="0" fontId="11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13" fillId="0" borderId="0" xfId="1" applyFont="1" applyAlignment="1">
      <alignment wrapText="1"/>
    </xf>
    <xf numFmtId="0" fontId="5" fillId="0" borderId="0" xfId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4" fillId="6" borderId="2" xfId="1" applyFont="1" applyFill="1" applyBorder="1" applyAlignment="1">
      <alignment wrapText="1"/>
    </xf>
    <xf numFmtId="0" fontId="5" fillId="3" borderId="2" xfId="1" applyFont="1" applyFill="1" applyBorder="1" applyAlignment="1">
      <alignment wrapText="1"/>
    </xf>
    <xf numFmtId="49" fontId="66" fillId="3" borderId="1" xfId="1" applyNumberFormat="1" applyFont="1" applyFill="1" applyBorder="1" applyAlignment="1">
      <alignment horizontal="center" wrapText="1"/>
    </xf>
    <xf numFmtId="0" fontId="7" fillId="3" borderId="1" xfId="1" applyFont="1" applyFill="1" applyBorder="1" applyAlignment="1">
      <alignment horizontal="justify"/>
    </xf>
    <xf numFmtId="0" fontId="69" fillId="0" borderId="0" xfId="0" applyFont="1"/>
    <xf numFmtId="0" fontId="5" fillId="3" borderId="0" xfId="1" applyFont="1" applyFill="1" applyAlignment="1">
      <alignment vertical="center" wrapText="1"/>
    </xf>
    <xf numFmtId="0" fontId="69" fillId="0" borderId="0" xfId="0" applyFont="1" applyAlignment="1"/>
    <xf numFmtId="0" fontId="69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68" fillId="0" borderId="1" xfId="0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/>
    </xf>
    <xf numFmtId="0" fontId="70" fillId="0" borderId="1" xfId="0" applyFont="1" applyBorder="1" applyAlignment="1">
      <alignment horizontal="center"/>
    </xf>
    <xf numFmtId="0" fontId="70" fillId="0" borderId="1" xfId="0" applyFont="1" applyBorder="1" applyAlignment="1">
      <alignment horizontal="center" vertical="center" wrapText="1"/>
    </xf>
    <xf numFmtId="165" fontId="70" fillId="0" borderId="1" xfId="0" applyNumberFormat="1" applyFont="1" applyBorder="1" applyAlignment="1">
      <alignment horizontal="center"/>
    </xf>
    <xf numFmtId="0" fontId="69" fillId="0" borderId="1" xfId="0" applyFont="1" applyBorder="1" applyAlignment="1">
      <alignment horizontal="center" vertical="center" wrapText="1"/>
    </xf>
    <xf numFmtId="165" fontId="69" fillId="0" borderId="1" xfId="0" applyNumberFormat="1" applyFont="1" applyBorder="1" applyAlignment="1">
      <alignment horizontal="center"/>
    </xf>
    <xf numFmtId="0" fontId="68" fillId="0" borderId="1" xfId="0" applyFont="1" applyBorder="1" applyAlignment="1">
      <alignment horizontal="center"/>
    </xf>
    <xf numFmtId="0" fontId="68" fillId="0" borderId="1" xfId="0" applyFont="1" applyBorder="1" applyAlignment="1">
      <alignment horizontal="center" wrapText="1"/>
    </xf>
    <xf numFmtId="165" fontId="68" fillId="0" borderId="1" xfId="0" applyNumberFormat="1" applyFont="1" applyBorder="1" applyAlignment="1">
      <alignment horizontal="center"/>
    </xf>
    <xf numFmtId="165" fontId="0" fillId="0" borderId="0" xfId="0" applyNumberFormat="1"/>
    <xf numFmtId="0" fontId="4" fillId="2" borderId="1" xfId="0" applyFont="1" applyFill="1" applyBorder="1"/>
    <xf numFmtId="0" fontId="5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49" fontId="4" fillId="69" borderId="1" xfId="1" applyNumberFormat="1" applyFont="1" applyFill="1" applyBorder="1" applyAlignment="1">
      <alignment horizontal="center" wrapText="1"/>
    </xf>
    <xf numFmtId="0" fontId="4" fillId="69" borderId="1" xfId="1" applyFont="1" applyFill="1" applyBorder="1" applyAlignment="1">
      <alignment wrapText="1"/>
    </xf>
    <xf numFmtId="165" fontId="4" fillId="69" borderId="1" xfId="1" applyNumberFormat="1" applyFont="1" applyFill="1" applyBorder="1" applyAlignment="1">
      <alignment horizontal="center" wrapText="1"/>
    </xf>
    <xf numFmtId="0" fontId="4" fillId="69" borderId="1" xfId="0" applyFont="1" applyFill="1" applyBorder="1" applyAlignment="1">
      <alignment wrapText="1"/>
    </xf>
    <xf numFmtId="0" fontId="2" fillId="69" borderId="1" xfId="0" applyFont="1" applyFill="1" applyBorder="1"/>
    <xf numFmtId="49" fontId="4" fillId="69" borderId="1" xfId="1" applyNumberFormat="1" applyFont="1" applyFill="1" applyBorder="1" applyAlignment="1">
      <alignment horizontal="center" vertical="top" wrapText="1"/>
    </xf>
    <xf numFmtId="165" fontId="4" fillId="69" borderId="1" xfId="1" applyNumberFormat="1" applyFont="1" applyFill="1" applyBorder="1" applyAlignment="1">
      <alignment horizontal="center" vertical="top" wrapText="1"/>
    </xf>
    <xf numFmtId="49" fontId="5" fillId="69" borderId="1" xfId="1" applyNumberFormat="1" applyFont="1" applyFill="1" applyBorder="1" applyAlignment="1">
      <alignment horizontal="center" wrapText="1"/>
    </xf>
    <xf numFmtId="0" fontId="8" fillId="69" borderId="1" xfId="0" applyFont="1" applyFill="1" applyBorder="1"/>
    <xf numFmtId="0" fontId="4" fillId="69" borderId="1" xfId="1" applyNumberFormat="1" applyFont="1" applyFill="1" applyBorder="1" applyAlignment="1">
      <alignment horizontal="center" vertical="top" wrapText="1"/>
    </xf>
    <xf numFmtId="0" fontId="4" fillId="69" borderId="2" xfId="1" applyFont="1" applyFill="1" applyBorder="1" applyAlignment="1">
      <alignment wrapText="1"/>
    </xf>
    <xf numFmtId="0" fontId="4" fillId="69" borderId="1" xfId="1" applyFont="1" applyFill="1" applyBorder="1" applyAlignment="1">
      <alignment horizontal="left" wrapText="1"/>
    </xf>
    <xf numFmtId="165" fontId="4" fillId="69" borderId="1" xfId="0" applyNumberFormat="1" applyFont="1" applyFill="1" applyBorder="1" applyAlignment="1">
      <alignment horizontal="center"/>
    </xf>
    <xf numFmtId="0" fontId="4" fillId="69" borderId="1" xfId="1" applyFont="1" applyFill="1" applyBorder="1" applyAlignment="1">
      <alignment horizontal="justify" wrapText="1"/>
    </xf>
    <xf numFmtId="49" fontId="4" fillId="69" borderId="1" xfId="1" applyNumberFormat="1" applyFont="1" applyFill="1" applyBorder="1" applyAlignment="1">
      <alignment horizontal="left" wrapText="1"/>
    </xf>
    <xf numFmtId="0" fontId="4" fillId="69" borderId="1" xfId="1" applyFont="1" applyFill="1" applyBorder="1" applyAlignment="1">
      <alignment horizontal="center" vertical="top" wrapText="1"/>
    </xf>
    <xf numFmtId="0" fontId="4" fillId="69" borderId="1" xfId="1" applyFont="1" applyFill="1" applyBorder="1" applyAlignment="1">
      <alignment horizontal="left" vertical="top" wrapText="1"/>
    </xf>
    <xf numFmtId="49" fontId="4" fillId="7" borderId="1" xfId="1" applyNumberFormat="1" applyFont="1" applyFill="1" applyBorder="1" applyAlignment="1">
      <alignment horizontal="center" wrapText="1"/>
    </xf>
    <xf numFmtId="49" fontId="4" fillId="7" borderId="1" xfId="1" applyNumberFormat="1" applyFont="1" applyFill="1" applyBorder="1" applyAlignment="1">
      <alignment wrapText="1"/>
    </xf>
    <xf numFmtId="0" fontId="4" fillId="7" borderId="2" xfId="1" applyFont="1" applyFill="1" applyBorder="1" applyAlignment="1">
      <alignment wrapText="1"/>
    </xf>
    <xf numFmtId="0" fontId="4" fillId="7" borderId="1" xfId="1" applyFont="1" applyFill="1" applyBorder="1" applyAlignment="1">
      <alignment wrapText="1"/>
    </xf>
    <xf numFmtId="49" fontId="5" fillId="7" borderId="1" xfId="1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5" fontId="65" fillId="0" borderId="1" xfId="0" applyNumberFormat="1" applyFont="1" applyBorder="1" applyAlignment="1">
      <alignment horizontal="center"/>
    </xf>
    <xf numFmtId="0" fontId="4" fillId="0" borderId="24" xfId="1" applyFont="1" applyFill="1" applyBorder="1" applyAlignment="1">
      <alignment horizontal="center" vertical="center" wrapText="1"/>
    </xf>
    <xf numFmtId="49" fontId="5" fillId="3" borderId="24" xfId="1" applyNumberFormat="1" applyFont="1" applyFill="1" applyBorder="1" applyAlignment="1">
      <alignment horizontal="center" wrapText="1"/>
    </xf>
    <xf numFmtId="0" fontId="5" fillId="3" borderId="24" xfId="1" applyFont="1" applyFill="1" applyBorder="1" applyAlignment="1">
      <alignment wrapText="1"/>
    </xf>
    <xf numFmtId="49" fontId="5" fillId="3" borderId="24" xfId="1" applyNumberFormat="1" applyFont="1" applyFill="1" applyBorder="1" applyAlignment="1">
      <alignment horizontal="center" vertical="top" wrapText="1"/>
    </xf>
    <xf numFmtId="0" fontId="5" fillId="3" borderId="24" xfId="1" applyFont="1" applyFill="1" applyBorder="1" applyAlignment="1">
      <alignment vertical="top" wrapText="1"/>
    </xf>
    <xf numFmtId="165" fontId="5" fillId="3" borderId="24" xfId="1" applyNumberFormat="1" applyFont="1" applyFill="1" applyBorder="1" applyAlignment="1">
      <alignment horizontal="center" wrapText="1"/>
    </xf>
    <xf numFmtId="0" fontId="11" fillId="0" borderId="24" xfId="1" applyFont="1" applyFill="1" applyBorder="1" applyAlignment="1">
      <alignment horizontal="center" vertical="center" wrapText="1"/>
    </xf>
    <xf numFmtId="165" fontId="4" fillId="4" borderId="24" xfId="1" applyNumberFormat="1" applyFont="1" applyFill="1" applyBorder="1" applyAlignment="1">
      <alignment horizontal="center" wrapText="1"/>
    </xf>
    <xf numFmtId="0" fontId="4" fillId="3" borderId="24" xfId="1" applyFont="1" applyFill="1" applyBorder="1" applyAlignment="1">
      <alignment horizontal="center" vertical="center" wrapText="1"/>
    </xf>
    <xf numFmtId="49" fontId="5" fillId="0" borderId="24" xfId="1" applyNumberFormat="1" applyFont="1" applyFill="1" applyBorder="1" applyAlignment="1">
      <alignment horizontal="center" wrapText="1"/>
    </xf>
    <xf numFmtId="0" fontId="5" fillId="0" borderId="24" xfId="1" applyFont="1" applyBorder="1" applyAlignment="1">
      <alignment horizontal="left" wrapText="1"/>
    </xf>
    <xf numFmtId="49" fontId="4" fillId="3" borderId="24" xfId="1" applyNumberFormat="1" applyFont="1" applyFill="1" applyBorder="1" applyAlignment="1">
      <alignment horizontal="center" vertical="top" wrapText="1"/>
    </xf>
    <xf numFmtId="49" fontId="4" fillId="4" borderId="24" xfId="1" applyNumberFormat="1" applyFont="1" applyFill="1" applyBorder="1" applyAlignment="1">
      <alignment horizontal="center" wrapText="1"/>
    </xf>
    <xf numFmtId="0" fontId="4" fillId="4" borderId="24" xfId="1" applyFont="1" applyFill="1" applyBorder="1" applyAlignment="1">
      <alignment wrapText="1"/>
    </xf>
    <xf numFmtId="49" fontId="5" fillId="4" borderId="24" xfId="1" applyNumberFormat="1" applyFont="1" applyFill="1" applyBorder="1" applyAlignment="1">
      <alignment horizontal="center" wrapText="1"/>
    </xf>
    <xf numFmtId="0" fontId="5" fillId="0" borderId="24" xfId="3" applyFont="1" applyBorder="1" applyAlignment="1">
      <alignment horizontal="left" vertical="top" wrapText="1"/>
    </xf>
    <xf numFmtId="49" fontId="5" fillId="3" borderId="2" xfId="1" applyNumberFormat="1" applyFont="1" applyFill="1" applyBorder="1" applyAlignment="1">
      <alignment wrapText="1"/>
    </xf>
    <xf numFmtId="49" fontId="5" fillId="0" borderId="24" xfId="1" applyNumberFormat="1" applyFont="1" applyFill="1" applyBorder="1" applyAlignment="1">
      <alignment horizontal="center" vertical="top" wrapText="1"/>
    </xf>
    <xf numFmtId="49" fontId="4" fillId="0" borderId="24" xfId="1" applyNumberFormat="1" applyFont="1" applyFill="1" applyBorder="1" applyAlignment="1">
      <alignment horizontal="center" vertical="top" wrapText="1"/>
    </xf>
    <xf numFmtId="0" fontId="5" fillId="0" borderId="24" xfId="1" applyFont="1" applyFill="1" applyBorder="1" applyAlignment="1">
      <alignment wrapText="1"/>
    </xf>
    <xf numFmtId="0" fontId="5" fillId="0" borderId="24" xfId="1" applyFont="1" applyFill="1" applyBorder="1" applyAlignment="1">
      <alignment horizontal="left" wrapText="1"/>
    </xf>
    <xf numFmtId="49" fontId="5" fillId="3" borderId="27" xfId="1" applyNumberFormat="1" applyFont="1" applyFill="1" applyBorder="1" applyAlignment="1">
      <alignment horizontal="center" wrapText="1"/>
    </xf>
    <xf numFmtId="0" fontId="5" fillId="3" borderId="26" xfId="1" applyFont="1" applyFill="1" applyBorder="1" applyAlignment="1">
      <alignment wrapText="1"/>
    </xf>
    <xf numFmtId="0" fontId="5" fillId="3" borderId="27" xfId="1" applyFont="1" applyFill="1" applyBorder="1" applyAlignment="1">
      <alignment wrapText="1"/>
    </xf>
    <xf numFmtId="49" fontId="5" fillId="3" borderId="27" xfId="1" applyNumberFormat="1" applyFont="1" applyFill="1" applyBorder="1" applyAlignment="1">
      <alignment horizontal="center" vertical="top" wrapText="1"/>
    </xf>
    <xf numFmtId="0" fontId="5" fillId="0" borderId="27" xfId="1" applyFont="1" applyBorder="1" applyAlignment="1">
      <alignment horizontal="left" wrapText="1"/>
    </xf>
    <xf numFmtId="49" fontId="5" fillId="0" borderId="27" xfId="1" applyNumberFormat="1" applyFont="1" applyFill="1" applyBorder="1" applyAlignment="1">
      <alignment horizontal="center" vertical="top" wrapText="1"/>
    </xf>
    <xf numFmtId="49" fontId="4" fillId="69" borderId="27" xfId="1" applyNumberFormat="1" applyFont="1" applyFill="1" applyBorder="1" applyAlignment="1">
      <alignment horizontal="center" wrapText="1"/>
    </xf>
    <xf numFmtId="0" fontId="5" fillId="0" borderId="27" xfId="1" applyFont="1" applyFill="1" applyBorder="1" applyAlignment="1">
      <alignment horizontal="left" wrapText="1"/>
    </xf>
    <xf numFmtId="49" fontId="5" fillId="3" borderId="27" xfId="1" applyNumberFormat="1" applyFont="1" applyFill="1" applyBorder="1" applyAlignment="1">
      <alignment horizontal="center" vertical="center" wrapText="1"/>
    </xf>
    <xf numFmtId="0" fontId="4" fillId="69" borderId="27" xfId="1" applyFont="1" applyFill="1" applyBorder="1" applyAlignment="1">
      <alignment wrapText="1"/>
    </xf>
    <xf numFmtId="165" fontId="5" fillId="3" borderId="27" xfId="1" applyNumberFormat="1" applyFont="1" applyFill="1" applyBorder="1" applyAlignment="1">
      <alignment horizontal="center" wrapText="1"/>
    </xf>
    <xf numFmtId="165" fontId="5" fillId="0" borderId="27" xfId="1" applyNumberFormat="1" applyFont="1" applyFill="1" applyBorder="1" applyAlignment="1">
      <alignment horizontal="center" wrapText="1"/>
    </xf>
    <xf numFmtId="165" fontId="5" fillId="3" borderId="27" xfId="0" applyNumberFormat="1" applyFont="1" applyFill="1" applyBorder="1" applyAlignment="1">
      <alignment horizontal="center"/>
    </xf>
    <xf numFmtId="165" fontId="65" fillId="0" borderId="27" xfId="0" applyNumberFormat="1" applyFont="1" applyBorder="1" applyAlignment="1">
      <alignment horizontal="center"/>
    </xf>
    <xf numFmtId="0" fontId="2" fillId="0" borderId="27" xfId="0" applyFont="1" applyBorder="1"/>
    <xf numFmtId="0" fontId="4" fillId="69" borderId="27" xfId="1" applyFont="1" applyFill="1" applyBorder="1" applyAlignment="1">
      <alignment horizontal="left" wrapText="1"/>
    </xf>
    <xf numFmtId="0" fontId="5" fillId="3" borderId="27" xfId="1" applyFont="1" applyFill="1" applyBorder="1" applyAlignment="1">
      <alignment vertical="top" wrapText="1"/>
    </xf>
    <xf numFmtId="0" fontId="4" fillId="69" borderId="27" xfId="1" applyNumberFormat="1" applyFont="1" applyFill="1" applyBorder="1" applyAlignment="1">
      <alignment horizontal="center" vertical="top" wrapText="1"/>
    </xf>
    <xf numFmtId="49" fontId="4" fillId="69" borderId="27" xfId="1" applyNumberFormat="1" applyFont="1" applyFill="1" applyBorder="1" applyAlignment="1">
      <alignment horizontal="center" vertical="top" wrapText="1"/>
    </xf>
    <xf numFmtId="0" fontId="4" fillId="69" borderId="27" xfId="1" applyFont="1" applyFill="1" applyBorder="1" applyAlignment="1">
      <alignment vertical="top" wrapText="1"/>
    </xf>
    <xf numFmtId="0" fontId="5" fillId="3" borderId="27" xfId="1" applyFont="1" applyFill="1" applyBorder="1" applyAlignment="1">
      <alignment horizontal="left" wrapText="1"/>
    </xf>
    <xf numFmtId="49" fontId="5" fillId="3" borderId="28" xfId="1" applyNumberFormat="1" applyFont="1" applyFill="1" applyBorder="1" applyAlignment="1">
      <alignment horizontal="center" wrapText="1"/>
    </xf>
    <xf numFmtId="0" fontId="5" fillId="3" borderId="28" xfId="1" applyFont="1" applyFill="1" applyBorder="1" applyAlignment="1">
      <alignment wrapText="1"/>
    </xf>
    <xf numFmtId="49" fontId="5" fillId="3" borderId="28" xfId="1" applyNumberFormat="1" applyFont="1" applyFill="1" applyBorder="1" applyAlignment="1">
      <alignment horizontal="center" vertical="center" wrapText="1"/>
    </xf>
    <xf numFmtId="0" fontId="2" fillId="0" borderId="28" xfId="0" applyFont="1" applyBorder="1"/>
    <xf numFmtId="165" fontId="5" fillId="0" borderId="28" xfId="1" applyNumberFormat="1" applyFont="1" applyFill="1" applyBorder="1" applyAlignment="1">
      <alignment horizontal="center" wrapText="1"/>
    </xf>
    <xf numFmtId="49" fontId="5" fillId="0" borderId="28" xfId="1" applyNumberFormat="1" applyFont="1" applyFill="1" applyBorder="1" applyAlignment="1">
      <alignment horizontal="center" vertical="center" wrapText="1"/>
    </xf>
    <xf numFmtId="49" fontId="5" fillId="3" borderId="30" xfId="1" applyNumberFormat="1" applyFont="1" applyFill="1" applyBorder="1" applyAlignment="1">
      <alignment horizontal="center" wrapText="1"/>
    </xf>
    <xf numFmtId="0" fontId="2" fillId="0" borderId="0" xfId="0" applyFont="1" applyFill="1"/>
    <xf numFmtId="0" fontId="2" fillId="0" borderId="30" xfId="0" applyFont="1" applyBorder="1"/>
    <xf numFmtId="165" fontId="5" fillId="0" borderId="30" xfId="1" applyNumberFormat="1" applyFont="1" applyFill="1" applyBorder="1" applyAlignment="1">
      <alignment horizontal="center" wrapText="1"/>
    </xf>
    <xf numFmtId="0" fontId="4" fillId="3" borderId="30" xfId="1" applyFont="1" applyFill="1" applyBorder="1" applyAlignment="1">
      <alignment horizontal="center" vertical="top" wrapText="1"/>
    </xf>
    <xf numFmtId="49" fontId="4" fillId="3" borderId="30" xfId="1" applyNumberFormat="1" applyFont="1" applyFill="1" applyBorder="1" applyAlignment="1">
      <alignment horizontal="center" vertical="top" wrapText="1"/>
    </xf>
    <xf numFmtId="49" fontId="4" fillId="3" borderId="30" xfId="1" applyNumberFormat="1" applyFont="1" applyFill="1" applyBorder="1" applyAlignment="1">
      <alignment horizontal="center" wrapText="1"/>
    </xf>
    <xf numFmtId="0" fontId="6" fillId="3" borderId="0" xfId="0" applyFont="1" applyFill="1"/>
    <xf numFmtId="49" fontId="5" fillId="3" borderId="30" xfId="1" applyNumberFormat="1" applyFont="1" applyFill="1" applyBorder="1" applyAlignment="1">
      <alignment horizontal="center" vertical="top" wrapText="1"/>
    </xf>
    <xf numFmtId="165" fontId="5" fillId="0" borderId="30" xfId="1" applyNumberFormat="1" applyFont="1" applyFill="1" applyBorder="1" applyAlignment="1">
      <alignment horizontal="center" vertical="top" wrapText="1"/>
    </xf>
    <xf numFmtId="0" fontId="5" fillId="3" borderId="30" xfId="1" applyFont="1" applyFill="1" applyBorder="1" applyAlignment="1">
      <alignment horizontal="center" vertical="top" wrapText="1"/>
    </xf>
    <xf numFmtId="165" fontId="5" fillId="3" borderId="30" xfId="1" applyNumberFormat="1" applyFont="1" applyFill="1" applyBorder="1" applyAlignment="1">
      <alignment horizontal="center" wrapText="1"/>
    </xf>
    <xf numFmtId="49" fontId="4" fillId="4" borderId="30" xfId="1" applyNumberFormat="1" applyFont="1" applyFill="1" applyBorder="1" applyAlignment="1">
      <alignment horizontal="center" wrapText="1"/>
    </xf>
    <xf numFmtId="0" fontId="4" fillId="4" borderId="30" xfId="1" applyFont="1" applyFill="1" applyBorder="1" applyAlignment="1">
      <alignment wrapText="1"/>
    </xf>
    <xf numFmtId="165" fontId="4" fillId="4" borderId="30" xfId="1" applyNumberFormat="1" applyFont="1" applyFill="1" applyBorder="1" applyAlignment="1">
      <alignment horizontal="center" wrapText="1"/>
    </xf>
    <xf numFmtId="0" fontId="5" fillId="3" borderId="28" xfId="1" applyFont="1" applyFill="1" applyBorder="1" applyAlignment="1">
      <alignment vertical="center" wrapText="1"/>
    </xf>
    <xf numFmtId="0" fontId="5" fillId="0" borderId="27" xfId="1" applyFont="1" applyFill="1" applyBorder="1" applyAlignment="1">
      <alignment wrapText="1"/>
    </xf>
    <xf numFmtId="0" fontId="2" fillId="71" borderId="0" xfId="0" applyFont="1" applyFill="1"/>
    <xf numFmtId="0" fontId="5" fillId="71" borderId="0" xfId="0" applyFont="1" applyFill="1"/>
    <xf numFmtId="165" fontId="5" fillId="3" borderId="0" xfId="1" applyNumberFormat="1" applyFont="1" applyFill="1" applyBorder="1" applyAlignment="1">
      <alignment horizontal="center" wrapText="1"/>
    </xf>
    <xf numFmtId="0" fontId="5" fillId="70" borderId="0" xfId="0" applyFont="1" applyFill="1"/>
    <xf numFmtId="0" fontId="2" fillId="70" borderId="0" xfId="0" applyFont="1" applyFill="1"/>
    <xf numFmtId="165" fontId="5" fillId="70" borderId="30" xfId="0" applyNumberFormat="1" applyFont="1" applyFill="1" applyBorder="1"/>
    <xf numFmtId="0" fontId="5" fillId="0" borderId="0" xfId="1" applyFont="1" applyAlignment="1">
      <alignment horizontal="center"/>
    </xf>
    <xf numFmtId="0" fontId="5" fillId="3" borderId="0" xfId="1" applyFont="1" applyFill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/>
    </xf>
    <xf numFmtId="165" fontId="5" fillId="3" borderId="2" xfId="0" applyNumberFormat="1" applyFont="1" applyFill="1" applyBorder="1" applyAlignment="1">
      <alignment horizontal="center"/>
    </xf>
    <xf numFmtId="165" fontId="5" fillId="3" borderId="30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165" fontId="5" fillId="3" borderId="21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165" fontId="4" fillId="69" borderId="25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5" fontId="4" fillId="7" borderId="30" xfId="0" applyNumberFormat="1" applyFont="1" applyFill="1" applyBorder="1" applyAlignment="1">
      <alignment horizontal="center"/>
    </xf>
    <xf numFmtId="168" fontId="5" fillId="0" borderId="0" xfId="0" applyNumberFormat="1" applyFont="1" applyAlignment="1">
      <alignment horizontal="center"/>
    </xf>
    <xf numFmtId="165" fontId="69" fillId="0" borderId="0" xfId="0" applyNumberFormat="1" applyFont="1" applyFill="1" applyBorder="1" applyAlignment="1">
      <alignment horizontal="center"/>
    </xf>
    <xf numFmtId="165" fontId="4" fillId="6" borderId="30" xfId="0" applyNumberFormat="1" applyFont="1" applyFill="1" applyBorder="1" applyAlignment="1">
      <alignment horizontal="center"/>
    </xf>
    <xf numFmtId="165" fontId="4" fillId="69" borderId="30" xfId="0" applyNumberFormat="1" applyFont="1" applyFill="1" applyBorder="1" applyAlignment="1">
      <alignment horizontal="center"/>
    </xf>
    <xf numFmtId="165" fontId="5" fillId="0" borderId="30" xfId="0" applyNumberFormat="1" applyFont="1" applyBorder="1" applyAlignment="1">
      <alignment horizontal="center"/>
    </xf>
    <xf numFmtId="165" fontId="5" fillId="0" borderId="30" xfId="0" applyNumberFormat="1" applyFont="1" applyFill="1" applyBorder="1" applyAlignment="1">
      <alignment horizontal="center"/>
    </xf>
    <xf numFmtId="165" fontId="4" fillId="6" borderId="30" xfId="1" applyNumberFormat="1" applyFont="1" applyFill="1" applyBorder="1" applyAlignment="1">
      <alignment horizontal="center" wrapText="1"/>
    </xf>
    <xf numFmtId="165" fontId="4" fillId="69" borderId="30" xfId="1" applyNumberFormat="1" applyFont="1" applyFill="1" applyBorder="1" applyAlignment="1">
      <alignment horizontal="center" wrapText="1"/>
    </xf>
    <xf numFmtId="165" fontId="5" fillId="3" borderId="26" xfId="0" applyNumberFormat="1" applyFont="1" applyFill="1" applyBorder="1" applyAlignment="1">
      <alignment horizontal="center"/>
    </xf>
    <xf numFmtId="165" fontId="4" fillId="4" borderId="30" xfId="0" applyNumberFormat="1" applyFont="1" applyFill="1" applyBorder="1" applyAlignment="1">
      <alignment horizontal="center"/>
    </xf>
    <xf numFmtId="165" fontId="4" fillId="2" borderId="30" xfId="1" applyNumberFormat="1" applyFont="1" applyFill="1" applyBorder="1" applyAlignment="1">
      <alignment horizontal="center" wrapText="1"/>
    </xf>
    <xf numFmtId="165" fontId="4" fillId="0" borderId="30" xfId="1" applyNumberFormat="1" applyFont="1" applyFill="1" applyBorder="1" applyAlignment="1">
      <alignment horizontal="center" wrapText="1"/>
    </xf>
    <xf numFmtId="165" fontId="4" fillId="7" borderId="30" xfId="1" applyNumberFormat="1" applyFont="1" applyFill="1" applyBorder="1" applyAlignment="1">
      <alignment horizontal="center" vertical="top" wrapText="1"/>
    </xf>
    <xf numFmtId="165" fontId="4" fillId="3" borderId="30" xfId="1" applyNumberFormat="1" applyFont="1" applyFill="1" applyBorder="1" applyAlignment="1">
      <alignment horizontal="center" wrapText="1"/>
    </xf>
    <xf numFmtId="165" fontId="5" fillId="3" borderId="30" xfId="1" applyNumberFormat="1" applyFont="1" applyFill="1" applyBorder="1" applyAlignment="1">
      <alignment horizontal="center"/>
    </xf>
    <xf numFmtId="165" fontId="4" fillId="5" borderId="30" xfId="1" applyNumberFormat="1" applyFont="1" applyFill="1" applyBorder="1" applyAlignment="1">
      <alignment horizontal="center"/>
    </xf>
    <xf numFmtId="165" fontId="4" fillId="3" borderId="30" xfId="1" applyNumberFormat="1" applyFont="1" applyFill="1" applyBorder="1" applyAlignment="1">
      <alignment horizontal="center"/>
    </xf>
    <xf numFmtId="165" fontId="4" fillId="8" borderId="30" xfId="1" applyNumberFormat="1" applyFont="1" applyFill="1" applyBorder="1" applyAlignment="1">
      <alignment horizontal="center" vertical="top" wrapText="1"/>
    </xf>
    <xf numFmtId="165" fontId="4" fillId="69" borderId="30" xfId="1" applyNumberFormat="1" applyFont="1" applyFill="1" applyBorder="1" applyAlignment="1">
      <alignment horizontal="center" vertical="top" wrapText="1"/>
    </xf>
    <xf numFmtId="165" fontId="4" fillId="5" borderId="30" xfId="1" applyNumberFormat="1" applyFont="1" applyFill="1" applyBorder="1" applyAlignment="1">
      <alignment horizontal="center" wrapText="1"/>
    </xf>
    <xf numFmtId="165" fontId="4" fillId="4" borderId="30" xfId="1" applyNumberFormat="1" applyFont="1" applyFill="1" applyBorder="1" applyAlignment="1">
      <alignment horizontal="center"/>
    </xf>
    <xf numFmtId="165" fontId="65" fillId="0" borderId="30" xfId="0" applyNumberFormat="1" applyFont="1" applyBorder="1" applyAlignment="1">
      <alignment horizontal="center"/>
    </xf>
    <xf numFmtId="165" fontId="4" fillId="7" borderId="30" xfId="1" applyNumberFormat="1" applyFont="1" applyFill="1" applyBorder="1" applyAlignment="1">
      <alignment horizontal="center" wrapText="1"/>
    </xf>
    <xf numFmtId="165" fontId="4" fillId="8" borderId="30" xfId="1" applyNumberFormat="1" applyFont="1" applyFill="1" applyBorder="1" applyAlignment="1">
      <alignment horizontal="center" wrapText="1"/>
    </xf>
    <xf numFmtId="0" fontId="5" fillId="3" borderId="30" xfId="1" applyFont="1" applyFill="1" applyBorder="1" applyAlignment="1">
      <alignment wrapText="1"/>
    </xf>
    <xf numFmtId="0" fontId="5" fillId="0" borderId="26" xfId="1" applyFont="1" applyBorder="1" applyAlignment="1">
      <alignment horizontal="left" wrapText="1"/>
    </xf>
    <xf numFmtId="49" fontId="4" fillId="0" borderId="30" xfId="1" applyNumberFormat="1" applyFont="1" applyFill="1" applyBorder="1" applyAlignment="1">
      <alignment horizontal="center" vertical="top" wrapText="1"/>
    </xf>
    <xf numFmtId="49" fontId="5" fillId="0" borderId="30" xfId="1" applyNumberFormat="1" applyFont="1" applyFill="1" applyBorder="1" applyAlignment="1">
      <alignment horizontal="center" wrapText="1"/>
    </xf>
    <xf numFmtId="49" fontId="5" fillId="69" borderId="30" xfId="1" applyNumberFormat="1" applyFont="1" applyFill="1" applyBorder="1" applyAlignment="1">
      <alignment horizontal="center" wrapText="1"/>
    </xf>
    <xf numFmtId="49" fontId="4" fillId="69" borderId="30" xfId="1" applyNumberFormat="1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0" fontId="4" fillId="0" borderId="0" xfId="1" applyFont="1" applyBorder="1" applyAlignment="1">
      <alignment horizontal="center" vertical="center" wrapText="1"/>
    </xf>
    <xf numFmtId="49" fontId="5" fillId="3" borderId="31" xfId="1" applyNumberFormat="1" applyFont="1" applyFill="1" applyBorder="1" applyAlignment="1">
      <alignment horizontal="center" wrapText="1"/>
    </xf>
    <xf numFmtId="165" fontId="5" fillId="3" borderId="31" xfId="0" applyNumberFormat="1" applyFont="1" applyFill="1" applyBorder="1" applyAlignment="1">
      <alignment horizontal="center"/>
    </xf>
    <xf numFmtId="49" fontId="5" fillId="0" borderId="31" xfId="1" applyNumberFormat="1" applyFont="1" applyFill="1" applyBorder="1" applyAlignment="1">
      <alignment horizontal="center" wrapText="1"/>
    </xf>
    <xf numFmtId="0" fontId="5" fillId="3" borderId="31" xfId="1" applyFont="1" applyFill="1" applyBorder="1" applyAlignment="1">
      <alignment wrapText="1"/>
    </xf>
    <xf numFmtId="0" fontId="2" fillId="0" borderId="31" xfId="0" applyFont="1" applyBorder="1"/>
    <xf numFmtId="165" fontId="5" fillId="0" borderId="31" xfId="1" applyNumberFormat="1" applyFont="1" applyFill="1" applyBorder="1" applyAlignment="1">
      <alignment horizontal="center" wrapText="1"/>
    </xf>
    <xf numFmtId="0" fontId="5" fillId="0" borderId="30" xfId="1" applyFont="1" applyBorder="1" applyAlignment="1">
      <alignment horizontal="left" wrapText="1"/>
    </xf>
    <xf numFmtId="0" fontId="5" fillId="0" borderId="27" xfId="1" applyFont="1" applyFill="1" applyBorder="1" applyAlignment="1">
      <alignment vertical="top" wrapText="1"/>
    </xf>
    <xf numFmtId="49" fontId="5" fillId="3" borderId="33" xfId="1" applyNumberFormat="1" applyFont="1" applyFill="1" applyBorder="1" applyAlignment="1">
      <alignment horizontal="center" wrapText="1"/>
    </xf>
    <xf numFmtId="0" fontId="5" fillId="3" borderId="33" xfId="1" applyFont="1" applyFill="1" applyBorder="1" applyAlignment="1">
      <alignment wrapText="1"/>
    </xf>
    <xf numFmtId="165" fontId="5" fillId="3" borderId="33" xfId="0" applyNumberFormat="1" applyFont="1" applyFill="1" applyBorder="1" applyAlignment="1">
      <alignment horizontal="center"/>
    </xf>
    <xf numFmtId="165" fontId="5" fillId="3" borderId="33" xfId="1" applyNumberFormat="1" applyFont="1" applyFill="1" applyBorder="1" applyAlignment="1">
      <alignment horizontal="center" wrapText="1"/>
    </xf>
    <xf numFmtId="0" fontId="2" fillId="0" borderId="33" xfId="0" applyFont="1" applyBorder="1"/>
    <xf numFmtId="49" fontId="5" fillId="3" borderId="34" xfId="1" applyNumberFormat="1" applyFont="1" applyFill="1" applyBorder="1" applyAlignment="1">
      <alignment horizontal="center" wrapText="1"/>
    </xf>
    <xf numFmtId="0" fontId="5" fillId="3" borderId="35" xfId="1" applyFont="1" applyFill="1" applyBorder="1" applyAlignment="1">
      <alignment wrapText="1"/>
    </xf>
    <xf numFmtId="165" fontId="5" fillId="3" borderId="34" xfId="0" applyNumberFormat="1" applyFont="1" applyFill="1" applyBorder="1" applyAlignment="1">
      <alignment horizontal="center"/>
    </xf>
    <xf numFmtId="0" fontId="2" fillId="0" borderId="34" xfId="0" applyFont="1" applyBorder="1"/>
    <xf numFmtId="165" fontId="5" fillId="0" borderId="34" xfId="1" applyNumberFormat="1" applyFont="1" applyFill="1" applyBorder="1" applyAlignment="1">
      <alignment horizontal="center" wrapText="1"/>
    </xf>
    <xf numFmtId="0" fontId="5" fillId="0" borderId="30" xfId="1" applyFont="1" applyFill="1" applyBorder="1" applyAlignment="1">
      <alignment wrapText="1"/>
    </xf>
    <xf numFmtId="0" fontId="12" fillId="0" borderId="0" xfId="0" applyFont="1" applyAlignment="1"/>
    <xf numFmtId="0" fontId="72" fillId="0" borderId="0" xfId="0" applyFont="1" applyBorder="1" applyAlignment="1">
      <alignment horizontal="center" vertical="center" wrapText="1"/>
    </xf>
    <xf numFmtId="0" fontId="73" fillId="0" borderId="34" xfId="0" applyFont="1" applyBorder="1" applyAlignment="1">
      <alignment horizontal="center" vertical="center" wrapText="1"/>
    </xf>
    <xf numFmtId="0" fontId="73" fillId="0" borderId="21" xfId="0" applyFont="1" applyBorder="1" applyAlignment="1">
      <alignment horizontal="center" vertical="center" wrapText="1"/>
    </xf>
    <xf numFmtId="0" fontId="13" fillId="0" borderId="34" xfId="561" applyFont="1" applyBorder="1" applyAlignment="1">
      <alignment horizontal="center" vertical="center"/>
    </xf>
    <xf numFmtId="0" fontId="73" fillId="72" borderId="34" xfId="561" applyFont="1" applyFill="1" applyBorder="1" applyAlignment="1">
      <alignment vertical="center" wrapText="1"/>
    </xf>
    <xf numFmtId="165" fontId="73" fillId="0" borderId="34" xfId="0" applyNumberFormat="1" applyFont="1" applyBorder="1" applyAlignment="1">
      <alignment horizontal="right" vertical="center" wrapText="1"/>
    </xf>
    <xf numFmtId="165" fontId="72" fillId="0" borderId="34" xfId="0" applyNumberFormat="1" applyFont="1" applyBorder="1" applyAlignment="1">
      <alignment horizontal="right" vertical="center" wrapText="1"/>
    </xf>
    <xf numFmtId="165" fontId="74" fillId="0" borderId="34" xfId="0" applyNumberFormat="1" applyFont="1" applyBorder="1" applyAlignment="1">
      <alignment horizontal="right" vertical="center" wrapText="1"/>
    </xf>
    <xf numFmtId="0" fontId="13" fillId="72" borderId="34" xfId="561" applyFont="1" applyFill="1" applyBorder="1" applyAlignment="1">
      <alignment horizontal="left" vertical="center" wrapText="1" indent="1"/>
    </xf>
    <xf numFmtId="165" fontId="73" fillId="72" borderId="34" xfId="561" applyNumberFormat="1" applyFont="1" applyFill="1" applyBorder="1" applyAlignment="1">
      <alignment horizontal="right" vertical="center" wrapText="1"/>
    </xf>
    <xf numFmtId="165" fontId="13" fillId="72" borderId="34" xfId="561" applyNumberFormat="1" applyFont="1" applyFill="1" applyBorder="1" applyAlignment="1">
      <alignment horizontal="right" vertical="center" wrapText="1"/>
    </xf>
    <xf numFmtId="165" fontId="13" fillId="3" borderId="34" xfId="0" applyNumberFormat="1" applyFont="1" applyFill="1" applyBorder="1" applyAlignment="1">
      <alignment horizontal="right" vertical="center" wrapText="1"/>
    </xf>
    <xf numFmtId="169" fontId="2" fillId="0" borderId="0" xfId="0" applyNumberFormat="1" applyFont="1"/>
    <xf numFmtId="0" fontId="13" fillId="0" borderId="0" xfId="561" applyFont="1" applyBorder="1" applyAlignment="1">
      <alignment horizontal="center" vertical="center"/>
    </xf>
    <xf numFmtId="0" fontId="13" fillId="72" borderId="0" xfId="561" applyFont="1" applyFill="1" applyBorder="1" applyAlignment="1">
      <alignment horizontal="left" vertical="center" wrapText="1" indent="1"/>
    </xf>
    <xf numFmtId="170" fontId="73" fillId="72" borderId="0" xfId="561" applyNumberFormat="1" applyFont="1" applyFill="1" applyBorder="1" applyAlignment="1">
      <alignment horizontal="right" vertical="center" wrapText="1"/>
    </xf>
    <xf numFmtId="170" fontId="13" fillId="72" borderId="0" xfId="561" applyNumberFormat="1" applyFont="1" applyFill="1" applyBorder="1" applyAlignment="1">
      <alignment horizontal="right"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13" fillId="3" borderId="0" xfId="0" applyNumberFormat="1" applyFont="1" applyFill="1" applyBorder="1" applyAlignment="1">
      <alignment horizontal="right" vertical="center" wrapText="1"/>
    </xf>
    <xf numFmtId="0" fontId="72" fillId="0" borderId="3" xfId="0" applyFont="1" applyBorder="1" applyAlignment="1">
      <alignment horizontal="center" vertical="center" wrapText="1"/>
    </xf>
    <xf numFmtId="0" fontId="73" fillId="69" borderId="34" xfId="0" applyFont="1" applyFill="1" applyBorder="1" applyAlignment="1">
      <alignment horizontal="center" vertical="top" wrapText="1"/>
    </xf>
    <xf numFmtId="0" fontId="73" fillId="69" borderId="34" xfId="0" applyFont="1" applyFill="1" applyBorder="1" applyAlignment="1">
      <alignment vertical="top" wrapText="1"/>
    </xf>
    <xf numFmtId="165" fontId="73" fillId="69" borderId="34" xfId="0" applyNumberFormat="1" applyFont="1" applyFill="1" applyBorder="1" applyAlignment="1">
      <alignment horizontal="center" vertical="center" wrapText="1"/>
    </xf>
    <xf numFmtId="0" fontId="73" fillId="73" borderId="34" xfId="0" applyFont="1" applyFill="1" applyBorder="1" applyAlignment="1">
      <alignment horizontal="center" vertical="top" wrapText="1"/>
    </xf>
    <xf numFmtId="0" fontId="73" fillId="73" borderId="34" xfId="0" applyFont="1" applyFill="1" applyBorder="1" applyAlignment="1">
      <alignment vertical="top" wrapText="1"/>
    </xf>
    <xf numFmtId="165" fontId="73" fillId="73" borderId="34" xfId="0" applyNumberFormat="1" applyFont="1" applyFill="1" applyBorder="1" applyAlignment="1">
      <alignment horizontal="center" vertical="center" wrapText="1"/>
    </xf>
    <xf numFmtId="0" fontId="0" fillId="74" borderId="0" xfId="0" applyFill="1"/>
    <xf numFmtId="0" fontId="13" fillId="5" borderId="34" xfId="0" applyFont="1" applyFill="1" applyBorder="1" applyAlignment="1">
      <alignment horizontal="center" vertical="top" wrapText="1"/>
    </xf>
    <xf numFmtId="0" fontId="13" fillId="5" borderId="34" xfId="0" applyFont="1" applyFill="1" applyBorder="1" applyAlignment="1">
      <alignment vertical="top" wrapText="1"/>
    </xf>
    <xf numFmtId="165" fontId="13" fillId="5" borderId="34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3" fillId="3" borderId="34" xfId="0" applyFont="1" applyFill="1" applyBorder="1" applyAlignment="1">
      <alignment horizontal="center" vertical="top" wrapText="1"/>
    </xf>
    <xf numFmtId="0" fontId="13" fillId="3" borderId="34" xfId="0" applyFont="1" applyFill="1" applyBorder="1" applyAlignment="1">
      <alignment vertical="top" wrapText="1"/>
    </xf>
    <xf numFmtId="165" fontId="13" fillId="3" borderId="34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3" fillId="5" borderId="34" xfId="0" applyFont="1" applyFill="1" applyBorder="1" applyAlignment="1">
      <alignment vertical="justify" wrapText="1"/>
    </xf>
    <xf numFmtId="0" fontId="73" fillId="3" borderId="34" xfId="0" applyFont="1" applyFill="1" applyBorder="1" applyAlignment="1">
      <alignment horizontal="center" vertical="top" wrapText="1"/>
    </xf>
    <xf numFmtId="0" fontId="73" fillId="3" borderId="34" xfId="0" applyFont="1" applyFill="1" applyBorder="1" applyAlignment="1">
      <alignment vertical="justify" wrapText="1"/>
    </xf>
    <xf numFmtId="165" fontId="73" fillId="3" borderId="34" xfId="0" applyNumberFormat="1" applyFont="1" applyFill="1" applyBorder="1" applyAlignment="1">
      <alignment horizontal="center" vertical="center" wrapText="1"/>
    </xf>
    <xf numFmtId="0" fontId="71" fillId="3" borderId="0" xfId="0" applyFont="1" applyFill="1"/>
    <xf numFmtId="0" fontId="75" fillId="3" borderId="34" xfId="0" applyFont="1" applyFill="1" applyBorder="1" applyAlignment="1">
      <alignment vertical="justify" wrapText="1"/>
    </xf>
    <xf numFmtId="165" fontId="75" fillId="3" borderId="34" xfId="0" applyNumberFormat="1" applyFont="1" applyFill="1" applyBorder="1" applyAlignment="1">
      <alignment horizontal="center" vertical="center" wrapText="1"/>
    </xf>
    <xf numFmtId="165" fontId="75" fillId="3" borderId="0" xfId="0" applyNumberFormat="1" applyFont="1" applyFill="1" applyBorder="1" applyAlignment="1">
      <alignment horizontal="center" vertical="center" wrapText="1"/>
    </xf>
    <xf numFmtId="0" fontId="75" fillId="3" borderId="34" xfId="0" applyFont="1" applyFill="1" applyBorder="1" applyAlignment="1">
      <alignment vertical="justify"/>
    </xf>
    <xf numFmtId="0" fontId="75" fillId="3" borderId="34" xfId="0" applyFont="1" applyFill="1" applyBorder="1" applyAlignment="1">
      <alignment wrapText="1"/>
    </xf>
    <xf numFmtId="168" fontId="71" fillId="3" borderId="0" xfId="0" applyNumberFormat="1" applyFont="1" applyFill="1"/>
    <xf numFmtId="0" fontId="75" fillId="0" borderId="34" xfId="0" applyFont="1" applyBorder="1" applyAlignment="1">
      <alignment wrapText="1"/>
    </xf>
    <xf numFmtId="0" fontId="13" fillId="0" borderId="34" xfId="0" applyFont="1" applyFill="1" applyBorder="1" applyAlignment="1">
      <alignment horizontal="center" vertical="top" wrapText="1"/>
    </xf>
    <xf numFmtId="0" fontId="75" fillId="0" borderId="34" xfId="0" applyFont="1" applyFill="1" applyBorder="1" applyAlignment="1">
      <alignment wrapText="1"/>
    </xf>
    <xf numFmtId="165" fontId="76" fillId="5" borderId="34" xfId="0" applyNumberFormat="1" applyFont="1" applyFill="1" applyBorder="1" applyAlignment="1">
      <alignment horizontal="center" vertical="center"/>
    </xf>
    <xf numFmtId="168" fontId="0" fillId="2" borderId="0" xfId="0" applyNumberFormat="1" applyFill="1"/>
    <xf numFmtId="0" fontId="77" fillId="0" borderId="0" xfId="0" applyFont="1" applyAlignment="1">
      <alignment wrapText="1"/>
    </xf>
    <xf numFmtId="165" fontId="76" fillId="3" borderId="34" xfId="0" applyNumberFormat="1" applyFont="1" applyFill="1" applyBorder="1" applyAlignment="1">
      <alignment horizontal="center" vertical="center"/>
    </xf>
    <xf numFmtId="168" fontId="0" fillId="3" borderId="0" xfId="0" applyNumberFormat="1" applyFill="1"/>
    <xf numFmtId="0" fontId="78" fillId="0" borderId="34" xfId="0" applyFont="1" applyBorder="1" applyAlignment="1">
      <alignment wrapText="1"/>
    </xf>
    <xf numFmtId="165" fontId="75" fillId="72" borderId="34" xfId="561" applyNumberFormat="1" applyFont="1" applyFill="1" applyBorder="1" applyAlignment="1">
      <alignment horizontal="right" vertical="center" wrapText="1"/>
    </xf>
    <xf numFmtId="165" fontId="79" fillId="3" borderId="34" xfId="0" applyNumberFormat="1" applyFont="1" applyFill="1" applyBorder="1" applyAlignment="1">
      <alignment horizontal="center" vertical="center"/>
    </xf>
    <xf numFmtId="165" fontId="80" fillId="73" borderId="34" xfId="0" applyNumberFormat="1" applyFont="1" applyFill="1" applyBorder="1" applyAlignment="1">
      <alignment horizontal="center" vertical="center"/>
    </xf>
    <xf numFmtId="168" fontId="0" fillId="74" borderId="0" xfId="0" applyNumberFormat="1" applyFill="1"/>
    <xf numFmtId="165" fontId="73" fillId="5" borderId="34" xfId="0" applyNumberFormat="1" applyFont="1" applyFill="1" applyBorder="1" applyAlignment="1">
      <alignment horizontal="center" vertical="center" wrapText="1"/>
    </xf>
    <xf numFmtId="165" fontId="80" fillId="5" borderId="34" xfId="0" applyNumberFormat="1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top" wrapText="1"/>
    </xf>
    <xf numFmtId="165" fontId="13" fillId="0" borderId="34" xfId="0" applyNumberFormat="1" applyFont="1" applyBorder="1" applyAlignment="1">
      <alignment horizontal="center" vertical="center" wrapText="1"/>
    </xf>
    <xf numFmtId="165" fontId="76" fillId="0" borderId="34" xfId="0" applyNumberFormat="1" applyFont="1" applyBorder="1" applyAlignment="1">
      <alignment horizontal="center" vertical="center"/>
    </xf>
    <xf numFmtId="165" fontId="69" fillId="0" borderId="34" xfId="0" applyNumberFormat="1" applyFont="1" applyBorder="1" applyAlignment="1">
      <alignment horizontal="center" vertical="center"/>
    </xf>
    <xf numFmtId="0" fontId="0" fillId="0" borderId="34" xfId="0" applyBorder="1"/>
    <xf numFmtId="0" fontId="72" fillId="0" borderId="0" xfId="0" applyFont="1" applyBorder="1" applyAlignment="1">
      <alignment horizontal="left" vertical="center" wrapText="1"/>
    </xf>
    <xf numFmtId="0" fontId="81" fillId="0" borderId="0" xfId="0" applyFont="1"/>
    <xf numFmtId="165" fontId="81" fillId="0" borderId="0" xfId="0" applyNumberFormat="1" applyFont="1"/>
    <xf numFmtId="0" fontId="73" fillId="3" borderId="40" xfId="0" applyFont="1" applyFill="1" applyBorder="1" applyAlignment="1">
      <alignment horizontal="center" vertical="top" wrapText="1"/>
    </xf>
    <xf numFmtId="0" fontId="75" fillId="3" borderId="40" xfId="0" applyFont="1" applyFill="1" applyBorder="1" applyAlignment="1">
      <alignment vertical="justify" wrapText="1"/>
    </xf>
    <xf numFmtId="165" fontId="75" fillId="3" borderId="40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Alignment="1">
      <alignment horizontal="center"/>
    </xf>
    <xf numFmtId="49" fontId="5" fillId="3" borderId="40" xfId="1" applyNumberFormat="1" applyFont="1" applyFill="1" applyBorder="1" applyAlignment="1">
      <alignment horizontal="center" wrapText="1"/>
    </xf>
    <xf numFmtId="0" fontId="5" fillId="3" borderId="40" xfId="1" applyFont="1" applyFill="1" applyBorder="1" applyAlignment="1">
      <alignment wrapText="1"/>
    </xf>
    <xf numFmtId="165" fontId="5" fillId="3" borderId="40" xfId="0" applyNumberFormat="1" applyFont="1" applyFill="1" applyBorder="1" applyAlignment="1">
      <alignment horizontal="center"/>
    </xf>
    <xf numFmtId="49" fontId="5" fillId="3" borderId="40" xfId="1" applyNumberFormat="1" applyFont="1" applyFill="1" applyBorder="1" applyAlignment="1">
      <alignment horizontal="center" vertical="top" wrapText="1"/>
    </xf>
    <xf numFmtId="0" fontId="5" fillId="3" borderId="40" xfId="1" applyFont="1" applyFill="1" applyBorder="1" applyAlignment="1">
      <alignment vertical="top" wrapText="1"/>
    </xf>
    <xf numFmtId="49" fontId="65" fillId="3" borderId="40" xfId="1" applyNumberFormat="1" applyFont="1" applyFill="1" applyBorder="1" applyAlignment="1">
      <alignment horizontal="center" wrapText="1"/>
    </xf>
    <xf numFmtId="0" fontId="65" fillId="3" borderId="40" xfId="1" applyFont="1" applyFill="1" applyBorder="1" applyAlignment="1">
      <alignment wrapText="1"/>
    </xf>
    <xf numFmtId="49" fontId="65" fillId="3" borderId="40" xfId="1" applyNumberFormat="1" applyFont="1" applyFill="1" applyBorder="1" applyAlignment="1">
      <alignment horizontal="left" wrapText="1"/>
    </xf>
    <xf numFmtId="49" fontId="82" fillId="3" borderId="40" xfId="1" applyNumberFormat="1" applyFont="1" applyFill="1" applyBorder="1" applyAlignment="1">
      <alignment horizontal="center" wrapText="1"/>
    </xf>
    <xf numFmtId="165" fontId="65" fillId="3" borderId="40" xfId="0" applyNumberFormat="1" applyFont="1" applyFill="1" applyBorder="1" applyAlignment="1">
      <alignment horizontal="center"/>
    </xf>
    <xf numFmtId="49" fontId="5" fillId="3" borderId="41" xfId="1" applyNumberFormat="1" applyFont="1" applyFill="1" applyBorder="1" applyAlignment="1">
      <alignment horizontal="center" wrapText="1"/>
    </xf>
    <xf numFmtId="165" fontId="5" fillId="3" borderId="41" xfId="1" applyNumberFormat="1" applyFont="1" applyFill="1" applyBorder="1" applyAlignment="1">
      <alignment horizontal="center" wrapText="1"/>
    </xf>
    <xf numFmtId="165" fontId="5" fillId="3" borderId="41" xfId="0" applyNumberFormat="1" applyFont="1" applyFill="1" applyBorder="1" applyAlignment="1">
      <alignment horizontal="center"/>
    </xf>
    <xf numFmtId="0" fontId="2" fillId="0" borderId="41" xfId="0" applyFont="1" applyBorder="1"/>
    <xf numFmtId="49" fontId="5" fillId="3" borderId="41" xfId="1" applyNumberFormat="1" applyFont="1" applyFill="1" applyBorder="1" applyAlignment="1">
      <alignment horizontal="center" vertical="top" wrapText="1"/>
    </xf>
    <xf numFmtId="165" fontId="5" fillId="0" borderId="0" xfId="0" applyNumberFormat="1" applyFont="1" applyAlignment="1">
      <alignment horizontal="center"/>
    </xf>
    <xf numFmtId="0" fontId="73" fillId="3" borderId="41" xfId="0" applyFont="1" applyFill="1" applyBorder="1" applyAlignment="1">
      <alignment horizontal="center" vertical="top" wrapText="1"/>
    </xf>
    <xf numFmtId="165" fontId="73" fillId="3" borderId="41" xfId="0" applyNumberFormat="1" applyFont="1" applyFill="1" applyBorder="1" applyAlignment="1">
      <alignment horizontal="center" vertical="center" wrapText="1"/>
    </xf>
    <xf numFmtId="165" fontId="5" fillId="3" borderId="42" xfId="0" applyNumberFormat="1" applyFont="1" applyFill="1" applyBorder="1" applyAlignment="1">
      <alignment horizontal="center"/>
    </xf>
    <xf numFmtId="49" fontId="5" fillId="3" borderId="42" xfId="1" applyNumberFormat="1" applyFont="1" applyFill="1" applyBorder="1" applyAlignment="1">
      <alignment horizontal="center" wrapText="1"/>
    </xf>
    <xf numFmtId="165" fontId="5" fillId="3" borderId="42" xfId="1" applyNumberFormat="1" applyFont="1" applyFill="1" applyBorder="1" applyAlignment="1">
      <alignment horizontal="center" wrapText="1"/>
    </xf>
    <xf numFmtId="49" fontId="84" fillId="3" borderId="1" xfId="1" applyNumberFormat="1" applyFont="1" applyFill="1" applyBorder="1" applyAlignment="1">
      <alignment horizontal="center" wrapText="1"/>
    </xf>
    <xf numFmtId="49" fontId="85" fillId="3" borderId="1" xfId="1" applyNumberFormat="1" applyFont="1" applyFill="1" applyBorder="1" applyAlignment="1">
      <alignment horizontal="center" wrapText="1"/>
    </xf>
    <xf numFmtId="0" fontId="84" fillId="3" borderId="40" xfId="1" applyFont="1" applyFill="1" applyBorder="1" applyAlignment="1">
      <alignment wrapText="1"/>
    </xf>
    <xf numFmtId="165" fontId="65" fillId="3" borderId="42" xfId="0" applyNumberFormat="1" applyFont="1" applyFill="1" applyBorder="1" applyAlignment="1">
      <alignment horizontal="center"/>
    </xf>
    <xf numFmtId="0" fontId="13" fillId="3" borderId="42" xfId="0" applyFont="1" applyFill="1" applyBorder="1" applyAlignment="1">
      <alignment horizontal="center" vertical="top" wrapText="1"/>
    </xf>
    <xf numFmtId="165" fontId="13" fillId="3" borderId="42" xfId="0" applyNumberFormat="1" applyFont="1" applyFill="1" applyBorder="1" applyAlignment="1">
      <alignment horizontal="center" vertical="center" wrapText="1"/>
    </xf>
    <xf numFmtId="165" fontId="65" fillId="0" borderId="40" xfId="0" applyNumberFormat="1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vertical="top" wrapText="1"/>
    </xf>
    <xf numFmtId="165" fontId="13" fillId="0" borderId="42" xfId="0" applyNumberFormat="1" applyFont="1" applyFill="1" applyBorder="1" applyAlignment="1">
      <alignment horizontal="center" vertical="center" wrapText="1"/>
    </xf>
    <xf numFmtId="165" fontId="65" fillId="0" borderId="42" xfId="0" applyNumberFormat="1" applyFont="1" applyFill="1" applyBorder="1" applyAlignment="1">
      <alignment horizontal="center" vertical="center"/>
    </xf>
    <xf numFmtId="165" fontId="75" fillId="0" borderId="40" xfId="0" applyNumberFormat="1" applyFont="1" applyFill="1" applyBorder="1" applyAlignment="1">
      <alignment horizontal="center" vertical="center" wrapText="1"/>
    </xf>
    <xf numFmtId="0" fontId="83" fillId="0" borderId="41" xfId="0" applyFont="1" applyFill="1" applyBorder="1" applyAlignment="1">
      <alignment wrapText="1"/>
    </xf>
    <xf numFmtId="165" fontId="83" fillId="0" borderId="41" xfId="0" applyNumberFormat="1" applyFont="1" applyFill="1" applyBorder="1" applyAlignment="1">
      <alignment horizontal="center" vertical="center" wrapText="1"/>
    </xf>
    <xf numFmtId="165" fontId="75" fillId="0" borderId="34" xfId="0" applyNumberFormat="1" applyFont="1" applyFill="1" applyBorder="1" applyAlignment="1">
      <alignment horizontal="center" vertical="center" wrapText="1"/>
    </xf>
    <xf numFmtId="0" fontId="73" fillId="3" borderId="43" xfId="0" applyFont="1" applyFill="1" applyBorder="1" applyAlignment="1">
      <alignment horizontal="center" vertical="top" wrapText="1"/>
    </xf>
    <xf numFmtId="165" fontId="13" fillId="3" borderId="43" xfId="0" applyNumberFormat="1" applyFont="1" applyFill="1" applyBorder="1" applyAlignment="1">
      <alignment horizontal="center" vertical="center" wrapText="1"/>
    </xf>
    <xf numFmtId="165" fontId="75" fillId="0" borderId="34" xfId="0" applyNumberFormat="1" applyFont="1" applyBorder="1" applyAlignment="1">
      <alignment horizontal="center" vertical="center"/>
    </xf>
    <xf numFmtId="165" fontId="5" fillId="75" borderId="30" xfId="0" applyNumberFormat="1" applyFont="1" applyFill="1" applyBorder="1" applyAlignment="1">
      <alignment horizontal="center"/>
    </xf>
    <xf numFmtId="49" fontId="5" fillId="3" borderId="43" xfId="1" applyNumberFormat="1" applyFont="1" applyFill="1" applyBorder="1" applyAlignment="1">
      <alignment horizontal="center" wrapText="1"/>
    </xf>
    <xf numFmtId="165" fontId="5" fillId="3" borderId="43" xfId="0" applyNumberFormat="1" applyFont="1" applyFill="1" applyBorder="1" applyAlignment="1">
      <alignment horizontal="center"/>
    </xf>
    <xf numFmtId="165" fontId="5" fillId="75" borderId="1" xfId="0" applyNumberFormat="1" applyFont="1" applyFill="1" applyBorder="1" applyAlignment="1">
      <alignment horizontal="center"/>
    </xf>
    <xf numFmtId="0" fontId="84" fillId="3" borderId="1" xfId="1" applyFont="1" applyFill="1" applyBorder="1" applyAlignment="1">
      <alignment wrapText="1"/>
    </xf>
    <xf numFmtId="0" fontId="2" fillId="0" borderId="43" xfId="0" applyFont="1" applyBorder="1"/>
    <xf numFmtId="165" fontId="5" fillId="75" borderId="43" xfId="0" applyNumberFormat="1" applyFont="1" applyFill="1" applyBorder="1" applyAlignment="1">
      <alignment horizontal="center"/>
    </xf>
    <xf numFmtId="49" fontId="84" fillId="0" borderId="24" xfId="1" applyNumberFormat="1" applyFont="1" applyFill="1" applyBorder="1" applyAlignment="1">
      <alignment horizontal="center" wrapText="1"/>
    </xf>
    <xf numFmtId="49" fontId="84" fillId="3" borderId="43" xfId="1" applyNumberFormat="1" applyFont="1" applyFill="1" applyBorder="1" applyAlignment="1">
      <alignment horizontal="center" wrapText="1"/>
    </xf>
    <xf numFmtId="0" fontId="84" fillId="3" borderId="43" xfId="1" applyFont="1" applyFill="1" applyBorder="1" applyAlignment="1">
      <alignment wrapText="1"/>
    </xf>
    <xf numFmtId="165" fontId="5" fillId="75" borderId="1" xfId="1" applyNumberFormat="1" applyFont="1" applyFill="1" applyBorder="1" applyAlignment="1">
      <alignment horizontal="center" wrapText="1"/>
    </xf>
    <xf numFmtId="0" fontId="2" fillId="0" borderId="43" xfId="0" applyFont="1" applyFill="1" applyBorder="1"/>
    <xf numFmtId="165" fontId="5" fillId="0" borderId="43" xfId="1" applyNumberFormat="1" applyFont="1" applyFill="1" applyBorder="1" applyAlignment="1">
      <alignment horizontal="center" wrapText="1"/>
    </xf>
    <xf numFmtId="165" fontId="5" fillId="75" borderId="43" xfId="1" applyNumberFormat="1" applyFont="1" applyFill="1" applyBorder="1" applyAlignment="1">
      <alignment horizontal="center" wrapText="1"/>
    </xf>
    <xf numFmtId="0" fontId="13" fillId="3" borderId="44" xfId="0" applyFont="1" applyFill="1" applyBorder="1" applyAlignment="1">
      <alignment horizontal="center" vertical="top" wrapText="1"/>
    </xf>
    <xf numFmtId="165" fontId="75" fillId="3" borderId="44" xfId="0" applyNumberFormat="1" applyFont="1" applyFill="1" applyBorder="1" applyAlignment="1">
      <alignment horizontal="center" vertical="center" wrapText="1"/>
    </xf>
    <xf numFmtId="165" fontId="75" fillId="72" borderId="44" xfId="561" applyNumberFormat="1" applyFont="1" applyFill="1" applyBorder="1" applyAlignment="1">
      <alignment horizontal="right" vertical="center" wrapText="1"/>
    </xf>
    <xf numFmtId="165" fontId="79" fillId="3" borderId="44" xfId="0" applyNumberFormat="1" applyFont="1" applyFill="1" applyBorder="1" applyAlignment="1">
      <alignment horizontal="center" vertical="center"/>
    </xf>
    <xf numFmtId="0" fontId="78" fillId="75" borderId="44" xfId="0" applyFont="1" applyFill="1" applyBorder="1" applyAlignment="1">
      <alignment wrapText="1"/>
    </xf>
    <xf numFmtId="165" fontId="75" fillId="75" borderId="44" xfId="0" applyNumberFormat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4" fillId="0" borderId="32" xfId="1" applyFont="1" applyFill="1" applyBorder="1" applyAlignment="1">
      <alignment horizontal="center" vertical="center" wrapText="1"/>
    </xf>
    <xf numFmtId="0" fontId="11" fillId="0" borderId="32" xfId="1" applyFont="1" applyFill="1" applyBorder="1" applyAlignment="1">
      <alignment horizontal="center" vertical="center" wrapText="1"/>
    </xf>
    <xf numFmtId="0" fontId="11" fillId="0" borderId="22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73" fillId="0" borderId="35" xfId="0" applyFont="1" applyBorder="1" applyAlignment="1">
      <alignment horizontal="center" vertical="center" wrapText="1"/>
    </xf>
    <xf numFmtId="0" fontId="73" fillId="0" borderId="36" xfId="0" applyFont="1" applyBorder="1" applyAlignment="1">
      <alignment horizontal="center" vertical="center" wrapText="1"/>
    </xf>
    <xf numFmtId="0" fontId="73" fillId="0" borderId="21" xfId="0" applyFont="1" applyBorder="1" applyAlignment="1">
      <alignment horizontal="center" vertical="center" wrapText="1"/>
    </xf>
    <xf numFmtId="0" fontId="73" fillId="0" borderId="32" xfId="0" applyFont="1" applyBorder="1" applyAlignment="1">
      <alignment horizontal="center" vertical="center" wrapText="1"/>
    </xf>
    <xf numFmtId="0" fontId="73" fillId="0" borderId="22" xfId="0" applyFont="1" applyBorder="1" applyAlignment="1">
      <alignment horizontal="center" vertical="center" wrapText="1"/>
    </xf>
    <xf numFmtId="0" fontId="72" fillId="0" borderId="0" xfId="0" applyFont="1" applyBorder="1" applyAlignment="1">
      <alignment horizontal="left" vertical="center"/>
    </xf>
    <xf numFmtId="0" fontId="73" fillId="0" borderId="0" xfId="561" applyFont="1" applyBorder="1" applyAlignment="1">
      <alignment horizontal="center" vertical="center"/>
    </xf>
    <xf numFmtId="0" fontId="73" fillId="0" borderId="34" xfId="0" applyFont="1" applyBorder="1" applyAlignment="1">
      <alignment horizontal="center" vertical="center" wrapText="1"/>
    </xf>
    <xf numFmtId="0" fontId="73" fillId="0" borderId="37" xfId="0" applyFont="1" applyBorder="1" applyAlignment="1">
      <alignment horizontal="center" vertical="center" wrapText="1"/>
    </xf>
    <xf numFmtId="0" fontId="73" fillId="0" borderId="38" xfId="0" applyFont="1" applyBorder="1" applyAlignment="1">
      <alignment horizontal="center" vertical="center" wrapText="1"/>
    </xf>
    <xf numFmtId="0" fontId="73" fillId="0" borderId="39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right"/>
    </xf>
    <xf numFmtId="0" fontId="6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3" fillId="3" borderId="0" xfId="1" applyFont="1" applyFill="1" applyAlignment="1">
      <alignment horizontal="center" vertical="center" wrapText="1"/>
    </xf>
  </cellXfs>
  <cellStyles count="66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2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3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561"/>
    <cellStyle name="Обычный 30" xfId="562"/>
    <cellStyle name="Обычный 30 2" xfId="563"/>
    <cellStyle name="Обычный 31" xfId="564"/>
    <cellStyle name="Обычный 32" xfId="565"/>
    <cellStyle name="Обычный 4" xfId="566"/>
    <cellStyle name="Обычный 4 2" xfId="567"/>
    <cellStyle name="Обычный 4 3" xfId="568"/>
    <cellStyle name="Обычный 4 3 2" xfId="569"/>
    <cellStyle name="Обычный 4 3 2 2" xfId="570"/>
    <cellStyle name="Обычный 4 3 2 2 2" xfId="571"/>
    <cellStyle name="Обычный 4 3 2 2 2 2" xfId="572"/>
    <cellStyle name="Обычный 4 3 2 2 2 2 2" xfId="573"/>
    <cellStyle name="Обычный 4 3 2 2 2 2 2 2" xfId="574"/>
    <cellStyle name="Обычный 4 3 2 2 2 2 3" xfId="575"/>
    <cellStyle name="Обычный 4 3 2 2 2 3" xfId="576"/>
    <cellStyle name="Обычный 4 3 2 2 2 3 2" xfId="577"/>
    <cellStyle name="Обычный 4 3 2 2 2 4" xfId="578"/>
    <cellStyle name="Обычный 4 3 2 2 3" xfId="579"/>
    <cellStyle name="Обычный 4 3 2 2 3 2" xfId="580"/>
    <cellStyle name="Обычный 4 3 2 2 3 2 2" xfId="581"/>
    <cellStyle name="Обычный 4 3 2 2 3 3" xfId="582"/>
    <cellStyle name="Обычный 4 3 2 2 4" xfId="583"/>
    <cellStyle name="Обычный 4 3 2 2 4 2" xfId="584"/>
    <cellStyle name="Обычный 4 3 2 2 5" xfId="585"/>
    <cellStyle name="Обычный 4 3 2 2 5 2" xfId="586"/>
    <cellStyle name="Обычный 4 3 2 2 6" xfId="587"/>
    <cellStyle name="Обычный 4 3 2 3" xfId="588"/>
    <cellStyle name="Обычный 4 3 2 3 2" xfId="589"/>
    <cellStyle name="Обычный 4 3 2 3 2 2" xfId="590"/>
    <cellStyle name="Обычный 4 3 2 3 2 2 2" xfId="591"/>
    <cellStyle name="Обычный 4 3 2 3 2 3" xfId="592"/>
    <cellStyle name="Обычный 4 3 2 3 3" xfId="593"/>
    <cellStyle name="Обычный 4 3 2 3 3 2" xfId="594"/>
    <cellStyle name="Обычный 4 3 2 3 4" xfId="595"/>
    <cellStyle name="Обычный 4 3 2 4" xfId="596"/>
    <cellStyle name="Обычный 4 3 2 4 2" xfId="597"/>
    <cellStyle name="Обычный 4 3 2 4 2 2" xfId="598"/>
    <cellStyle name="Обычный 4 3 2 4 3" xfId="599"/>
    <cellStyle name="Обычный 4 3 2 5" xfId="600"/>
    <cellStyle name="Обычный 4 3 2 5 2" xfId="601"/>
    <cellStyle name="Обычный 4 3 2 6" xfId="602"/>
    <cellStyle name="Обычный 4 3 3" xfId="603"/>
    <cellStyle name="Обычный 4 3 3 2" xfId="604"/>
    <cellStyle name="Обычный 4 3 3 2 2" xfId="605"/>
    <cellStyle name="Обычный 4 3 3 2 2 2" xfId="606"/>
    <cellStyle name="Обычный 4 3 3 2 3" xfId="607"/>
    <cellStyle name="Обычный 4 3 3 3" xfId="608"/>
    <cellStyle name="Обычный 4 3 3 3 2" xfId="609"/>
    <cellStyle name="Обычный 4 3 3 4" xfId="610"/>
    <cellStyle name="Обычный 4 3 4" xfId="611"/>
    <cellStyle name="Обычный 4 3 4 2" xfId="612"/>
    <cellStyle name="Обычный 4 3 4 2 2" xfId="613"/>
    <cellStyle name="Обычный 4 3 4 3" xfId="614"/>
    <cellStyle name="Обычный 4 3 5" xfId="615"/>
    <cellStyle name="Обычный 4 3 5 2" xfId="616"/>
    <cellStyle name="Обычный 4 3 6" xfId="617"/>
    <cellStyle name="Обычный 5" xfId="618"/>
    <cellStyle name="Обычный 5 2" xfId="619"/>
    <cellStyle name="Обычный 6" xfId="620"/>
    <cellStyle name="Обычный 7" xfId="621"/>
    <cellStyle name="Обычный 7 2" xfId="622"/>
    <cellStyle name="Обычный 7 2 2" xfId="623"/>
    <cellStyle name="Обычный 7 2 2 2" xfId="624"/>
    <cellStyle name="Обычный 7 2 2 2 2" xfId="625"/>
    <cellStyle name="Обычный 7 2 2 2 2 2" xfId="626"/>
    <cellStyle name="Обычный 7 2 2 2 3" xfId="627"/>
    <cellStyle name="Обычный 7 2 2 3" xfId="628"/>
    <cellStyle name="Обычный 7 2 2 3 2" xfId="629"/>
    <cellStyle name="Обычный 7 2 2 4" xfId="630"/>
    <cellStyle name="Обычный 7 2 3" xfId="631"/>
    <cellStyle name="Обычный 7 2 3 2" xfId="632"/>
    <cellStyle name="Обычный 7 2 3 2 2" xfId="633"/>
    <cellStyle name="Обычный 7 2 3 3" xfId="634"/>
    <cellStyle name="Обычный 7 2 4" xfId="635"/>
    <cellStyle name="Обычный 7 2 4 2" xfId="636"/>
    <cellStyle name="Обычный 7 2 5" xfId="637"/>
    <cellStyle name="Обычный 7 3" xfId="638"/>
    <cellStyle name="Обычный 8" xfId="639"/>
    <cellStyle name="Обычный 8 2" xfId="640"/>
    <cellStyle name="Обычный 9" xfId="641"/>
    <cellStyle name="Обычный 9 2" xfId="642"/>
    <cellStyle name="Плохой 2" xfId="643"/>
    <cellStyle name="Пояснение 2" xfId="644"/>
    <cellStyle name="Примечание 2" xfId="645"/>
    <cellStyle name="Процентный 2" xfId="646"/>
    <cellStyle name="Процентный 2 2" xfId="647"/>
    <cellStyle name="Процентный 3" xfId="648"/>
    <cellStyle name="Процентный 3 2" xfId="649"/>
    <cellStyle name="Процентный 3 3" xfId="650"/>
    <cellStyle name="Процентный 4" xfId="651"/>
    <cellStyle name="Процентный 5" xfId="652"/>
    <cellStyle name="Процентный 6" xfId="653"/>
    <cellStyle name="Связанная ячейка 2" xfId="654"/>
    <cellStyle name="Стиль 1" xfId="655"/>
    <cellStyle name="Текст предупреждения 2" xfId="656"/>
    <cellStyle name="Финансовый 2" xfId="657"/>
    <cellStyle name="Финансовый 3" xfId="658"/>
    <cellStyle name="Финансовый 4" xfId="659"/>
    <cellStyle name="Финансовый 5" xfId="660"/>
    <cellStyle name="Финансовый 5 2" xfId="661"/>
    <cellStyle name="Финансовый 6" xfId="662"/>
    <cellStyle name="Хороший 2" xfId="663"/>
  </cellStyles>
  <dxfs count="0"/>
  <tableStyles count="0" defaultTableStyle="TableStyleMedium9" defaultPivotStyle="PivotStyleLight16"/>
  <colors>
    <mruColors>
      <color rgb="FFF0FC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9"/>
  <sheetViews>
    <sheetView view="pageBreakPreview" zoomScale="115" zoomScaleSheetLayoutView="115" workbookViewId="0">
      <pane xSplit="3" ySplit="9" topLeftCell="D10" activePane="bottomRight" state="frozen"/>
      <selection pane="topRight" activeCell="D1" sqref="D1"/>
      <selection pane="bottomLeft" activeCell="A11" sqref="A11"/>
      <selection pane="bottomRight" activeCell="F3" sqref="F3"/>
    </sheetView>
  </sheetViews>
  <sheetFormatPr defaultColWidth="9.109375" defaultRowHeight="13.2" x14ac:dyDescent="0.25"/>
  <cols>
    <col min="1" max="1" width="14.6640625" style="128" customWidth="1"/>
    <col min="2" max="2" width="12.5546875" style="128" customWidth="1"/>
    <col min="3" max="3" width="44.88671875" style="128" customWidth="1"/>
    <col min="4" max="4" width="0.109375" style="258" customWidth="1"/>
    <col min="5" max="5" width="17.33203125" style="258" hidden="1" customWidth="1"/>
    <col min="6" max="6" width="17.33203125" style="258" customWidth="1"/>
    <col min="7" max="7" width="0.109375" style="258" customWidth="1"/>
    <col min="8" max="8" width="15.109375" style="258" hidden="1" customWidth="1"/>
    <col min="9" max="9" width="13.77734375" style="258" customWidth="1"/>
    <col min="10" max="11" width="15.109375" style="258" hidden="1" customWidth="1"/>
    <col min="12" max="12" width="15.109375" style="258" customWidth="1"/>
    <col min="13" max="13" width="10.88671875" style="128" customWidth="1"/>
    <col min="14" max="16384" width="9.109375" style="128"/>
  </cols>
  <sheetData>
    <row r="1" spans="1:15" ht="14.4" customHeight="1" x14ac:dyDescent="0.25">
      <c r="G1" s="470" t="s">
        <v>725</v>
      </c>
      <c r="H1" s="470"/>
      <c r="I1" s="470"/>
      <c r="J1" s="470"/>
      <c r="K1" s="470"/>
      <c r="L1" s="470"/>
      <c r="M1" s="294"/>
      <c r="N1" s="294"/>
      <c r="O1" s="294"/>
    </row>
    <row r="2" spans="1:15" ht="14.4" customHeight="1" x14ac:dyDescent="0.25">
      <c r="G2" s="470" t="s">
        <v>534</v>
      </c>
      <c r="H2" s="470"/>
      <c r="I2" s="470"/>
      <c r="J2" s="470"/>
      <c r="K2" s="470"/>
      <c r="L2" s="470"/>
      <c r="M2" s="294"/>
      <c r="N2" s="294"/>
      <c r="O2" s="294"/>
    </row>
    <row r="3" spans="1:15" ht="14.4" customHeight="1" x14ac:dyDescent="0.25">
      <c r="G3" s="470" t="s">
        <v>533</v>
      </c>
      <c r="H3" s="470"/>
      <c r="I3" s="470"/>
      <c r="J3" s="470"/>
      <c r="K3" s="470"/>
      <c r="L3" s="470"/>
      <c r="M3" s="294"/>
      <c r="N3" s="294"/>
      <c r="O3" s="294"/>
    </row>
    <row r="4" spans="1:15" ht="14.4" customHeight="1" x14ac:dyDescent="0.25">
      <c r="G4" s="470" t="s">
        <v>532</v>
      </c>
      <c r="H4" s="470"/>
      <c r="I4" s="470"/>
      <c r="J4" s="470"/>
      <c r="K4" s="470"/>
      <c r="L4" s="470"/>
      <c r="M4" s="294"/>
      <c r="N4" s="294"/>
      <c r="O4" s="294"/>
    </row>
    <row r="5" spans="1:15" ht="14.4" customHeight="1" x14ac:dyDescent="0.25">
      <c r="G5" s="470" t="s">
        <v>902</v>
      </c>
      <c r="H5" s="470"/>
      <c r="I5" s="470"/>
      <c r="J5" s="470"/>
      <c r="K5" s="470"/>
      <c r="L5" s="470"/>
      <c r="M5" s="294"/>
      <c r="N5" s="294"/>
      <c r="O5" s="294"/>
    </row>
    <row r="6" spans="1:15" ht="33" customHeight="1" x14ac:dyDescent="0.25">
      <c r="A6" s="449" t="s">
        <v>674</v>
      </c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49"/>
    </row>
    <row r="7" spans="1:15" x14ac:dyDescent="0.25">
      <c r="J7" s="120"/>
      <c r="K7" s="120" t="s">
        <v>786</v>
      </c>
      <c r="L7" s="120" t="s">
        <v>531</v>
      </c>
    </row>
    <row r="8" spans="1:15" ht="14.25" customHeight="1" x14ac:dyDescent="0.25">
      <c r="A8" s="450" t="s">
        <v>528</v>
      </c>
      <c r="B8" s="450" t="s">
        <v>527</v>
      </c>
      <c r="C8" s="450" t="s">
        <v>728</v>
      </c>
      <c r="D8" s="447" t="s">
        <v>721</v>
      </c>
      <c r="E8" s="451" t="s">
        <v>765</v>
      </c>
      <c r="F8" s="447" t="s">
        <v>721</v>
      </c>
      <c r="G8" s="447" t="s">
        <v>576</v>
      </c>
      <c r="H8" s="447" t="s">
        <v>765</v>
      </c>
      <c r="I8" s="447" t="s">
        <v>525</v>
      </c>
      <c r="J8" s="447" t="s">
        <v>719</v>
      </c>
      <c r="K8" s="447" t="s">
        <v>765</v>
      </c>
      <c r="L8" s="447" t="s">
        <v>722</v>
      </c>
    </row>
    <row r="9" spans="1:15" ht="26.25" customHeight="1" x14ac:dyDescent="0.25">
      <c r="A9" s="448"/>
      <c r="B9" s="448"/>
      <c r="C9" s="448"/>
      <c r="D9" s="448"/>
      <c r="E9" s="448"/>
      <c r="F9" s="448"/>
      <c r="G9" s="448"/>
      <c r="H9" s="448"/>
      <c r="I9" s="448"/>
      <c r="J9" s="448"/>
      <c r="K9" s="448"/>
      <c r="L9" s="448"/>
    </row>
    <row r="10" spans="1:15" ht="26.4" x14ac:dyDescent="0.25">
      <c r="A10" s="98" t="s">
        <v>36</v>
      </c>
      <c r="B10" s="149"/>
      <c r="C10" s="3" t="s">
        <v>35</v>
      </c>
      <c r="D10" s="259">
        <f t="shared" ref="D10:L10" si="0">D11+D56+D167+D194+D216+D292+D306+D325+D352+D423+D477+D489+D511+D519</f>
        <v>1350059.2462500001</v>
      </c>
      <c r="E10" s="259">
        <f t="shared" si="0"/>
        <v>1114.3031199999998</v>
      </c>
      <c r="F10" s="259">
        <f t="shared" si="0"/>
        <v>1351173.5493700004</v>
      </c>
      <c r="G10" s="259">
        <f t="shared" si="0"/>
        <v>975777.42719999992</v>
      </c>
      <c r="H10" s="259">
        <f t="shared" si="0"/>
        <v>11247.204729999999</v>
      </c>
      <c r="I10" s="259">
        <f t="shared" si="0"/>
        <v>987024.6319299998</v>
      </c>
      <c r="J10" s="259">
        <f t="shared" si="0"/>
        <v>947890.18646000011</v>
      </c>
      <c r="K10" s="259">
        <f t="shared" si="0"/>
        <v>365.1</v>
      </c>
      <c r="L10" s="259">
        <f t="shared" si="0"/>
        <v>948255.28646000021</v>
      </c>
    </row>
    <row r="11" spans="1:15" s="1" customFormat="1" ht="40.200000000000003" x14ac:dyDescent="0.3">
      <c r="A11" s="170" t="s">
        <v>34</v>
      </c>
      <c r="B11" s="170"/>
      <c r="C11" s="171" t="s">
        <v>33</v>
      </c>
      <c r="D11" s="260">
        <f t="shared" ref="D11:L11" si="1">D12+D18+D27+D50</f>
        <v>103781.49999999999</v>
      </c>
      <c r="E11" s="260">
        <f t="shared" si="1"/>
        <v>71.900000000000006</v>
      </c>
      <c r="F11" s="260">
        <f t="shared" si="1"/>
        <v>103853.39999999998</v>
      </c>
      <c r="G11" s="260">
        <f t="shared" si="1"/>
        <v>106681.8</v>
      </c>
      <c r="H11" s="260">
        <f t="shared" si="1"/>
        <v>0</v>
      </c>
      <c r="I11" s="260">
        <f t="shared" si="1"/>
        <v>106681.8</v>
      </c>
      <c r="J11" s="260">
        <f t="shared" si="1"/>
        <v>108411.09999999999</v>
      </c>
      <c r="K11" s="260">
        <f t="shared" si="1"/>
        <v>0</v>
      </c>
      <c r="L11" s="260">
        <f t="shared" si="1"/>
        <v>108411.09999999999</v>
      </c>
    </row>
    <row r="12" spans="1:15" s="1" customFormat="1" ht="27" x14ac:dyDescent="0.3">
      <c r="A12" s="30" t="s">
        <v>498</v>
      </c>
      <c r="B12" s="30"/>
      <c r="C12" s="51" t="s">
        <v>497</v>
      </c>
      <c r="D12" s="254">
        <f t="shared" ref="D12:L12" si="2">D13</f>
        <v>687.2</v>
      </c>
      <c r="E12" s="266"/>
      <c r="F12" s="254">
        <f t="shared" si="2"/>
        <v>687.2</v>
      </c>
      <c r="G12" s="254">
        <f t="shared" si="2"/>
        <v>69.400000000000006</v>
      </c>
      <c r="H12" s="254">
        <f t="shared" si="2"/>
        <v>0</v>
      </c>
      <c r="I12" s="254">
        <f t="shared" si="2"/>
        <v>69.400000000000006</v>
      </c>
      <c r="J12" s="254">
        <f t="shared" si="2"/>
        <v>615.9</v>
      </c>
      <c r="K12" s="254"/>
      <c r="L12" s="254">
        <f t="shared" si="2"/>
        <v>615.9</v>
      </c>
    </row>
    <row r="13" spans="1:15" s="1" customFormat="1" ht="27" x14ac:dyDescent="0.3">
      <c r="A13" s="153" t="s">
        <v>496</v>
      </c>
      <c r="B13" s="153"/>
      <c r="C13" s="154" t="s">
        <v>495</v>
      </c>
      <c r="D13" s="165">
        <f t="shared" ref="D13:J13" si="3">D14+D16</f>
        <v>687.2</v>
      </c>
      <c r="E13" s="267"/>
      <c r="F13" s="165">
        <f t="shared" ref="F13" si="4">F14+F16</f>
        <v>687.2</v>
      </c>
      <c r="G13" s="165">
        <f t="shared" si="3"/>
        <v>69.400000000000006</v>
      </c>
      <c r="H13" s="165">
        <f t="shared" ref="H13:I13" si="5">H14+H16</f>
        <v>0</v>
      </c>
      <c r="I13" s="165">
        <f t="shared" si="5"/>
        <v>69.400000000000006</v>
      </c>
      <c r="J13" s="165">
        <f t="shared" si="3"/>
        <v>615.9</v>
      </c>
      <c r="K13" s="165"/>
      <c r="L13" s="165">
        <f t="shared" ref="L13" si="6">L14+L16</f>
        <v>615.9</v>
      </c>
    </row>
    <row r="14" spans="1:15" s="1" customFormat="1" ht="79.8" x14ac:dyDescent="0.3">
      <c r="A14" s="7" t="s">
        <v>494</v>
      </c>
      <c r="B14" s="60"/>
      <c r="C14" s="6" t="s">
        <v>558</v>
      </c>
      <c r="D14" s="175">
        <f t="shared" ref="D14:L14" si="7">D15</f>
        <v>610.70000000000005</v>
      </c>
      <c r="E14" s="253"/>
      <c r="F14" s="175">
        <f t="shared" si="7"/>
        <v>610.70000000000005</v>
      </c>
      <c r="G14" s="175">
        <f t="shared" si="7"/>
        <v>0</v>
      </c>
      <c r="H14" s="175"/>
      <c r="I14" s="175">
        <f t="shared" si="7"/>
        <v>0</v>
      </c>
      <c r="J14" s="175">
        <f t="shared" si="7"/>
        <v>539.4</v>
      </c>
      <c r="K14" s="175"/>
      <c r="L14" s="175">
        <f t="shared" si="7"/>
        <v>539.4</v>
      </c>
    </row>
    <row r="15" spans="1:15" s="1" customFormat="1" ht="27" x14ac:dyDescent="0.3">
      <c r="A15" s="7"/>
      <c r="B15" s="7" t="s">
        <v>12</v>
      </c>
      <c r="C15" s="6" t="s">
        <v>11</v>
      </c>
      <c r="D15" s="175">
        <v>610.70000000000005</v>
      </c>
      <c r="E15" s="253"/>
      <c r="F15" s="175">
        <v>610.70000000000005</v>
      </c>
      <c r="G15" s="175">
        <v>0</v>
      </c>
      <c r="H15" s="175"/>
      <c r="I15" s="175">
        <v>0</v>
      </c>
      <c r="J15" s="175">
        <v>539.4</v>
      </c>
      <c r="K15" s="175"/>
      <c r="L15" s="175">
        <v>539.4</v>
      </c>
      <c r="M15" s="243"/>
    </row>
    <row r="16" spans="1:15" s="1" customFormat="1" ht="40.200000000000003" x14ac:dyDescent="0.3">
      <c r="A16" s="7" t="s">
        <v>616</v>
      </c>
      <c r="B16" s="7"/>
      <c r="C16" s="6" t="s">
        <v>493</v>
      </c>
      <c r="D16" s="175">
        <f t="shared" ref="D16:L16" si="8">D17</f>
        <v>76.5</v>
      </c>
      <c r="E16" s="253"/>
      <c r="F16" s="175">
        <f t="shared" si="8"/>
        <v>76.5</v>
      </c>
      <c r="G16" s="175">
        <f t="shared" si="8"/>
        <v>69.400000000000006</v>
      </c>
      <c r="H16" s="175"/>
      <c r="I16" s="175">
        <f t="shared" si="8"/>
        <v>69.400000000000006</v>
      </c>
      <c r="J16" s="175">
        <f t="shared" si="8"/>
        <v>76.5</v>
      </c>
      <c r="K16" s="175"/>
      <c r="L16" s="175">
        <f t="shared" si="8"/>
        <v>76.5</v>
      </c>
    </row>
    <row r="17" spans="1:14" s="1" customFormat="1" ht="27" x14ac:dyDescent="0.3">
      <c r="A17" s="7"/>
      <c r="B17" s="7" t="s">
        <v>12</v>
      </c>
      <c r="C17" s="6" t="s">
        <v>11</v>
      </c>
      <c r="D17" s="175">
        <v>76.5</v>
      </c>
      <c r="E17" s="253"/>
      <c r="F17" s="175">
        <v>76.5</v>
      </c>
      <c r="G17" s="175">
        <v>69.400000000000006</v>
      </c>
      <c r="H17" s="175"/>
      <c r="I17" s="175">
        <v>69.400000000000006</v>
      </c>
      <c r="J17" s="175">
        <v>76.5</v>
      </c>
      <c r="K17" s="175"/>
      <c r="L17" s="175">
        <v>76.5</v>
      </c>
      <c r="N17" s="247"/>
    </row>
    <row r="18" spans="1:14" s="1" customFormat="1" ht="53.4" x14ac:dyDescent="0.3">
      <c r="A18" s="30" t="s">
        <v>32</v>
      </c>
      <c r="B18" s="30"/>
      <c r="C18" s="29" t="s">
        <v>31</v>
      </c>
      <c r="D18" s="254">
        <f t="shared" ref="D18:L18" si="9">D19</f>
        <v>96704.4</v>
      </c>
      <c r="E18" s="254">
        <f t="shared" si="9"/>
        <v>71.900000000000006</v>
      </c>
      <c r="F18" s="254">
        <f t="shared" si="9"/>
        <v>96776.299999999988</v>
      </c>
      <c r="G18" s="254">
        <f t="shared" si="9"/>
        <v>100083.90000000001</v>
      </c>
      <c r="H18" s="254">
        <f t="shared" si="9"/>
        <v>0</v>
      </c>
      <c r="I18" s="254">
        <f t="shared" si="9"/>
        <v>100083.90000000001</v>
      </c>
      <c r="J18" s="254">
        <f t="shared" si="9"/>
        <v>100263.40000000001</v>
      </c>
      <c r="K18" s="254">
        <f t="shared" si="9"/>
        <v>0</v>
      </c>
      <c r="L18" s="254">
        <f t="shared" si="9"/>
        <v>100263.40000000001</v>
      </c>
    </row>
    <row r="19" spans="1:14" s="1" customFormat="1" ht="66" customHeight="1" x14ac:dyDescent="0.3">
      <c r="A19" s="153" t="s">
        <v>30</v>
      </c>
      <c r="B19" s="153"/>
      <c r="C19" s="154" t="s">
        <v>29</v>
      </c>
      <c r="D19" s="165">
        <f t="shared" ref="D19:K19" si="10">D20+D22+D25</f>
        <v>96704.4</v>
      </c>
      <c r="E19" s="165">
        <f t="shared" si="10"/>
        <v>71.900000000000006</v>
      </c>
      <c r="F19" s="165">
        <f t="shared" ref="F19" si="11">F20+F22+F25</f>
        <v>96776.299999999988</v>
      </c>
      <c r="G19" s="165">
        <f t="shared" si="10"/>
        <v>100083.90000000001</v>
      </c>
      <c r="H19" s="165">
        <f t="shared" si="10"/>
        <v>0</v>
      </c>
      <c r="I19" s="165">
        <f t="shared" ref="I19" si="12">I20+I22+I25</f>
        <v>100083.90000000001</v>
      </c>
      <c r="J19" s="165">
        <f t="shared" si="10"/>
        <v>100263.40000000001</v>
      </c>
      <c r="K19" s="165">
        <f t="shared" si="10"/>
        <v>0</v>
      </c>
      <c r="L19" s="165">
        <f t="shared" ref="L19" si="13">L20+L22+L25</f>
        <v>100263.40000000001</v>
      </c>
    </row>
    <row r="20" spans="1:14" s="1" customFormat="1" ht="40.200000000000003" x14ac:dyDescent="0.3">
      <c r="A20" s="7" t="s">
        <v>521</v>
      </c>
      <c r="B20" s="7"/>
      <c r="C20" s="6" t="s">
        <v>520</v>
      </c>
      <c r="D20" s="176">
        <f t="shared" ref="D20:L20" si="14">D21</f>
        <v>4063.9</v>
      </c>
      <c r="E20" s="268"/>
      <c r="F20" s="176">
        <f t="shared" si="14"/>
        <v>4063.9</v>
      </c>
      <c r="G20" s="176">
        <f t="shared" si="14"/>
        <v>4238.1000000000004</v>
      </c>
      <c r="H20" s="176"/>
      <c r="I20" s="176">
        <f t="shared" si="14"/>
        <v>4238.1000000000004</v>
      </c>
      <c r="J20" s="176">
        <f t="shared" si="14"/>
        <v>4238.1000000000004</v>
      </c>
      <c r="K20" s="176"/>
      <c r="L20" s="176">
        <f t="shared" si="14"/>
        <v>4238.1000000000004</v>
      </c>
    </row>
    <row r="21" spans="1:14" s="1" customFormat="1" ht="66.599999999999994" x14ac:dyDescent="0.3">
      <c r="A21" s="7"/>
      <c r="B21" s="7" t="s">
        <v>2</v>
      </c>
      <c r="C21" s="6" t="s">
        <v>1</v>
      </c>
      <c r="D21" s="175">
        <v>4063.9</v>
      </c>
      <c r="E21" s="253"/>
      <c r="F21" s="175">
        <v>4063.9</v>
      </c>
      <c r="G21" s="175">
        <v>4238.1000000000004</v>
      </c>
      <c r="H21" s="175"/>
      <c r="I21" s="175">
        <v>4238.1000000000004</v>
      </c>
      <c r="J21" s="175">
        <v>4238.1000000000004</v>
      </c>
      <c r="K21" s="175"/>
      <c r="L21" s="175">
        <v>4238.1000000000004</v>
      </c>
    </row>
    <row r="22" spans="1:14" s="1" customFormat="1" ht="40.200000000000003" x14ac:dyDescent="0.3">
      <c r="A22" s="7" t="s">
        <v>28</v>
      </c>
      <c r="B22" s="7"/>
      <c r="C22" s="6" t="s">
        <v>640</v>
      </c>
      <c r="D22" s="175">
        <f t="shared" ref="D22:K22" si="15">D23+D24</f>
        <v>83149.5</v>
      </c>
      <c r="E22" s="175">
        <f t="shared" si="15"/>
        <v>71.900000000000006</v>
      </c>
      <c r="F22" s="175">
        <f t="shared" ref="F22" si="16">F23+F24</f>
        <v>83221.399999999994</v>
      </c>
      <c r="G22" s="175">
        <f t="shared" si="15"/>
        <v>86166.2</v>
      </c>
      <c r="H22" s="175">
        <f t="shared" si="15"/>
        <v>0</v>
      </c>
      <c r="I22" s="175">
        <f t="shared" ref="I22" si="17">I23+I24</f>
        <v>86166.2</v>
      </c>
      <c r="J22" s="175">
        <f t="shared" si="15"/>
        <v>86345.7</v>
      </c>
      <c r="K22" s="175">
        <f t="shared" si="15"/>
        <v>0</v>
      </c>
      <c r="L22" s="175">
        <f t="shared" ref="L22" si="18">L23+L24</f>
        <v>86345.7</v>
      </c>
    </row>
    <row r="23" spans="1:14" s="1" customFormat="1" ht="66.599999999999994" x14ac:dyDescent="0.3">
      <c r="A23" s="7"/>
      <c r="B23" s="7" t="s">
        <v>2</v>
      </c>
      <c r="C23" s="6" t="s">
        <v>1</v>
      </c>
      <c r="D23" s="175">
        <v>79375.8</v>
      </c>
      <c r="E23" s="253">
        <v>71.900000000000006</v>
      </c>
      <c r="F23" s="175">
        <f>78712.2+663.6+71.9</f>
        <v>79447.7</v>
      </c>
      <c r="G23" s="175">
        <v>82916.099999999991</v>
      </c>
      <c r="H23" s="175"/>
      <c r="I23" s="175">
        <f>82087.2+828.9</f>
        <v>82916.099999999991</v>
      </c>
      <c r="J23" s="175">
        <v>82916.099999999991</v>
      </c>
      <c r="K23" s="175"/>
      <c r="L23" s="175">
        <f>82087.2+828.9</f>
        <v>82916.099999999991</v>
      </c>
    </row>
    <row r="24" spans="1:14" s="1" customFormat="1" ht="27" x14ac:dyDescent="0.3">
      <c r="A24" s="7"/>
      <c r="B24" s="7" t="s">
        <v>12</v>
      </c>
      <c r="C24" s="6" t="s">
        <v>11</v>
      </c>
      <c r="D24" s="175">
        <v>3773.7</v>
      </c>
      <c r="E24" s="253"/>
      <c r="F24" s="175">
        <f>3394.5+350+29.2</f>
        <v>3773.7</v>
      </c>
      <c r="G24" s="175">
        <v>3250.1</v>
      </c>
      <c r="H24" s="175"/>
      <c r="I24" s="175">
        <f>3215+35.1</f>
        <v>3250.1</v>
      </c>
      <c r="J24" s="175">
        <v>3429.6</v>
      </c>
      <c r="K24" s="175"/>
      <c r="L24" s="175">
        <f>3394.5+35.1</f>
        <v>3429.6</v>
      </c>
      <c r="M24" s="243"/>
    </row>
    <row r="25" spans="1:14" s="1" customFormat="1" ht="40.200000000000003" x14ac:dyDescent="0.3">
      <c r="A25" s="7" t="s">
        <v>264</v>
      </c>
      <c r="B25" s="7"/>
      <c r="C25" s="63" t="s">
        <v>263</v>
      </c>
      <c r="D25" s="175">
        <f t="shared" ref="D25:L25" si="19">D26</f>
        <v>9491</v>
      </c>
      <c r="E25" s="253"/>
      <c r="F25" s="175">
        <f t="shared" si="19"/>
        <v>9491</v>
      </c>
      <c r="G25" s="175">
        <f t="shared" si="19"/>
        <v>9679.6</v>
      </c>
      <c r="H25" s="175"/>
      <c r="I25" s="175">
        <f t="shared" si="19"/>
        <v>9679.6</v>
      </c>
      <c r="J25" s="175">
        <f t="shared" si="19"/>
        <v>9679.6</v>
      </c>
      <c r="K25" s="175"/>
      <c r="L25" s="175">
        <f t="shared" si="19"/>
        <v>9679.6</v>
      </c>
    </row>
    <row r="26" spans="1:14" s="1" customFormat="1" ht="14.4" x14ac:dyDescent="0.3">
      <c r="A26" s="7"/>
      <c r="B26" s="7" t="s">
        <v>71</v>
      </c>
      <c r="C26" s="6" t="s">
        <v>70</v>
      </c>
      <c r="D26" s="175">
        <v>9491</v>
      </c>
      <c r="E26" s="253"/>
      <c r="F26" s="175">
        <v>9491</v>
      </c>
      <c r="G26" s="175">
        <v>9679.6</v>
      </c>
      <c r="H26" s="175"/>
      <c r="I26" s="175">
        <v>9679.6</v>
      </c>
      <c r="J26" s="175">
        <v>9679.6</v>
      </c>
      <c r="K26" s="175"/>
      <c r="L26" s="175">
        <v>9679.6</v>
      </c>
    </row>
    <row r="27" spans="1:14" s="1" customFormat="1" ht="66.599999999999994" x14ac:dyDescent="0.3">
      <c r="A27" s="30" t="s">
        <v>470</v>
      </c>
      <c r="B27" s="30"/>
      <c r="C27" s="51" t="s">
        <v>492</v>
      </c>
      <c r="D27" s="254">
        <f t="shared" ref="D27:L27" si="20">D28</f>
        <v>6170.5</v>
      </c>
      <c r="E27" s="266"/>
      <c r="F27" s="254">
        <f t="shared" si="20"/>
        <v>6170.5</v>
      </c>
      <c r="G27" s="254">
        <f t="shared" si="20"/>
        <v>6528.5</v>
      </c>
      <c r="H27" s="254"/>
      <c r="I27" s="254">
        <f t="shared" si="20"/>
        <v>6528.5</v>
      </c>
      <c r="J27" s="254">
        <f t="shared" si="20"/>
        <v>7312.4</v>
      </c>
      <c r="K27" s="254"/>
      <c r="L27" s="254">
        <f t="shared" si="20"/>
        <v>7312.4</v>
      </c>
    </row>
    <row r="28" spans="1:14" s="1" customFormat="1" ht="40.200000000000003" x14ac:dyDescent="0.3">
      <c r="A28" s="153" t="s">
        <v>468</v>
      </c>
      <c r="B28" s="160"/>
      <c r="C28" s="154" t="s">
        <v>491</v>
      </c>
      <c r="D28" s="165">
        <f>D29+D32+D35+D37+D40+D42+D44+D47</f>
        <v>6170.5</v>
      </c>
      <c r="E28" s="267"/>
      <c r="F28" s="165">
        <f>F29+F32+F35+F37+F40+F42+F44+F47</f>
        <v>6170.5</v>
      </c>
      <c r="G28" s="165">
        <f t="shared" ref="G28:J28" si="21">G29+G32+G35+G37+G40+G42+G44+G47</f>
        <v>6528.5</v>
      </c>
      <c r="H28" s="165"/>
      <c r="I28" s="165">
        <f t="shared" ref="I28" si="22">I29+I32+I35+I37+I40+I42+I44+I47</f>
        <v>6528.5</v>
      </c>
      <c r="J28" s="165">
        <f t="shared" si="21"/>
        <v>7312.4</v>
      </c>
      <c r="K28" s="165"/>
      <c r="L28" s="165">
        <f t="shared" ref="L28" si="23">L29+L32+L35+L37+L40+L42+L44+L47</f>
        <v>7312.4</v>
      </c>
    </row>
    <row r="29" spans="1:14" s="1" customFormat="1" ht="27" x14ac:dyDescent="0.3">
      <c r="A29" s="73" t="s">
        <v>517</v>
      </c>
      <c r="B29" s="7"/>
      <c r="C29" s="63" t="s">
        <v>516</v>
      </c>
      <c r="D29" s="175">
        <f t="shared" ref="D29:J29" si="24">D30+D31</f>
        <v>1474.7</v>
      </c>
      <c r="E29" s="253"/>
      <c r="F29" s="175">
        <f t="shared" ref="F29" si="25">F30+F31</f>
        <v>1474.7</v>
      </c>
      <c r="G29" s="175">
        <f t="shared" si="24"/>
        <v>1513.6000000000001</v>
      </c>
      <c r="H29" s="175"/>
      <c r="I29" s="175">
        <f t="shared" ref="I29" si="26">I30+I31</f>
        <v>1513.6000000000001</v>
      </c>
      <c r="J29" s="175">
        <f t="shared" si="24"/>
        <v>1513.6000000000001</v>
      </c>
      <c r="K29" s="175"/>
      <c r="L29" s="175">
        <f t="shared" ref="L29" si="27">L30+L31</f>
        <v>1513.6000000000001</v>
      </c>
    </row>
    <row r="30" spans="1:14" s="1" customFormat="1" ht="66.599999999999994" x14ac:dyDescent="0.3">
      <c r="A30" s="7"/>
      <c r="B30" s="7" t="s">
        <v>2</v>
      </c>
      <c r="C30" s="6" t="s">
        <v>1</v>
      </c>
      <c r="D30" s="251">
        <v>1344.2</v>
      </c>
      <c r="E30" s="269"/>
      <c r="F30" s="251">
        <v>1344.2</v>
      </c>
      <c r="G30" s="251">
        <v>1401.9</v>
      </c>
      <c r="H30" s="251"/>
      <c r="I30" s="251">
        <v>1401.9</v>
      </c>
      <c r="J30" s="251">
        <v>1401.9</v>
      </c>
      <c r="K30" s="251"/>
      <c r="L30" s="251">
        <v>1401.9</v>
      </c>
    </row>
    <row r="31" spans="1:14" s="1" customFormat="1" ht="27" x14ac:dyDescent="0.3">
      <c r="A31" s="7"/>
      <c r="B31" s="7" t="s">
        <v>12</v>
      </c>
      <c r="C31" s="6" t="s">
        <v>11</v>
      </c>
      <c r="D31" s="251">
        <v>130.5</v>
      </c>
      <c r="E31" s="269"/>
      <c r="F31" s="251">
        <v>130.5</v>
      </c>
      <c r="G31" s="251">
        <v>111.7</v>
      </c>
      <c r="H31" s="251"/>
      <c r="I31" s="251">
        <v>111.7</v>
      </c>
      <c r="J31" s="251">
        <v>111.7</v>
      </c>
      <c r="K31" s="251"/>
      <c r="L31" s="251">
        <v>111.7</v>
      </c>
    </row>
    <row r="32" spans="1:14" s="1" customFormat="1" ht="40.200000000000003" x14ac:dyDescent="0.3">
      <c r="A32" s="7" t="s">
        <v>622</v>
      </c>
      <c r="B32" s="7"/>
      <c r="C32" s="63" t="s">
        <v>560</v>
      </c>
      <c r="D32" s="175">
        <f t="shared" ref="D32:J32" si="28">D33+D34</f>
        <v>696.6</v>
      </c>
      <c r="E32" s="253"/>
      <c r="F32" s="175">
        <f t="shared" ref="F32" si="29">F33+F34</f>
        <v>696.6</v>
      </c>
      <c r="G32" s="175">
        <f t="shared" si="28"/>
        <v>714.4</v>
      </c>
      <c r="H32" s="175"/>
      <c r="I32" s="175">
        <f t="shared" ref="I32" si="30">I33+I34</f>
        <v>714.4</v>
      </c>
      <c r="J32" s="175">
        <f t="shared" si="28"/>
        <v>714.4</v>
      </c>
      <c r="K32" s="175"/>
      <c r="L32" s="175">
        <f t="shared" ref="L32" si="31">L33+L34</f>
        <v>714.4</v>
      </c>
    </row>
    <row r="33" spans="1:12" s="1" customFormat="1" ht="66.599999999999994" x14ac:dyDescent="0.3">
      <c r="A33" s="7"/>
      <c r="B33" s="7" t="s">
        <v>2</v>
      </c>
      <c r="C33" s="6" t="s">
        <v>1</v>
      </c>
      <c r="D33" s="175">
        <v>660.5</v>
      </c>
      <c r="E33" s="253"/>
      <c r="F33" s="175">
        <v>660.5</v>
      </c>
      <c r="G33" s="175">
        <v>688.9</v>
      </c>
      <c r="H33" s="175"/>
      <c r="I33" s="175">
        <v>688.9</v>
      </c>
      <c r="J33" s="175">
        <v>688.9</v>
      </c>
      <c r="K33" s="175"/>
      <c r="L33" s="175">
        <v>688.9</v>
      </c>
    </row>
    <row r="34" spans="1:12" s="1" customFormat="1" ht="27" x14ac:dyDescent="0.3">
      <c r="A34" s="7"/>
      <c r="B34" s="7" t="s">
        <v>12</v>
      </c>
      <c r="C34" s="6" t="s">
        <v>11</v>
      </c>
      <c r="D34" s="175">
        <v>36.1</v>
      </c>
      <c r="E34" s="253"/>
      <c r="F34" s="175">
        <v>36.1</v>
      </c>
      <c r="G34" s="175">
        <v>25.5</v>
      </c>
      <c r="H34" s="175"/>
      <c r="I34" s="175">
        <v>25.5</v>
      </c>
      <c r="J34" s="175">
        <v>25.5</v>
      </c>
      <c r="K34" s="175"/>
      <c r="L34" s="175">
        <v>25.5</v>
      </c>
    </row>
    <row r="35" spans="1:12" s="1" customFormat="1" ht="27" x14ac:dyDescent="0.3">
      <c r="A35" s="7" t="s">
        <v>514</v>
      </c>
      <c r="B35" s="7"/>
      <c r="C35" s="63" t="s">
        <v>513</v>
      </c>
      <c r="D35" s="175">
        <f t="shared" ref="D35:L35" si="32">D36</f>
        <v>20.9</v>
      </c>
      <c r="E35" s="253"/>
      <c r="F35" s="175">
        <f t="shared" si="32"/>
        <v>20.9</v>
      </c>
      <c r="G35" s="175">
        <f t="shared" si="32"/>
        <v>20.9</v>
      </c>
      <c r="H35" s="175"/>
      <c r="I35" s="175">
        <f t="shared" si="32"/>
        <v>20.9</v>
      </c>
      <c r="J35" s="175">
        <f t="shared" si="32"/>
        <v>20.9</v>
      </c>
      <c r="K35" s="175"/>
      <c r="L35" s="175">
        <f t="shared" si="32"/>
        <v>20.9</v>
      </c>
    </row>
    <row r="36" spans="1:12" s="1" customFormat="1" ht="27" x14ac:dyDescent="0.3">
      <c r="A36" s="7"/>
      <c r="B36" s="7" t="s">
        <v>12</v>
      </c>
      <c r="C36" s="6" t="s">
        <v>11</v>
      </c>
      <c r="D36" s="175">
        <v>20.9</v>
      </c>
      <c r="E36" s="253"/>
      <c r="F36" s="175">
        <v>20.9</v>
      </c>
      <c r="G36" s="175">
        <v>20.9</v>
      </c>
      <c r="H36" s="175"/>
      <c r="I36" s="175">
        <v>20.9</v>
      </c>
      <c r="J36" s="175">
        <v>20.9</v>
      </c>
      <c r="K36" s="175"/>
      <c r="L36" s="175">
        <v>20.9</v>
      </c>
    </row>
    <row r="37" spans="1:12" s="1" customFormat="1" ht="40.200000000000003" x14ac:dyDescent="0.3">
      <c r="A37" s="7" t="s">
        <v>512</v>
      </c>
      <c r="B37" s="7"/>
      <c r="C37" s="6" t="s">
        <v>511</v>
      </c>
      <c r="D37" s="175">
        <f t="shared" ref="D37:J37" si="33">D38+D39</f>
        <v>79.3</v>
      </c>
      <c r="E37" s="253"/>
      <c r="F37" s="175">
        <f t="shared" ref="F37" si="34">F38+F39</f>
        <v>79.3</v>
      </c>
      <c r="G37" s="175">
        <f t="shared" si="33"/>
        <v>81.400000000000006</v>
      </c>
      <c r="H37" s="175"/>
      <c r="I37" s="175">
        <f t="shared" ref="I37" si="35">I38+I39</f>
        <v>81.400000000000006</v>
      </c>
      <c r="J37" s="175">
        <f t="shared" si="33"/>
        <v>81.400000000000006</v>
      </c>
      <c r="K37" s="175"/>
      <c r="L37" s="175">
        <f t="shared" ref="L37" si="36">L38+L39</f>
        <v>81.400000000000006</v>
      </c>
    </row>
    <row r="38" spans="1:12" s="1" customFormat="1" ht="66.599999999999994" x14ac:dyDescent="0.3">
      <c r="A38" s="7"/>
      <c r="B38" s="7" t="s">
        <v>2</v>
      </c>
      <c r="C38" s="6" t="s">
        <v>1</v>
      </c>
      <c r="D38" s="175">
        <v>23</v>
      </c>
      <c r="E38" s="253"/>
      <c r="F38" s="175">
        <v>23</v>
      </c>
      <c r="G38" s="175">
        <v>24</v>
      </c>
      <c r="H38" s="175"/>
      <c r="I38" s="175">
        <v>24</v>
      </c>
      <c r="J38" s="175">
        <v>24</v>
      </c>
      <c r="K38" s="175"/>
      <c r="L38" s="175">
        <v>24</v>
      </c>
    </row>
    <row r="39" spans="1:12" s="1" customFormat="1" ht="27" x14ac:dyDescent="0.3">
      <c r="A39" s="7"/>
      <c r="B39" s="7" t="s">
        <v>12</v>
      </c>
      <c r="C39" s="6" t="s">
        <v>11</v>
      </c>
      <c r="D39" s="175">
        <v>56.3</v>
      </c>
      <c r="E39" s="253"/>
      <c r="F39" s="175">
        <v>56.3</v>
      </c>
      <c r="G39" s="175">
        <v>57.4</v>
      </c>
      <c r="H39" s="175"/>
      <c r="I39" s="175">
        <v>57.4</v>
      </c>
      <c r="J39" s="175">
        <v>57.4</v>
      </c>
      <c r="K39" s="175"/>
      <c r="L39" s="175">
        <v>57.4</v>
      </c>
    </row>
    <row r="40" spans="1:12" s="1" customFormat="1" ht="66.599999999999994" x14ac:dyDescent="0.3">
      <c r="A40" s="7" t="s">
        <v>510</v>
      </c>
      <c r="B40" s="7"/>
      <c r="C40" s="63" t="s">
        <v>509</v>
      </c>
      <c r="D40" s="175">
        <f t="shared" ref="D40:L40" si="37">D41</f>
        <v>17.5</v>
      </c>
      <c r="E40" s="253"/>
      <c r="F40" s="175">
        <f t="shared" si="37"/>
        <v>17.5</v>
      </c>
      <c r="G40" s="175">
        <f t="shared" si="37"/>
        <v>18</v>
      </c>
      <c r="H40" s="175"/>
      <c r="I40" s="175">
        <f t="shared" si="37"/>
        <v>18</v>
      </c>
      <c r="J40" s="175">
        <f t="shared" si="37"/>
        <v>18</v>
      </c>
      <c r="K40" s="175"/>
      <c r="L40" s="175">
        <f t="shared" si="37"/>
        <v>18</v>
      </c>
    </row>
    <row r="41" spans="1:12" s="1" customFormat="1" ht="27" x14ac:dyDescent="0.3">
      <c r="A41" s="7"/>
      <c r="B41" s="7" t="s">
        <v>12</v>
      </c>
      <c r="C41" s="6" t="s">
        <v>11</v>
      </c>
      <c r="D41" s="251">
        <v>17.5</v>
      </c>
      <c r="E41" s="269"/>
      <c r="F41" s="251">
        <v>17.5</v>
      </c>
      <c r="G41" s="251">
        <v>18</v>
      </c>
      <c r="H41" s="251"/>
      <c r="I41" s="251">
        <v>18</v>
      </c>
      <c r="J41" s="251">
        <v>18</v>
      </c>
      <c r="K41" s="251"/>
      <c r="L41" s="251">
        <v>18</v>
      </c>
    </row>
    <row r="42" spans="1:12" s="1" customFormat="1" ht="53.4" x14ac:dyDescent="0.3">
      <c r="A42" s="7" t="s">
        <v>500</v>
      </c>
      <c r="B42" s="7"/>
      <c r="C42" s="6" t="s">
        <v>499</v>
      </c>
      <c r="D42" s="175">
        <f t="shared" ref="D42:L42" si="38">D43</f>
        <v>34.9</v>
      </c>
      <c r="E42" s="253"/>
      <c r="F42" s="175">
        <f t="shared" si="38"/>
        <v>34.9</v>
      </c>
      <c r="G42" s="175">
        <f t="shared" si="38"/>
        <v>1.7</v>
      </c>
      <c r="H42" s="175"/>
      <c r="I42" s="175">
        <f t="shared" si="38"/>
        <v>1.7</v>
      </c>
      <c r="J42" s="175">
        <f t="shared" si="38"/>
        <v>1.9</v>
      </c>
      <c r="K42" s="175"/>
      <c r="L42" s="175">
        <f t="shared" si="38"/>
        <v>1.9</v>
      </c>
    </row>
    <row r="43" spans="1:12" s="1" customFormat="1" ht="27" x14ac:dyDescent="0.3">
      <c r="A43" s="7"/>
      <c r="B43" s="7" t="s">
        <v>12</v>
      </c>
      <c r="C43" s="6" t="s">
        <v>11</v>
      </c>
      <c r="D43" s="175">
        <v>34.9</v>
      </c>
      <c r="E43" s="253"/>
      <c r="F43" s="175">
        <v>34.9</v>
      </c>
      <c r="G43" s="175">
        <v>1.7</v>
      </c>
      <c r="H43" s="175"/>
      <c r="I43" s="175">
        <v>1.7</v>
      </c>
      <c r="J43" s="175">
        <v>1.9</v>
      </c>
      <c r="K43" s="175"/>
      <c r="L43" s="175">
        <v>1.9</v>
      </c>
    </row>
    <row r="44" spans="1:12" s="1" customFormat="1" ht="27" x14ac:dyDescent="0.3">
      <c r="A44" s="7" t="s">
        <v>490</v>
      </c>
      <c r="B44" s="7"/>
      <c r="C44" s="6" t="s">
        <v>489</v>
      </c>
      <c r="D44" s="175">
        <f t="shared" ref="D44:J44" si="39">D45+D46</f>
        <v>1232.2</v>
      </c>
      <c r="E44" s="253"/>
      <c r="F44" s="175">
        <f t="shared" ref="F44" si="40">F45+F46</f>
        <v>1232.2</v>
      </c>
      <c r="G44" s="175">
        <f t="shared" si="39"/>
        <v>1267</v>
      </c>
      <c r="H44" s="175"/>
      <c r="I44" s="175">
        <f t="shared" ref="I44" si="41">I45+I46</f>
        <v>1267</v>
      </c>
      <c r="J44" s="175">
        <f t="shared" si="39"/>
        <v>1267</v>
      </c>
      <c r="K44" s="175"/>
      <c r="L44" s="175">
        <f t="shared" ref="L44" si="42">L45+L46</f>
        <v>1267</v>
      </c>
    </row>
    <row r="45" spans="1:12" s="1" customFormat="1" ht="66.599999999999994" x14ac:dyDescent="0.3">
      <c r="A45" s="7"/>
      <c r="B45" s="7" t="s">
        <v>2</v>
      </c>
      <c r="C45" s="6" t="s">
        <v>1</v>
      </c>
      <c r="D45" s="175">
        <v>1148.2</v>
      </c>
      <c r="E45" s="253"/>
      <c r="F45" s="175">
        <v>1148.2</v>
      </c>
      <c r="G45" s="175">
        <v>1197.5</v>
      </c>
      <c r="H45" s="175"/>
      <c r="I45" s="175">
        <v>1197.5</v>
      </c>
      <c r="J45" s="175">
        <v>1197.5</v>
      </c>
      <c r="K45" s="175"/>
      <c r="L45" s="175">
        <v>1197.5</v>
      </c>
    </row>
    <row r="46" spans="1:12" s="1" customFormat="1" ht="27" x14ac:dyDescent="0.3">
      <c r="A46" s="7"/>
      <c r="B46" s="7" t="s">
        <v>12</v>
      </c>
      <c r="C46" s="6" t="s">
        <v>11</v>
      </c>
      <c r="D46" s="175">
        <v>84</v>
      </c>
      <c r="E46" s="253"/>
      <c r="F46" s="175">
        <v>84</v>
      </c>
      <c r="G46" s="175">
        <v>69.5</v>
      </c>
      <c r="H46" s="175"/>
      <c r="I46" s="175">
        <v>69.5</v>
      </c>
      <c r="J46" s="175">
        <v>69.5</v>
      </c>
      <c r="K46" s="175"/>
      <c r="L46" s="175">
        <v>69.5</v>
      </c>
    </row>
    <row r="47" spans="1:12" s="1" customFormat="1" ht="40.200000000000003" x14ac:dyDescent="0.3">
      <c r="A47" s="7" t="s">
        <v>466</v>
      </c>
      <c r="B47" s="7"/>
      <c r="C47" s="11" t="s">
        <v>666</v>
      </c>
      <c r="D47" s="175">
        <f t="shared" ref="D47:J47" si="43">D48+D49</f>
        <v>2614.4</v>
      </c>
      <c r="E47" s="253"/>
      <c r="F47" s="175">
        <f t="shared" ref="F47" si="44">F48+F49</f>
        <v>2614.4</v>
      </c>
      <c r="G47" s="175">
        <f>G48+G49</f>
        <v>2911.5</v>
      </c>
      <c r="H47" s="175"/>
      <c r="I47" s="175">
        <f>I48+I49</f>
        <v>2911.5</v>
      </c>
      <c r="J47" s="175">
        <f t="shared" si="43"/>
        <v>3695.2</v>
      </c>
      <c r="K47" s="175"/>
      <c r="L47" s="175">
        <f t="shared" ref="L47" si="45">L48+L49</f>
        <v>3695.2</v>
      </c>
    </row>
    <row r="48" spans="1:12" s="1" customFormat="1" ht="66.599999999999994" x14ac:dyDescent="0.3">
      <c r="A48" s="7"/>
      <c r="B48" s="7" t="s">
        <v>2</v>
      </c>
      <c r="C48" s="6" t="s">
        <v>1</v>
      </c>
      <c r="D48" s="251">
        <v>1812</v>
      </c>
      <c r="E48" s="269"/>
      <c r="F48" s="251">
        <v>1812</v>
      </c>
      <c r="G48" s="251">
        <v>1889.7</v>
      </c>
      <c r="H48" s="251"/>
      <c r="I48" s="251">
        <v>1889.7</v>
      </c>
      <c r="J48" s="251">
        <v>1889.7</v>
      </c>
      <c r="K48" s="251"/>
      <c r="L48" s="251">
        <v>1889.7</v>
      </c>
    </row>
    <row r="49" spans="1:13" s="1" customFormat="1" ht="27" x14ac:dyDescent="0.3">
      <c r="A49" s="7"/>
      <c r="B49" s="7" t="s">
        <v>12</v>
      </c>
      <c r="C49" s="6" t="s">
        <v>11</v>
      </c>
      <c r="D49" s="251">
        <f>287.3+515.1</f>
        <v>802.40000000000009</v>
      </c>
      <c r="E49" s="269"/>
      <c r="F49" s="251">
        <f>287.3+515.1</f>
        <v>802.40000000000009</v>
      </c>
      <c r="G49" s="251">
        <f>283.2+738.6</f>
        <v>1021.8</v>
      </c>
      <c r="H49" s="251"/>
      <c r="I49" s="251">
        <f>283.2+738.6</f>
        <v>1021.8</v>
      </c>
      <c r="J49" s="251">
        <f>283.2+1522.3</f>
        <v>1805.5</v>
      </c>
      <c r="K49" s="251"/>
      <c r="L49" s="251">
        <f>283.2+1522.3</f>
        <v>1805.5</v>
      </c>
    </row>
    <row r="50" spans="1:13" s="1" customFormat="1" ht="40.200000000000003" x14ac:dyDescent="0.3">
      <c r="A50" s="30" t="s">
        <v>488</v>
      </c>
      <c r="B50" s="30"/>
      <c r="C50" s="51" t="s">
        <v>487</v>
      </c>
      <c r="D50" s="254">
        <f t="shared" ref="D50:L50" si="46">D51</f>
        <v>219.39999999999998</v>
      </c>
      <c r="E50" s="266"/>
      <c r="F50" s="254">
        <f t="shared" si="46"/>
        <v>219.39999999999998</v>
      </c>
      <c r="G50" s="254">
        <f t="shared" si="46"/>
        <v>0</v>
      </c>
      <c r="H50" s="254"/>
      <c r="I50" s="254">
        <f t="shared" si="46"/>
        <v>0</v>
      </c>
      <c r="J50" s="254">
        <f t="shared" si="46"/>
        <v>219.39999999999998</v>
      </c>
      <c r="K50" s="254"/>
      <c r="L50" s="254">
        <f t="shared" si="46"/>
        <v>219.39999999999998</v>
      </c>
    </row>
    <row r="51" spans="1:13" s="1" customFormat="1" ht="79.8" x14ac:dyDescent="0.3">
      <c r="A51" s="153" t="s">
        <v>486</v>
      </c>
      <c r="B51" s="160"/>
      <c r="C51" s="154" t="s">
        <v>561</v>
      </c>
      <c r="D51" s="165">
        <f t="shared" ref="D51:J51" si="47">D52+D54</f>
        <v>219.39999999999998</v>
      </c>
      <c r="E51" s="267"/>
      <c r="F51" s="165">
        <f t="shared" ref="F51" si="48">F52+F54</f>
        <v>219.39999999999998</v>
      </c>
      <c r="G51" s="165">
        <f t="shared" si="47"/>
        <v>0</v>
      </c>
      <c r="H51" s="165"/>
      <c r="I51" s="165">
        <f t="shared" ref="I51" si="49">I52+I54</f>
        <v>0</v>
      </c>
      <c r="J51" s="165">
        <f t="shared" si="47"/>
        <v>219.39999999999998</v>
      </c>
      <c r="K51" s="165"/>
      <c r="L51" s="165">
        <f t="shared" ref="L51" si="50">L52+L54</f>
        <v>219.39999999999998</v>
      </c>
    </row>
    <row r="52" spans="1:13" s="1" customFormat="1" ht="14.4" x14ac:dyDescent="0.3">
      <c r="A52" s="7" t="s">
        <v>484</v>
      </c>
      <c r="B52" s="7"/>
      <c r="C52" s="63" t="s">
        <v>483</v>
      </c>
      <c r="D52" s="175">
        <f t="shared" ref="D52:L52" si="51">D53</f>
        <v>97.8</v>
      </c>
      <c r="E52" s="253"/>
      <c r="F52" s="175">
        <f t="shared" si="51"/>
        <v>97.8</v>
      </c>
      <c r="G52" s="175">
        <f t="shared" si="51"/>
        <v>0</v>
      </c>
      <c r="H52" s="175"/>
      <c r="I52" s="175">
        <f t="shared" si="51"/>
        <v>0</v>
      </c>
      <c r="J52" s="175">
        <f t="shared" si="51"/>
        <v>97.8</v>
      </c>
      <c r="K52" s="175"/>
      <c r="L52" s="175">
        <f t="shared" si="51"/>
        <v>97.8</v>
      </c>
    </row>
    <row r="53" spans="1:13" s="1" customFormat="1" ht="27" x14ac:dyDescent="0.3">
      <c r="A53" s="7"/>
      <c r="B53" s="7" t="s">
        <v>12</v>
      </c>
      <c r="C53" s="6" t="s">
        <v>11</v>
      </c>
      <c r="D53" s="175">
        <v>97.8</v>
      </c>
      <c r="E53" s="253"/>
      <c r="F53" s="175">
        <v>97.8</v>
      </c>
      <c r="G53" s="175">
        <v>0</v>
      </c>
      <c r="H53" s="175"/>
      <c r="I53" s="175">
        <v>0</v>
      </c>
      <c r="J53" s="175">
        <v>97.8</v>
      </c>
      <c r="K53" s="175"/>
      <c r="L53" s="175">
        <v>97.8</v>
      </c>
      <c r="M53" s="243"/>
    </row>
    <row r="54" spans="1:13" s="1" customFormat="1" ht="53.4" x14ac:dyDescent="0.3">
      <c r="A54" s="7" t="s">
        <v>482</v>
      </c>
      <c r="B54" s="7"/>
      <c r="C54" s="63" t="s">
        <v>559</v>
      </c>
      <c r="D54" s="175">
        <f t="shared" ref="D54:L54" si="52">D55</f>
        <v>121.6</v>
      </c>
      <c r="E54" s="253"/>
      <c r="F54" s="175">
        <f t="shared" si="52"/>
        <v>121.6</v>
      </c>
      <c r="G54" s="175">
        <f t="shared" si="52"/>
        <v>0</v>
      </c>
      <c r="H54" s="175"/>
      <c r="I54" s="175">
        <f t="shared" si="52"/>
        <v>0</v>
      </c>
      <c r="J54" s="175">
        <f t="shared" si="52"/>
        <v>121.6</v>
      </c>
      <c r="K54" s="175"/>
      <c r="L54" s="175">
        <f t="shared" si="52"/>
        <v>121.6</v>
      </c>
    </row>
    <row r="55" spans="1:13" s="1" customFormat="1" ht="27" x14ac:dyDescent="0.3">
      <c r="A55" s="7"/>
      <c r="B55" s="7" t="s">
        <v>12</v>
      </c>
      <c r="C55" s="6" t="s">
        <v>11</v>
      </c>
      <c r="D55" s="175">
        <v>121.6</v>
      </c>
      <c r="E55" s="253"/>
      <c r="F55" s="175">
        <v>121.6</v>
      </c>
      <c r="G55" s="175">
        <v>0</v>
      </c>
      <c r="H55" s="175"/>
      <c r="I55" s="175">
        <v>0</v>
      </c>
      <c r="J55" s="175">
        <v>121.6</v>
      </c>
      <c r="K55" s="175"/>
      <c r="L55" s="175">
        <v>121.6</v>
      </c>
      <c r="M55" s="243"/>
    </row>
    <row r="56" spans="1:13" ht="39.6" x14ac:dyDescent="0.25">
      <c r="A56" s="170" t="s">
        <v>79</v>
      </c>
      <c r="B56" s="170"/>
      <c r="C56" s="172" t="s">
        <v>206</v>
      </c>
      <c r="D56" s="260">
        <f>D57+D74+D106+D122+D132+D145+D163</f>
        <v>588577.77566000004</v>
      </c>
      <c r="E56" s="260">
        <f>E57+E74+E106+E122+E132+E145+E163</f>
        <v>1560.9</v>
      </c>
      <c r="F56" s="260">
        <f>F57+F74+F106+F122+F132+F145+F163</f>
        <v>590138.67566000007</v>
      </c>
      <c r="G56" s="260">
        <f>G57+G74+G106+G122+G132+G145+G163</f>
        <v>597005.08779000002</v>
      </c>
      <c r="H56" s="260"/>
      <c r="I56" s="260">
        <f>I57+I74+I106+I122+I132+I145+I163</f>
        <v>597005.08779000002</v>
      </c>
      <c r="J56" s="260">
        <f>J57+J74+J106+J122+J132+J145+J163</f>
        <v>562113.82419000007</v>
      </c>
      <c r="K56" s="260"/>
      <c r="L56" s="260">
        <f>L57+L74+L106+L122+L132+L145+L163</f>
        <v>562113.82419000007</v>
      </c>
    </row>
    <row r="57" spans="1:13" x14ac:dyDescent="0.25">
      <c r="A57" s="30" t="s">
        <v>161</v>
      </c>
      <c r="B57" s="30"/>
      <c r="C57" s="129" t="s">
        <v>160</v>
      </c>
      <c r="D57" s="254">
        <f t="shared" ref="D57:L57" si="53">D58</f>
        <v>146587.6856</v>
      </c>
      <c r="E57" s="254">
        <f t="shared" si="53"/>
        <v>121</v>
      </c>
      <c r="F57" s="254">
        <f t="shared" si="53"/>
        <v>146708.6856</v>
      </c>
      <c r="G57" s="254">
        <f t="shared" si="53"/>
        <v>140976.74080000003</v>
      </c>
      <c r="H57" s="254"/>
      <c r="I57" s="254">
        <f t="shared" si="53"/>
        <v>140976.74080000003</v>
      </c>
      <c r="J57" s="254">
        <f t="shared" si="53"/>
        <v>139771.17259999999</v>
      </c>
      <c r="K57" s="254"/>
      <c r="L57" s="254">
        <f t="shared" si="53"/>
        <v>139771.17259999999</v>
      </c>
    </row>
    <row r="58" spans="1:13" ht="52.8" x14ac:dyDescent="0.25">
      <c r="A58" s="153" t="s">
        <v>159</v>
      </c>
      <c r="B58" s="153"/>
      <c r="C58" s="163" t="s">
        <v>177</v>
      </c>
      <c r="D58" s="165">
        <f>D59+D61+D64+D66+D68+D70</f>
        <v>146587.6856</v>
      </c>
      <c r="E58" s="165">
        <f>E59+E61+E64+E66+E68+E70</f>
        <v>121</v>
      </c>
      <c r="F58" s="165">
        <f>F59+F61+F64+F66+F68+F70</f>
        <v>146708.6856</v>
      </c>
      <c r="G58" s="165">
        <f>G59+G61+G64+G66+G68</f>
        <v>140976.74080000003</v>
      </c>
      <c r="H58" s="165"/>
      <c r="I58" s="165">
        <f>I59+I61+I64+I66+I68</f>
        <v>140976.74080000003</v>
      </c>
      <c r="J58" s="165">
        <f>J59+J61+J64+J66+J68</f>
        <v>139771.17259999999</v>
      </c>
      <c r="K58" s="165"/>
      <c r="L58" s="165">
        <f>L59+L61+L64+L66+L68</f>
        <v>139771.17259999999</v>
      </c>
    </row>
    <row r="59" spans="1:13" ht="39.6" x14ac:dyDescent="0.25">
      <c r="A59" s="7" t="s">
        <v>235</v>
      </c>
      <c r="B59" s="60"/>
      <c r="C59" s="130" t="s">
        <v>234</v>
      </c>
      <c r="D59" s="175">
        <f t="shared" ref="D59:L59" si="54">D60</f>
        <v>30109</v>
      </c>
      <c r="E59" s="253"/>
      <c r="F59" s="175">
        <f t="shared" si="54"/>
        <v>30109</v>
      </c>
      <c r="G59" s="175">
        <f t="shared" si="54"/>
        <v>30109</v>
      </c>
      <c r="H59" s="175"/>
      <c r="I59" s="175">
        <f t="shared" si="54"/>
        <v>30109</v>
      </c>
      <c r="J59" s="175">
        <f t="shared" si="54"/>
        <v>30109</v>
      </c>
      <c r="K59" s="175"/>
      <c r="L59" s="175">
        <f t="shared" si="54"/>
        <v>30109</v>
      </c>
    </row>
    <row r="60" spans="1:13" ht="26.4" x14ac:dyDescent="0.25">
      <c r="A60" s="7"/>
      <c r="B60" s="7" t="s">
        <v>57</v>
      </c>
      <c r="C60" s="130" t="s">
        <v>56</v>
      </c>
      <c r="D60" s="175">
        <v>30109</v>
      </c>
      <c r="E60" s="253"/>
      <c r="F60" s="175">
        <v>30109</v>
      </c>
      <c r="G60" s="175">
        <v>30109</v>
      </c>
      <c r="H60" s="175"/>
      <c r="I60" s="175">
        <v>30109</v>
      </c>
      <c r="J60" s="175">
        <v>30109</v>
      </c>
      <c r="K60" s="175"/>
      <c r="L60" s="175">
        <v>30109</v>
      </c>
    </row>
    <row r="61" spans="1:13" ht="52.8" x14ac:dyDescent="0.25">
      <c r="A61" s="7" t="s">
        <v>233</v>
      </c>
      <c r="B61" s="7"/>
      <c r="C61" s="130" t="s">
        <v>232</v>
      </c>
      <c r="D61" s="175">
        <f t="shared" ref="D61:J61" si="55">D62+D63</f>
        <v>110421.28559999999</v>
      </c>
      <c r="E61" s="253"/>
      <c r="F61" s="175">
        <f t="shared" ref="F61" si="56">F62+F63</f>
        <v>110421.28559999999</v>
      </c>
      <c r="G61" s="175">
        <f t="shared" si="55"/>
        <v>105471.0408</v>
      </c>
      <c r="H61" s="175"/>
      <c r="I61" s="175">
        <f t="shared" ref="I61" si="57">I62+I63</f>
        <v>105471.0408</v>
      </c>
      <c r="J61" s="175">
        <f t="shared" si="55"/>
        <v>104153.7726</v>
      </c>
      <c r="K61" s="175"/>
      <c r="L61" s="175">
        <f t="shared" ref="L61" si="58">L62+L63</f>
        <v>104153.7726</v>
      </c>
    </row>
    <row r="62" spans="1:13" x14ac:dyDescent="0.25">
      <c r="A62" s="7"/>
      <c r="B62" s="7" t="s">
        <v>71</v>
      </c>
      <c r="C62" s="130" t="s">
        <v>70</v>
      </c>
      <c r="D62" s="175">
        <v>23.352499999999999</v>
      </c>
      <c r="E62" s="253"/>
      <c r="F62" s="175">
        <v>23.352499999999999</v>
      </c>
      <c r="G62" s="175">
        <v>0</v>
      </c>
      <c r="H62" s="175"/>
      <c r="I62" s="175">
        <v>0</v>
      </c>
      <c r="J62" s="175">
        <v>0</v>
      </c>
      <c r="K62" s="175"/>
      <c r="L62" s="175">
        <v>0</v>
      </c>
    </row>
    <row r="63" spans="1:13" ht="26.4" x14ac:dyDescent="0.25">
      <c r="A63" s="7"/>
      <c r="B63" s="7" t="s">
        <v>57</v>
      </c>
      <c r="C63" s="130" t="s">
        <v>56</v>
      </c>
      <c r="D63" s="175">
        <v>110397.93309999999</v>
      </c>
      <c r="E63" s="253"/>
      <c r="F63" s="175">
        <v>110397.93309999999</v>
      </c>
      <c r="G63" s="175">
        <v>105471.0408</v>
      </c>
      <c r="H63" s="175"/>
      <c r="I63" s="175">
        <v>105471.0408</v>
      </c>
      <c r="J63" s="175">
        <v>104153.7726</v>
      </c>
      <c r="K63" s="175"/>
      <c r="L63" s="175">
        <v>104153.7726</v>
      </c>
    </row>
    <row r="64" spans="1:13" ht="66" x14ac:dyDescent="0.25">
      <c r="A64" s="7" t="s">
        <v>157</v>
      </c>
      <c r="B64" s="7"/>
      <c r="C64" s="130" t="s">
        <v>9</v>
      </c>
      <c r="D64" s="175">
        <f t="shared" ref="D64:L64" si="59">D65</f>
        <v>4095.9</v>
      </c>
      <c r="E64" s="253"/>
      <c r="F64" s="175">
        <f t="shared" si="59"/>
        <v>4095.9</v>
      </c>
      <c r="G64" s="175">
        <f t="shared" si="59"/>
        <v>3785.2</v>
      </c>
      <c r="H64" s="175"/>
      <c r="I64" s="175">
        <f t="shared" si="59"/>
        <v>3785.2</v>
      </c>
      <c r="J64" s="175">
        <f t="shared" si="59"/>
        <v>3896.9</v>
      </c>
      <c r="K64" s="175"/>
      <c r="L64" s="175">
        <f t="shared" si="59"/>
        <v>3896.9</v>
      </c>
    </row>
    <row r="65" spans="1:15" ht="26.4" x14ac:dyDescent="0.25">
      <c r="A65" s="7"/>
      <c r="B65" s="7" t="s">
        <v>57</v>
      </c>
      <c r="C65" s="130" t="s">
        <v>56</v>
      </c>
      <c r="D65" s="251">
        <v>4095.9</v>
      </c>
      <c r="E65" s="269"/>
      <c r="F65" s="251">
        <v>4095.9</v>
      </c>
      <c r="G65" s="251">
        <v>3785.2</v>
      </c>
      <c r="H65" s="251"/>
      <c r="I65" s="251">
        <v>3785.2</v>
      </c>
      <c r="J65" s="251">
        <v>3896.9</v>
      </c>
      <c r="K65" s="251"/>
      <c r="L65" s="251">
        <v>3896.9</v>
      </c>
    </row>
    <row r="66" spans="1:15" ht="26.4" x14ac:dyDescent="0.25">
      <c r="A66" s="7" t="s">
        <v>231</v>
      </c>
      <c r="B66" s="7"/>
      <c r="C66" s="130" t="s">
        <v>230</v>
      </c>
      <c r="D66" s="175">
        <f t="shared" ref="D66:L66" si="60">D67</f>
        <v>1443.4</v>
      </c>
      <c r="E66" s="253"/>
      <c r="F66" s="175">
        <f t="shared" si="60"/>
        <v>1443.4</v>
      </c>
      <c r="G66" s="175">
        <f t="shared" si="60"/>
        <v>1443.4</v>
      </c>
      <c r="H66" s="175"/>
      <c r="I66" s="175">
        <f t="shared" si="60"/>
        <v>1443.4</v>
      </c>
      <c r="J66" s="175">
        <f t="shared" si="60"/>
        <v>1443.4</v>
      </c>
      <c r="K66" s="175"/>
      <c r="L66" s="175">
        <f t="shared" si="60"/>
        <v>1443.4</v>
      </c>
    </row>
    <row r="67" spans="1:15" ht="26.4" x14ac:dyDescent="0.25">
      <c r="A67" s="7"/>
      <c r="B67" s="7" t="s">
        <v>57</v>
      </c>
      <c r="C67" s="130" t="s">
        <v>56</v>
      </c>
      <c r="D67" s="175">
        <v>1443.4</v>
      </c>
      <c r="E67" s="253"/>
      <c r="F67" s="175">
        <v>1443.4</v>
      </c>
      <c r="G67" s="175">
        <v>1443.4</v>
      </c>
      <c r="H67" s="175"/>
      <c r="I67" s="175">
        <v>1443.4</v>
      </c>
      <c r="J67" s="175">
        <v>1443.4</v>
      </c>
      <c r="K67" s="175"/>
      <c r="L67" s="175">
        <v>1443.4</v>
      </c>
      <c r="M67" s="246"/>
      <c r="N67" s="246"/>
      <c r="O67" s="246"/>
    </row>
    <row r="68" spans="1:15" ht="39.6" x14ac:dyDescent="0.25">
      <c r="A68" s="54" t="s">
        <v>176</v>
      </c>
      <c r="B68" s="7"/>
      <c r="C68" s="130" t="s">
        <v>691</v>
      </c>
      <c r="D68" s="175">
        <f t="shared" ref="D68:L68" si="61">D69</f>
        <v>168.1</v>
      </c>
      <c r="E68" s="175">
        <f t="shared" si="61"/>
        <v>121</v>
      </c>
      <c r="F68" s="175">
        <f t="shared" si="61"/>
        <v>289.10000000000002</v>
      </c>
      <c r="G68" s="175">
        <f t="shared" si="61"/>
        <v>168.1</v>
      </c>
      <c r="H68" s="175"/>
      <c r="I68" s="175">
        <f t="shared" si="61"/>
        <v>168.1</v>
      </c>
      <c r="J68" s="175">
        <f t="shared" si="61"/>
        <v>168.1</v>
      </c>
      <c r="K68" s="175"/>
      <c r="L68" s="175">
        <f t="shared" si="61"/>
        <v>168.1</v>
      </c>
    </row>
    <row r="69" spans="1:15" ht="26.4" x14ac:dyDescent="0.25">
      <c r="A69" s="54"/>
      <c r="B69" s="7" t="s">
        <v>57</v>
      </c>
      <c r="C69" s="130" t="s">
        <v>56</v>
      </c>
      <c r="D69" s="175">
        <v>168.1</v>
      </c>
      <c r="E69" s="427">
        <f>142-21</f>
        <v>121</v>
      </c>
      <c r="F69" s="175">
        <f>168.1+121</f>
        <v>289.10000000000002</v>
      </c>
      <c r="G69" s="175">
        <v>168.1</v>
      </c>
      <c r="H69" s="175"/>
      <c r="I69" s="175">
        <v>168.1</v>
      </c>
      <c r="J69" s="175">
        <v>168.1</v>
      </c>
      <c r="K69" s="175"/>
      <c r="L69" s="175">
        <v>168.1</v>
      </c>
    </row>
    <row r="70" spans="1:15" ht="39.6" x14ac:dyDescent="0.25">
      <c r="A70" s="7" t="s">
        <v>626</v>
      </c>
      <c r="B70" s="7"/>
      <c r="C70" s="130" t="s">
        <v>562</v>
      </c>
      <c r="D70" s="175">
        <f>D71</f>
        <v>350</v>
      </c>
      <c r="E70" s="253"/>
      <c r="F70" s="175">
        <f>F71</f>
        <v>350</v>
      </c>
      <c r="G70" s="175">
        <v>0</v>
      </c>
      <c r="H70" s="175"/>
      <c r="I70" s="175">
        <v>0</v>
      </c>
      <c r="J70" s="175">
        <v>0</v>
      </c>
      <c r="K70" s="175"/>
      <c r="L70" s="175">
        <v>0</v>
      </c>
    </row>
    <row r="71" spans="1:15" ht="26.4" x14ac:dyDescent="0.25">
      <c r="A71" s="7"/>
      <c r="B71" s="7" t="s">
        <v>57</v>
      </c>
      <c r="C71" s="130" t="s">
        <v>56</v>
      </c>
      <c r="D71" s="175">
        <f>D72+D73</f>
        <v>350</v>
      </c>
      <c r="E71" s="253"/>
      <c r="F71" s="175">
        <f>F72+F73</f>
        <v>350</v>
      </c>
      <c r="G71" s="175">
        <v>0</v>
      </c>
      <c r="H71" s="175"/>
      <c r="I71" s="175">
        <v>0</v>
      </c>
      <c r="J71" s="175">
        <v>0</v>
      </c>
      <c r="K71" s="175"/>
      <c r="L71" s="175">
        <v>0</v>
      </c>
    </row>
    <row r="72" spans="1:15" x14ac:dyDescent="0.25">
      <c r="A72" s="7"/>
      <c r="B72" s="7"/>
      <c r="C72" s="130" t="s">
        <v>149</v>
      </c>
      <c r="D72" s="175">
        <v>350</v>
      </c>
      <c r="E72" s="253"/>
      <c r="F72" s="175">
        <v>350</v>
      </c>
      <c r="G72" s="175">
        <v>0</v>
      </c>
      <c r="H72" s="175"/>
      <c r="I72" s="175">
        <v>0</v>
      </c>
      <c r="J72" s="175">
        <v>0</v>
      </c>
      <c r="K72" s="175"/>
      <c r="L72" s="175">
        <v>0</v>
      </c>
    </row>
    <row r="73" spans="1:15" x14ac:dyDescent="0.25">
      <c r="A73" s="7"/>
      <c r="B73" s="7"/>
      <c r="C73" s="130" t="s">
        <v>148</v>
      </c>
      <c r="D73" s="251">
        <v>0</v>
      </c>
      <c r="E73" s="269"/>
      <c r="F73" s="251">
        <v>0</v>
      </c>
      <c r="G73" s="251">
        <v>0</v>
      </c>
      <c r="H73" s="251"/>
      <c r="I73" s="251">
        <v>0</v>
      </c>
      <c r="J73" s="251">
        <v>0</v>
      </c>
      <c r="K73" s="251"/>
      <c r="L73" s="251">
        <v>0</v>
      </c>
    </row>
    <row r="74" spans="1:15" ht="26.4" x14ac:dyDescent="0.25">
      <c r="A74" s="30" t="s">
        <v>175</v>
      </c>
      <c r="B74" s="30"/>
      <c r="C74" s="129" t="s">
        <v>174</v>
      </c>
      <c r="D74" s="254">
        <f>D75+D84+D99</f>
        <v>359415.35206</v>
      </c>
      <c r="E74" s="254">
        <f>E75+E84+E99</f>
        <v>51.2</v>
      </c>
      <c r="F74" s="254">
        <f>F75+F84+F99</f>
        <v>359466.55206000002</v>
      </c>
      <c r="G74" s="254">
        <f>G75+G84+G99</f>
        <v>352064.09099</v>
      </c>
      <c r="H74" s="254"/>
      <c r="I74" s="254">
        <f>I75+I84+I99</f>
        <v>352064.09099</v>
      </c>
      <c r="J74" s="254">
        <f>J75+J84+J99</f>
        <v>344518.68458999996</v>
      </c>
      <c r="K74" s="254"/>
      <c r="L74" s="254">
        <f>L75+L84+L99</f>
        <v>344518.68458999996</v>
      </c>
    </row>
    <row r="75" spans="1:15" ht="52.8" x14ac:dyDescent="0.25">
      <c r="A75" s="153" t="s">
        <v>227</v>
      </c>
      <c r="B75" s="153"/>
      <c r="C75" s="163" t="s">
        <v>158</v>
      </c>
      <c r="D75" s="165">
        <f t="shared" ref="D75:J75" si="62">D76+D78+D80</f>
        <v>308386.82516000001</v>
      </c>
      <c r="E75" s="267"/>
      <c r="F75" s="165">
        <f t="shared" ref="F75" si="63">F76+F78+F80</f>
        <v>308386.82516000001</v>
      </c>
      <c r="G75" s="165">
        <f t="shared" si="62"/>
        <v>302580.32988999999</v>
      </c>
      <c r="H75" s="165"/>
      <c r="I75" s="165">
        <f t="shared" ref="I75" si="64">I76+I78+I80</f>
        <v>302580.32988999999</v>
      </c>
      <c r="J75" s="165">
        <f t="shared" si="62"/>
        <v>295945.78578999999</v>
      </c>
      <c r="K75" s="165"/>
      <c r="L75" s="165">
        <f t="shared" ref="L75" si="65">L76+L78+L80</f>
        <v>295945.78578999999</v>
      </c>
    </row>
    <row r="76" spans="1:15" ht="39.6" x14ac:dyDescent="0.25">
      <c r="A76" s="7" t="s">
        <v>226</v>
      </c>
      <c r="B76" s="60"/>
      <c r="C76" s="130" t="s">
        <v>225</v>
      </c>
      <c r="D76" s="175">
        <f t="shared" ref="D76:L76" si="66">D77</f>
        <v>38014.1</v>
      </c>
      <c r="E76" s="253"/>
      <c r="F76" s="175">
        <f t="shared" si="66"/>
        <v>38014.1</v>
      </c>
      <c r="G76" s="175">
        <f t="shared" si="66"/>
        <v>38014.1</v>
      </c>
      <c r="H76" s="175"/>
      <c r="I76" s="175">
        <f t="shared" si="66"/>
        <v>38014.1</v>
      </c>
      <c r="J76" s="175">
        <f t="shared" si="66"/>
        <v>38014.1</v>
      </c>
      <c r="K76" s="175"/>
      <c r="L76" s="175">
        <f t="shared" si="66"/>
        <v>38014.1</v>
      </c>
    </row>
    <row r="77" spans="1:15" ht="26.4" x14ac:dyDescent="0.25">
      <c r="A77" s="7"/>
      <c r="B77" s="7" t="s">
        <v>57</v>
      </c>
      <c r="C77" s="130" t="s">
        <v>56</v>
      </c>
      <c r="D77" s="175">
        <v>38014.1</v>
      </c>
      <c r="E77" s="253"/>
      <c r="F77" s="175">
        <v>38014.1</v>
      </c>
      <c r="G77" s="175">
        <v>38014.1</v>
      </c>
      <c r="H77" s="175"/>
      <c r="I77" s="175">
        <v>38014.1</v>
      </c>
      <c r="J77" s="175">
        <v>38014.1</v>
      </c>
      <c r="K77" s="175"/>
      <c r="L77" s="175">
        <v>38014.1</v>
      </c>
    </row>
    <row r="78" spans="1:15" ht="66" x14ac:dyDescent="0.25">
      <c r="A78" s="7" t="s">
        <v>224</v>
      </c>
      <c r="B78" s="7"/>
      <c r="C78" s="130" t="s">
        <v>223</v>
      </c>
      <c r="D78" s="175">
        <f t="shared" ref="D78:L78" si="67">D79</f>
        <v>260129.92516000001</v>
      </c>
      <c r="E78" s="253"/>
      <c r="F78" s="175">
        <f t="shared" si="67"/>
        <v>260129.92516000001</v>
      </c>
      <c r="G78" s="175">
        <f t="shared" si="67"/>
        <v>254323.42989</v>
      </c>
      <c r="H78" s="175"/>
      <c r="I78" s="175">
        <f t="shared" si="67"/>
        <v>254323.42989</v>
      </c>
      <c r="J78" s="175">
        <f t="shared" si="67"/>
        <v>247688.88579</v>
      </c>
      <c r="K78" s="175"/>
      <c r="L78" s="175">
        <f t="shared" si="67"/>
        <v>247688.88579</v>
      </c>
    </row>
    <row r="79" spans="1:15" ht="26.4" x14ac:dyDescent="0.25">
      <c r="A79" s="7"/>
      <c r="B79" s="7" t="s">
        <v>57</v>
      </c>
      <c r="C79" s="130" t="s">
        <v>56</v>
      </c>
      <c r="D79" s="175">
        <v>260129.92516000001</v>
      </c>
      <c r="E79" s="253"/>
      <c r="F79" s="175">
        <v>260129.92516000001</v>
      </c>
      <c r="G79" s="175">
        <v>254323.42989</v>
      </c>
      <c r="H79" s="175"/>
      <c r="I79" s="175">
        <v>254323.42989</v>
      </c>
      <c r="J79" s="175">
        <v>247688.88579</v>
      </c>
      <c r="K79" s="175"/>
      <c r="L79" s="175">
        <v>247688.88579</v>
      </c>
    </row>
    <row r="80" spans="1:15" ht="105.6" x14ac:dyDescent="0.25">
      <c r="A80" s="7" t="s">
        <v>222</v>
      </c>
      <c r="B80" s="7"/>
      <c r="C80" s="130" t="s">
        <v>729</v>
      </c>
      <c r="D80" s="175">
        <f t="shared" ref="D80:L80" si="68">D81</f>
        <v>10242.800000000001</v>
      </c>
      <c r="E80" s="253"/>
      <c r="F80" s="175">
        <f t="shared" si="68"/>
        <v>10242.800000000001</v>
      </c>
      <c r="G80" s="175">
        <f t="shared" si="68"/>
        <v>10242.800000000001</v>
      </c>
      <c r="H80" s="175"/>
      <c r="I80" s="175">
        <f t="shared" si="68"/>
        <v>10242.800000000001</v>
      </c>
      <c r="J80" s="175">
        <f t="shared" si="68"/>
        <v>10242.800000000001</v>
      </c>
      <c r="K80" s="175"/>
      <c r="L80" s="175">
        <f t="shared" si="68"/>
        <v>10242.800000000001</v>
      </c>
    </row>
    <row r="81" spans="1:15" ht="26.4" x14ac:dyDescent="0.25">
      <c r="A81" s="7"/>
      <c r="B81" s="7" t="s">
        <v>57</v>
      </c>
      <c r="C81" s="130" t="s">
        <v>56</v>
      </c>
      <c r="D81" s="175">
        <f t="shared" ref="D81:J81" si="69">D82+D83</f>
        <v>10242.800000000001</v>
      </c>
      <c r="E81" s="253"/>
      <c r="F81" s="175">
        <f t="shared" ref="F81" si="70">F82+F83</f>
        <v>10242.800000000001</v>
      </c>
      <c r="G81" s="175">
        <f t="shared" si="69"/>
        <v>10242.800000000001</v>
      </c>
      <c r="H81" s="175"/>
      <c r="I81" s="175">
        <f t="shared" ref="I81" si="71">I82+I83</f>
        <v>10242.800000000001</v>
      </c>
      <c r="J81" s="175">
        <f t="shared" si="69"/>
        <v>10242.800000000001</v>
      </c>
      <c r="K81" s="175"/>
      <c r="L81" s="175">
        <f t="shared" ref="L81" si="72">L82+L83</f>
        <v>10242.800000000001</v>
      </c>
    </row>
    <row r="82" spans="1:15" x14ac:dyDescent="0.25">
      <c r="A82" s="7"/>
      <c r="B82" s="7"/>
      <c r="C82" s="130" t="s">
        <v>149</v>
      </c>
      <c r="D82" s="175">
        <v>9474.6</v>
      </c>
      <c r="E82" s="253"/>
      <c r="F82" s="175">
        <v>9474.6</v>
      </c>
      <c r="G82" s="175">
        <v>9474.6</v>
      </c>
      <c r="H82" s="175"/>
      <c r="I82" s="175">
        <v>9474.6</v>
      </c>
      <c r="J82" s="175">
        <v>9474.6</v>
      </c>
      <c r="K82" s="175"/>
      <c r="L82" s="175">
        <v>9474.6</v>
      </c>
    </row>
    <row r="83" spans="1:15" x14ac:dyDescent="0.25">
      <c r="A83" s="7"/>
      <c r="B83" s="7"/>
      <c r="C83" s="130" t="s">
        <v>148</v>
      </c>
      <c r="D83" s="175">
        <v>768.2</v>
      </c>
      <c r="E83" s="255"/>
      <c r="F83" s="175">
        <v>768.2</v>
      </c>
      <c r="G83" s="255">
        <v>768.2</v>
      </c>
      <c r="H83" s="255"/>
      <c r="I83" s="255">
        <v>768.2</v>
      </c>
      <c r="J83" s="175">
        <v>768.2</v>
      </c>
      <c r="K83" s="175"/>
      <c r="L83" s="175">
        <v>768.2</v>
      </c>
    </row>
    <row r="84" spans="1:15" ht="52.8" x14ac:dyDescent="0.25">
      <c r="A84" s="153" t="s">
        <v>173</v>
      </c>
      <c r="B84" s="153"/>
      <c r="C84" s="163" t="s">
        <v>172</v>
      </c>
      <c r="D84" s="165">
        <f>D85+D87+D89+D91+D93+D95+D97</f>
        <v>28725.699999999997</v>
      </c>
      <c r="E84" s="165">
        <f>E85+E87+E89+E91+E93+E95+E97</f>
        <v>51.2</v>
      </c>
      <c r="F84" s="165">
        <f>F85+F87+F89+F91+F93+F95+F97</f>
        <v>28776.9</v>
      </c>
      <c r="G84" s="165">
        <f t="shared" ref="G84:J84" si="73">G85+G87+G89+G91+G93+G95+G97</f>
        <v>27237.699999999997</v>
      </c>
      <c r="H84" s="165"/>
      <c r="I84" s="165">
        <f t="shared" ref="I84" si="74">I85+I87+I89+I91+I93+I95+I97</f>
        <v>27237.699999999997</v>
      </c>
      <c r="J84" s="165">
        <f t="shared" si="73"/>
        <v>26320.799999999996</v>
      </c>
      <c r="K84" s="165"/>
      <c r="L84" s="165">
        <f t="shared" ref="L84" si="75">L85+L87+L89+L91+L93+L95+L97</f>
        <v>26320.799999999996</v>
      </c>
    </row>
    <row r="85" spans="1:15" ht="26.4" x14ac:dyDescent="0.25">
      <c r="A85" s="7" t="s">
        <v>220</v>
      </c>
      <c r="B85" s="7"/>
      <c r="C85" s="130" t="s">
        <v>219</v>
      </c>
      <c r="D85" s="175">
        <f t="shared" ref="D85:L85" si="76">D86</f>
        <v>7277.9</v>
      </c>
      <c r="E85" s="253"/>
      <c r="F85" s="175">
        <f t="shared" si="76"/>
        <v>7277.9</v>
      </c>
      <c r="G85" s="175">
        <f t="shared" si="76"/>
        <v>7208.4</v>
      </c>
      <c r="H85" s="175"/>
      <c r="I85" s="175">
        <f t="shared" si="76"/>
        <v>7208.4</v>
      </c>
      <c r="J85" s="175">
        <f t="shared" si="76"/>
        <v>7277.9</v>
      </c>
      <c r="K85" s="175"/>
      <c r="L85" s="175">
        <f t="shared" si="76"/>
        <v>7277.9</v>
      </c>
    </row>
    <row r="86" spans="1:15" ht="26.4" x14ac:dyDescent="0.25">
      <c r="A86" s="7"/>
      <c r="B86" s="7" t="s">
        <v>57</v>
      </c>
      <c r="C86" s="130" t="s">
        <v>56</v>
      </c>
      <c r="D86" s="175">
        <v>7277.9</v>
      </c>
      <c r="E86" s="253"/>
      <c r="F86" s="175">
        <v>7277.9</v>
      </c>
      <c r="G86" s="175">
        <v>7208.4</v>
      </c>
      <c r="H86" s="175"/>
      <c r="I86" s="175">
        <v>7208.4</v>
      </c>
      <c r="J86" s="175">
        <v>7277.9</v>
      </c>
      <c r="K86" s="175"/>
      <c r="L86" s="175">
        <v>7277.9</v>
      </c>
      <c r="M86" s="246"/>
      <c r="N86" s="244"/>
      <c r="O86" s="246"/>
    </row>
    <row r="87" spans="1:15" ht="39.6" x14ac:dyDescent="0.25">
      <c r="A87" s="7" t="s">
        <v>167</v>
      </c>
      <c r="B87" s="7"/>
      <c r="C87" s="130" t="s">
        <v>691</v>
      </c>
      <c r="D87" s="175">
        <f t="shared" ref="D87:L87" si="77">D88</f>
        <v>1451</v>
      </c>
      <c r="E87" s="175">
        <f t="shared" si="77"/>
        <v>51.2</v>
      </c>
      <c r="F87" s="175">
        <f t="shared" si="77"/>
        <v>1502.2</v>
      </c>
      <c r="G87" s="175">
        <f t="shared" si="77"/>
        <v>1451</v>
      </c>
      <c r="H87" s="175"/>
      <c r="I87" s="175">
        <f t="shared" si="77"/>
        <v>1451</v>
      </c>
      <c r="J87" s="175">
        <f t="shared" si="77"/>
        <v>1451</v>
      </c>
      <c r="K87" s="175"/>
      <c r="L87" s="175">
        <f t="shared" si="77"/>
        <v>1451</v>
      </c>
    </row>
    <row r="88" spans="1:15" ht="26.4" x14ac:dyDescent="0.25">
      <c r="A88" s="7"/>
      <c r="B88" s="7" t="s">
        <v>57</v>
      </c>
      <c r="C88" s="130" t="s">
        <v>56</v>
      </c>
      <c r="D88" s="175">
        <v>1451</v>
      </c>
      <c r="E88" s="427">
        <f>30.2+21</f>
        <v>51.2</v>
      </c>
      <c r="F88" s="175">
        <f>SUM(D88:E88)</f>
        <v>1502.2</v>
      </c>
      <c r="G88" s="175">
        <v>1451</v>
      </c>
      <c r="H88" s="175"/>
      <c r="I88" s="175">
        <v>1451</v>
      </c>
      <c r="J88" s="175">
        <v>1451</v>
      </c>
      <c r="K88" s="175"/>
      <c r="L88" s="175">
        <v>1451</v>
      </c>
    </row>
    <row r="89" spans="1:15" ht="39.6" x14ac:dyDescent="0.25">
      <c r="A89" s="7" t="s">
        <v>218</v>
      </c>
      <c r="B89" s="7"/>
      <c r="C89" s="130" t="s">
        <v>217</v>
      </c>
      <c r="D89" s="175">
        <f t="shared" ref="D89:L89" si="78">D90</f>
        <v>446.3</v>
      </c>
      <c r="E89" s="253"/>
      <c r="F89" s="175">
        <f t="shared" si="78"/>
        <v>446.3</v>
      </c>
      <c r="G89" s="175">
        <f t="shared" si="78"/>
        <v>446.3</v>
      </c>
      <c r="H89" s="175"/>
      <c r="I89" s="175">
        <f t="shared" si="78"/>
        <v>446.3</v>
      </c>
      <c r="J89" s="175">
        <f t="shared" si="78"/>
        <v>446.3</v>
      </c>
      <c r="K89" s="175"/>
      <c r="L89" s="175">
        <f t="shared" si="78"/>
        <v>446.3</v>
      </c>
    </row>
    <row r="90" spans="1:15" ht="26.4" x14ac:dyDescent="0.25">
      <c r="A90" s="7"/>
      <c r="B90" s="7" t="s">
        <v>57</v>
      </c>
      <c r="C90" s="130" t="s">
        <v>56</v>
      </c>
      <c r="D90" s="175">
        <v>446.3</v>
      </c>
      <c r="E90" s="253"/>
      <c r="F90" s="175">
        <v>446.3</v>
      </c>
      <c r="G90" s="175">
        <v>446.3</v>
      </c>
      <c r="H90" s="175"/>
      <c r="I90" s="175">
        <v>446.3</v>
      </c>
      <c r="J90" s="175">
        <v>446.3</v>
      </c>
      <c r="K90" s="175"/>
      <c r="L90" s="175">
        <v>446.3</v>
      </c>
      <c r="M90" s="246"/>
      <c r="N90" s="246"/>
      <c r="O90" s="246"/>
    </row>
    <row r="91" spans="1:15" ht="39.6" x14ac:dyDescent="0.25">
      <c r="A91" s="7" t="s">
        <v>216</v>
      </c>
      <c r="B91" s="7"/>
      <c r="C91" s="130" t="s">
        <v>215</v>
      </c>
      <c r="D91" s="175">
        <f t="shared" ref="D91:L91" si="79">D92</f>
        <v>105</v>
      </c>
      <c r="E91" s="253"/>
      <c r="F91" s="175">
        <f t="shared" si="79"/>
        <v>105</v>
      </c>
      <c r="G91" s="175">
        <f t="shared" si="79"/>
        <v>105</v>
      </c>
      <c r="H91" s="175"/>
      <c r="I91" s="175">
        <f t="shared" si="79"/>
        <v>105</v>
      </c>
      <c r="J91" s="175">
        <f t="shared" si="79"/>
        <v>105</v>
      </c>
      <c r="K91" s="175"/>
      <c r="L91" s="175">
        <f t="shared" si="79"/>
        <v>105</v>
      </c>
    </row>
    <row r="92" spans="1:15" ht="26.4" x14ac:dyDescent="0.25">
      <c r="A92" s="7"/>
      <c r="B92" s="7" t="s">
        <v>57</v>
      </c>
      <c r="C92" s="130" t="s">
        <v>56</v>
      </c>
      <c r="D92" s="175">
        <v>105</v>
      </c>
      <c r="E92" s="253"/>
      <c r="F92" s="175">
        <v>105</v>
      </c>
      <c r="G92" s="175">
        <v>105</v>
      </c>
      <c r="H92" s="175"/>
      <c r="I92" s="175">
        <v>105</v>
      </c>
      <c r="J92" s="175">
        <v>105</v>
      </c>
      <c r="K92" s="175"/>
      <c r="L92" s="175">
        <v>105</v>
      </c>
      <c r="M92" s="246"/>
      <c r="N92" s="246"/>
      <c r="O92" s="246"/>
    </row>
    <row r="93" spans="1:15" ht="26.4" x14ac:dyDescent="0.25">
      <c r="A93" s="70" t="s">
        <v>171</v>
      </c>
      <c r="B93" s="7"/>
      <c r="C93" s="130" t="s">
        <v>170</v>
      </c>
      <c r="D93" s="175">
        <f t="shared" ref="D93:L93" si="80">D94</f>
        <v>4249.5</v>
      </c>
      <c r="E93" s="253"/>
      <c r="F93" s="175">
        <f t="shared" si="80"/>
        <v>4249.5</v>
      </c>
      <c r="G93" s="175">
        <f t="shared" si="80"/>
        <v>3853.7</v>
      </c>
      <c r="H93" s="175"/>
      <c r="I93" s="175">
        <f t="shared" si="80"/>
        <v>3853.7</v>
      </c>
      <c r="J93" s="175">
        <f t="shared" si="80"/>
        <v>3853.7</v>
      </c>
      <c r="K93" s="175"/>
      <c r="L93" s="175">
        <f t="shared" si="80"/>
        <v>3853.7</v>
      </c>
    </row>
    <row r="94" spans="1:15" ht="26.4" x14ac:dyDescent="0.25">
      <c r="A94" s="70"/>
      <c r="B94" s="7" t="s">
        <v>57</v>
      </c>
      <c r="C94" s="130" t="s">
        <v>56</v>
      </c>
      <c r="D94" s="175">
        <v>4249.5</v>
      </c>
      <c r="E94" s="253"/>
      <c r="F94" s="175">
        <v>4249.5</v>
      </c>
      <c r="G94" s="175">
        <v>3853.7</v>
      </c>
      <c r="H94" s="175"/>
      <c r="I94" s="175">
        <v>3853.7</v>
      </c>
      <c r="J94" s="175">
        <v>3853.7</v>
      </c>
      <c r="K94" s="175"/>
      <c r="L94" s="175">
        <v>3853.7</v>
      </c>
    </row>
    <row r="95" spans="1:15" ht="26.4" x14ac:dyDescent="0.25">
      <c r="A95" s="70" t="s">
        <v>169</v>
      </c>
      <c r="B95" s="7"/>
      <c r="C95" s="130" t="s">
        <v>168</v>
      </c>
      <c r="D95" s="175">
        <f t="shared" ref="D95:L95" si="81">D96</f>
        <v>2895.5</v>
      </c>
      <c r="E95" s="253"/>
      <c r="F95" s="175">
        <f t="shared" si="81"/>
        <v>2895.5</v>
      </c>
      <c r="G95" s="175">
        <f t="shared" si="81"/>
        <v>2541.3000000000002</v>
      </c>
      <c r="H95" s="175"/>
      <c r="I95" s="175">
        <f t="shared" si="81"/>
        <v>2541.3000000000002</v>
      </c>
      <c r="J95" s="175">
        <f t="shared" si="81"/>
        <v>2541.3000000000002</v>
      </c>
      <c r="K95" s="175"/>
      <c r="L95" s="175">
        <f t="shared" si="81"/>
        <v>2541.3000000000002</v>
      </c>
    </row>
    <row r="96" spans="1:15" ht="26.4" x14ac:dyDescent="0.25">
      <c r="A96" s="70"/>
      <c r="B96" s="7" t="s">
        <v>57</v>
      </c>
      <c r="C96" s="130" t="s">
        <v>56</v>
      </c>
      <c r="D96" s="251">
        <v>2895.5</v>
      </c>
      <c r="E96" s="269"/>
      <c r="F96" s="251">
        <v>2895.5</v>
      </c>
      <c r="G96" s="251">
        <v>2541.3000000000002</v>
      </c>
      <c r="H96" s="251"/>
      <c r="I96" s="251">
        <v>2541.3000000000002</v>
      </c>
      <c r="J96" s="251">
        <v>2541.3000000000002</v>
      </c>
      <c r="K96" s="251"/>
      <c r="L96" s="251">
        <v>2541.3000000000002</v>
      </c>
    </row>
    <row r="97" spans="1:12" ht="52.8" x14ac:dyDescent="0.25">
      <c r="A97" s="7" t="s">
        <v>213</v>
      </c>
      <c r="B97" s="7"/>
      <c r="C97" s="130" t="s">
        <v>212</v>
      </c>
      <c r="D97" s="175">
        <f t="shared" ref="D97:L97" si="82">D98</f>
        <v>12300.5</v>
      </c>
      <c r="E97" s="253"/>
      <c r="F97" s="175">
        <f t="shared" si="82"/>
        <v>12300.5</v>
      </c>
      <c r="G97" s="175">
        <f t="shared" si="82"/>
        <v>11632</v>
      </c>
      <c r="H97" s="175"/>
      <c r="I97" s="175">
        <f t="shared" si="82"/>
        <v>11632</v>
      </c>
      <c r="J97" s="175">
        <f t="shared" si="82"/>
        <v>10645.6</v>
      </c>
      <c r="K97" s="175"/>
      <c r="L97" s="175">
        <f t="shared" si="82"/>
        <v>10645.6</v>
      </c>
    </row>
    <row r="98" spans="1:12" ht="26.4" x14ac:dyDescent="0.25">
      <c r="A98" s="7"/>
      <c r="B98" s="7" t="s">
        <v>57</v>
      </c>
      <c r="C98" s="130" t="s">
        <v>56</v>
      </c>
      <c r="D98" s="251">
        <v>12300.5</v>
      </c>
      <c r="E98" s="269"/>
      <c r="F98" s="251">
        <v>12300.5</v>
      </c>
      <c r="G98" s="251">
        <v>11632</v>
      </c>
      <c r="H98" s="251"/>
      <c r="I98" s="251">
        <v>11632</v>
      </c>
      <c r="J98" s="251">
        <v>10645.6</v>
      </c>
      <c r="K98" s="251"/>
      <c r="L98" s="251">
        <v>10645.6</v>
      </c>
    </row>
    <row r="99" spans="1:12" ht="26.4" x14ac:dyDescent="0.25">
      <c r="A99" s="216" t="s">
        <v>661</v>
      </c>
      <c r="B99" s="217"/>
      <c r="C99" s="218" t="s">
        <v>730</v>
      </c>
      <c r="D99" s="165">
        <f>D100+D102+D104</f>
        <v>22302.8269</v>
      </c>
      <c r="E99" s="267"/>
      <c r="F99" s="165">
        <f>F100+F102+F104</f>
        <v>22302.8269</v>
      </c>
      <c r="G99" s="165">
        <f t="shared" ref="G99:J99" si="83">G100+G102+G104</f>
        <v>22246.061099999999</v>
      </c>
      <c r="H99" s="165"/>
      <c r="I99" s="165">
        <f t="shared" ref="I99" si="84">I100+I102+I104</f>
        <v>22246.061099999999</v>
      </c>
      <c r="J99" s="165">
        <f t="shared" si="83"/>
        <v>22252.0988</v>
      </c>
      <c r="K99" s="165"/>
      <c r="L99" s="165">
        <f t="shared" ref="L99" si="85">L100+L102+L104</f>
        <v>22252.0988</v>
      </c>
    </row>
    <row r="100" spans="1:12" ht="52.8" x14ac:dyDescent="0.25">
      <c r="A100" s="199" t="s">
        <v>663</v>
      </c>
      <c r="B100" s="199"/>
      <c r="C100" s="242" t="s">
        <v>692</v>
      </c>
      <c r="D100" s="175">
        <f t="shared" ref="D100:L100" si="86">D101</f>
        <v>416.92689999999999</v>
      </c>
      <c r="E100" s="253"/>
      <c r="F100" s="175">
        <f t="shared" si="86"/>
        <v>416.92689999999999</v>
      </c>
      <c r="G100" s="175">
        <f t="shared" si="86"/>
        <v>540.36109999999996</v>
      </c>
      <c r="H100" s="175"/>
      <c r="I100" s="175">
        <f t="shared" si="86"/>
        <v>540.36109999999996</v>
      </c>
      <c r="J100" s="175">
        <f t="shared" si="86"/>
        <v>546.79880000000003</v>
      </c>
      <c r="K100" s="175"/>
      <c r="L100" s="175">
        <f t="shared" si="86"/>
        <v>546.79880000000003</v>
      </c>
    </row>
    <row r="101" spans="1:12" ht="26.4" x14ac:dyDescent="0.25">
      <c r="A101" s="7"/>
      <c r="B101" s="7" t="s">
        <v>57</v>
      </c>
      <c r="C101" s="130" t="s">
        <v>56</v>
      </c>
      <c r="D101" s="175">
        <v>416.92689999999999</v>
      </c>
      <c r="E101" s="253"/>
      <c r="F101" s="175">
        <v>416.92689999999999</v>
      </c>
      <c r="G101" s="175">
        <v>540.36109999999996</v>
      </c>
      <c r="H101" s="175"/>
      <c r="I101" s="175">
        <v>540.36109999999996</v>
      </c>
      <c r="J101" s="175">
        <v>546.79880000000003</v>
      </c>
      <c r="K101" s="175"/>
      <c r="L101" s="175">
        <v>546.79880000000003</v>
      </c>
    </row>
    <row r="102" spans="1:12" ht="66" x14ac:dyDescent="0.25">
      <c r="A102" s="199" t="s">
        <v>714</v>
      </c>
      <c r="B102" s="7"/>
      <c r="C102" s="130" t="s">
        <v>715</v>
      </c>
      <c r="D102" s="175">
        <f>D103</f>
        <v>267</v>
      </c>
      <c r="E102" s="253"/>
      <c r="F102" s="175">
        <f>F103</f>
        <v>267</v>
      </c>
      <c r="G102" s="175">
        <f>G103</f>
        <v>267</v>
      </c>
      <c r="H102" s="175"/>
      <c r="I102" s="175">
        <f>I103</f>
        <v>267</v>
      </c>
      <c r="J102" s="175">
        <f>J103</f>
        <v>267</v>
      </c>
      <c r="K102" s="175"/>
      <c r="L102" s="175">
        <f>L103</f>
        <v>267</v>
      </c>
    </row>
    <row r="103" spans="1:12" ht="27.75" customHeight="1" x14ac:dyDescent="0.25">
      <c r="A103" s="7"/>
      <c r="B103" s="7" t="s">
        <v>57</v>
      </c>
      <c r="C103" s="130" t="s">
        <v>56</v>
      </c>
      <c r="D103" s="251">
        <v>267</v>
      </c>
      <c r="E103" s="269"/>
      <c r="F103" s="251">
        <v>267</v>
      </c>
      <c r="G103" s="251">
        <v>267</v>
      </c>
      <c r="H103" s="251"/>
      <c r="I103" s="251">
        <v>267</v>
      </c>
      <c r="J103" s="251">
        <v>267</v>
      </c>
      <c r="K103" s="251"/>
      <c r="L103" s="251">
        <v>267</v>
      </c>
    </row>
    <row r="104" spans="1:12" ht="52.8" x14ac:dyDescent="0.25">
      <c r="A104" s="7" t="s">
        <v>754</v>
      </c>
      <c r="B104" s="7"/>
      <c r="C104" s="130" t="s">
        <v>214</v>
      </c>
      <c r="D104" s="175">
        <f t="shared" ref="D104:L104" si="87">D105</f>
        <v>21618.9</v>
      </c>
      <c r="E104" s="253"/>
      <c r="F104" s="175">
        <f t="shared" si="87"/>
        <v>21618.9</v>
      </c>
      <c r="G104" s="175">
        <f t="shared" si="87"/>
        <v>21438.7</v>
      </c>
      <c r="H104" s="175"/>
      <c r="I104" s="175">
        <f t="shared" si="87"/>
        <v>21438.7</v>
      </c>
      <c r="J104" s="175">
        <f t="shared" si="87"/>
        <v>21438.3</v>
      </c>
      <c r="K104" s="175"/>
      <c r="L104" s="175">
        <f t="shared" si="87"/>
        <v>21438.3</v>
      </c>
    </row>
    <row r="105" spans="1:12" ht="26.4" x14ac:dyDescent="0.25">
      <c r="A105" s="7"/>
      <c r="B105" s="7" t="s">
        <v>57</v>
      </c>
      <c r="C105" s="130" t="s">
        <v>56</v>
      </c>
      <c r="D105" s="175">
        <v>21618.9</v>
      </c>
      <c r="E105" s="253"/>
      <c r="F105" s="175">
        <v>21618.9</v>
      </c>
      <c r="G105" s="175">
        <v>21438.7</v>
      </c>
      <c r="H105" s="175"/>
      <c r="I105" s="175">
        <v>21438.7</v>
      </c>
      <c r="J105" s="175">
        <v>21438.3</v>
      </c>
      <c r="K105" s="175"/>
      <c r="L105" s="175">
        <v>21438.3</v>
      </c>
    </row>
    <row r="106" spans="1:12" ht="26.4" x14ac:dyDescent="0.25">
      <c r="A106" s="30" t="s">
        <v>201</v>
      </c>
      <c r="B106" s="30"/>
      <c r="C106" s="129" t="s">
        <v>200</v>
      </c>
      <c r="D106" s="28">
        <f t="shared" ref="D106:L106" si="88">D107</f>
        <v>44676.700000000004</v>
      </c>
      <c r="E106" s="28">
        <f t="shared" si="88"/>
        <v>-1455.7</v>
      </c>
      <c r="F106" s="28">
        <f t="shared" si="88"/>
        <v>43221</v>
      </c>
      <c r="G106" s="28">
        <f t="shared" si="88"/>
        <v>43636.800000000003</v>
      </c>
      <c r="H106" s="28"/>
      <c r="I106" s="28">
        <f t="shared" si="88"/>
        <v>43636.800000000003</v>
      </c>
      <c r="J106" s="28">
        <f t="shared" si="88"/>
        <v>44592.500000000007</v>
      </c>
      <c r="K106" s="28"/>
      <c r="L106" s="28">
        <f t="shared" si="88"/>
        <v>44592.500000000007</v>
      </c>
    </row>
    <row r="107" spans="1:12" ht="39.6" x14ac:dyDescent="0.25">
      <c r="A107" s="153" t="s">
        <v>199</v>
      </c>
      <c r="B107" s="160"/>
      <c r="C107" s="163" t="s">
        <v>198</v>
      </c>
      <c r="D107" s="155">
        <f>D108+D110+D112+D116+D118+D120+D114</f>
        <v>44676.700000000004</v>
      </c>
      <c r="E107" s="155">
        <f>E108+E110+E112+E116+E118+E120+E114</f>
        <v>-1455.7</v>
      </c>
      <c r="F107" s="155">
        <f>F108+F110+F112+F116+F118+F120+F114</f>
        <v>43221</v>
      </c>
      <c r="G107" s="155">
        <f t="shared" ref="G107:J107" si="89">G108+G110+G112+G116+G118+G120</f>
        <v>43636.800000000003</v>
      </c>
      <c r="H107" s="155"/>
      <c r="I107" s="155">
        <f t="shared" ref="I107" si="90">I108+I110+I112+I116+I118+I120</f>
        <v>43636.800000000003</v>
      </c>
      <c r="J107" s="155">
        <f t="shared" si="89"/>
        <v>44592.500000000007</v>
      </c>
      <c r="K107" s="155"/>
      <c r="L107" s="155">
        <f t="shared" ref="L107" si="91">L108+L110+L112+L116+L118+L120</f>
        <v>44592.500000000007</v>
      </c>
    </row>
    <row r="108" spans="1:12" ht="52.8" x14ac:dyDescent="0.25">
      <c r="A108" s="7" t="s">
        <v>205</v>
      </c>
      <c r="B108" s="60"/>
      <c r="C108" s="130" t="s">
        <v>204</v>
      </c>
      <c r="D108" s="175">
        <f t="shared" ref="D108:L108" si="92">D109</f>
        <v>27848.5</v>
      </c>
      <c r="E108" s="253">
        <f>E109</f>
        <v>-1012.2</v>
      </c>
      <c r="F108" s="175">
        <f t="shared" si="92"/>
        <v>26836.3</v>
      </c>
      <c r="G108" s="175">
        <f t="shared" si="92"/>
        <v>27848.5</v>
      </c>
      <c r="H108" s="175"/>
      <c r="I108" s="175">
        <f t="shared" si="92"/>
        <v>27848.5</v>
      </c>
      <c r="J108" s="175">
        <f t="shared" si="92"/>
        <v>27848.5</v>
      </c>
      <c r="K108" s="175"/>
      <c r="L108" s="175">
        <f t="shared" si="92"/>
        <v>27848.5</v>
      </c>
    </row>
    <row r="109" spans="1:12" ht="26.4" x14ac:dyDescent="0.25">
      <c r="A109" s="7"/>
      <c r="B109" s="7" t="s">
        <v>57</v>
      </c>
      <c r="C109" s="130" t="s">
        <v>56</v>
      </c>
      <c r="D109" s="175">
        <v>27848.5</v>
      </c>
      <c r="E109" s="253">
        <v>-1012.2</v>
      </c>
      <c r="F109" s="175">
        <f>27848.5-1012.2</f>
        <v>26836.3</v>
      </c>
      <c r="G109" s="175">
        <v>27848.5</v>
      </c>
      <c r="H109" s="175"/>
      <c r="I109" s="175">
        <v>27848.5</v>
      </c>
      <c r="J109" s="175">
        <v>27848.5</v>
      </c>
      <c r="K109" s="175"/>
      <c r="L109" s="175">
        <v>27848.5</v>
      </c>
    </row>
    <row r="110" spans="1:12" ht="52.8" x14ac:dyDescent="0.25">
      <c r="A110" s="7" t="s">
        <v>203</v>
      </c>
      <c r="B110" s="60"/>
      <c r="C110" s="130" t="s">
        <v>202</v>
      </c>
      <c r="D110" s="175">
        <f t="shared" ref="D110:L110" si="93">D111</f>
        <v>15788.3</v>
      </c>
      <c r="E110" s="253">
        <f>E111</f>
        <v>-443.5</v>
      </c>
      <c r="F110" s="175">
        <f t="shared" si="93"/>
        <v>15344.8</v>
      </c>
      <c r="G110" s="175">
        <f t="shared" si="93"/>
        <v>15788.3</v>
      </c>
      <c r="H110" s="175"/>
      <c r="I110" s="175">
        <f t="shared" si="93"/>
        <v>15788.3</v>
      </c>
      <c r="J110" s="175">
        <f t="shared" si="93"/>
        <v>15788.3</v>
      </c>
      <c r="K110" s="175"/>
      <c r="L110" s="175">
        <f t="shared" si="93"/>
        <v>15788.3</v>
      </c>
    </row>
    <row r="111" spans="1:12" ht="26.4" x14ac:dyDescent="0.25">
      <c r="A111" s="7"/>
      <c r="B111" s="7" t="s">
        <v>57</v>
      </c>
      <c r="C111" s="130" t="s">
        <v>56</v>
      </c>
      <c r="D111" s="175">
        <v>15788.3</v>
      </c>
      <c r="E111" s="253">
        <v>-443.5</v>
      </c>
      <c r="F111" s="175">
        <v>15344.8</v>
      </c>
      <c r="G111" s="175">
        <v>15788.3</v>
      </c>
      <c r="H111" s="175"/>
      <c r="I111" s="175">
        <v>15788.3</v>
      </c>
      <c r="J111" s="175">
        <v>15788.3</v>
      </c>
      <c r="K111" s="175"/>
      <c r="L111" s="175">
        <v>15788.3</v>
      </c>
    </row>
    <row r="112" spans="1:12" x14ac:dyDescent="0.25">
      <c r="A112" s="7" t="s">
        <v>197</v>
      </c>
      <c r="B112" s="7"/>
      <c r="C112" s="130" t="s">
        <v>693</v>
      </c>
      <c r="D112" s="175">
        <f t="shared" ref="D112:L112" si="94">D113</f>
        <v>463.3</v>
      </c>
      <c r="E112" s="253"/>
      <c r="F112" s="175">
        <f t="shared" si="94"/>
        <v>463.3</v>
      </c>
      <c r="G112" s="175">
        <f t="shared" si="94"/>
        <v>0</v>
      </c>
      <c r="H112" s="175"/>
      <c r="I112" s="175">
        <f t="shared" si="94"/>
        <v>0</v>
      </c>
      <c r="J112" s="175">
        <f t="shared" si="94"/>
        <v>463.3</v>
      </c>
      <c r="K112" s="175"/>
      <c r="L112" s="175">
        <f t="shared" si="94"/>
        <v>463.3</v>
      </c>
    </row>
    <row r="113" spans="1:13" ht="25.5" customHeight="1" x14ac:dyDescent="0.25">
      <c r="A113" s="7"/>
      <c r="B113" s="7" t="s">
        <v>57</v>
      </c>
      <c r="C113" s="130" t="s">
        <v>56</v>
      </c>
      <c r="D113" s="175">
        <v>463.3</v>
      </c>
      <c r="E113" s="253"/>
      <c r="F113" s="175">
        <v>463.3</v>
      </c>
      <c r="G113" s="175">
        <v>0</v>
      </c>
      <c r="H113" s="175"/>
      <c r="I113" s="175">
        <v>0</v>
      </c>
      <c r="J113" s="175">
        <v>463.3</v>
      </c>
      <c r="K113" s="175"/>
      <c r="L113" s="175">
        <v>463.3</v>
      </c>
      <c r="M113" s="244"/>
    </row>
    <row r="114" spans="1:13" ht="25.5" customHeight="1" x14ac:dyDescent="0.25">
      <c r="A114" s="226" t="s">
        <v>766</v>
      </c>
      <c r="B114" s="226"/>
      <c r="C114" s="288" t="s">
        <v>767</v>
      </c>
      <c r="D114" s="253">
        <v>84.2</v>
      </c>
      <c r="E114" s="253"/>
      <c r="F114" s="253">
        <v>84.2</v>
      </c>
      <c r="G114" s="253"/>
      <c r="H114" s="253"/>
      <c r="I114" s="253"/>
      <c r="J114" s="253"/>
      <c r="K114" s="253"/>
      <c r="L114" s="253"/>
      <c r="M114" s="244"/>
    </row>
    <row r="115" spans="1:13" ht="25.5" customHeight="1" x14ac:dyDescent="0.25">
      <c r="A115" s="226"/>
      <c r="B115" s="226" t="s">
        <v>57</v>
      </c>
      <c r="C115" s="288" t="s">
        <v>56</v>
      </c>
      <c r="D115" s="253">
        <v>84.2</v>
      </c>
      <c r="E115" s="253"/>
      <c r="F115" s="253">
        <v>84.2</v>
      </c>
      <c r="G115" s="253"/>
      <c r="H115" s="253"/>
      <c r="I115" s="253"/>
      <c r="J115" s="253"/>
      <c r="K115" s="253"/>
      <c r="L115" s="253"/>
      <c r="M115" s="244"/>
    </row>
    <row r="116" spans="1:13" ht="26.4" x14ac:dyDescent="0.25">
      <c r="A116" s="7" t="s">
        <v>196</v>
      </c>
      <c r="B116" s="7"/>
      <c r="C116" s="130" t="s">
        <v>195</v>
      </c>
      <c r="D116" s="175">
        <f t="shared" ref="D116:L116" si="95">D117</f>
        <v>96.8</v>
      </c>
      <c r="E116" s="253"/>
      <c r="F116" s="175">
        <f t="shared" si="95"/>
        <v>96.8</v>
      </c>
      <c r="G116" s="175">
        <f t="shared" si="95"/>
        <v>0</v>
      </c>
      <c r="H116" s="175"/>
      <c r="I116" s="175">
        <f t="shared" si="95"/>
        <v>0</v>
      </c>
      <c r="J116" s="175">
        <f t="shared" si="95"/>
        <v>96.8</v>
      </c>
      <c r="K116" s="175"/>
      <c r="L116" s="175">
        <f t="shared" si="95"/>
        <v>96.8</v>
      </c>
    </row>
    <row r="117" spans="1:13" ht="24.75" customHeight="1" x14ac:dyDescent="0.25">
      <c r="A117" s="7"/>
      <c r="B117" s="7" t="s">
        <v>57</v>
      </c>
      <c r="C117" s="130" t="s">
        <v>56</v>
      </c>
      <c r="D117" s="175">
        <v>96.8</v>
      </c>
      <c r="E117" s="253"/>
      <c r="F117" s="175">
        <v>96.8</v>
      </c>
      <c r="G117" s="175">
        <v>0</v>
      </c>
      <c r="H117" s="175"/>
      <c r="I117" s="175">
        <v>0</v>
      </c>
      <c r="J117" s="175">
        <v>96.8</v>
      </c>
      <c r="K117" s="175"/>
      <c r="L117" s="175">
        <v>96.8</v>
      </c>
      <c r="M117" s="244"/>
    </row>
    <row r="118" spans="1:13" ht="52.8" x14ac:dyDescent="0.25">
      <c r="A118" s="7" t="s">
        <v>194</v>
      </c>
      <c r="B118" s="7"/>
      <c r="C118" s="130" t="s">
        <v>193</v>
      </c>
      <c r="D118" s="175">
        <f t="shared" ref="D118:L118" si="96">D119</f>
        <v>134.4</v>
      </c>
      <c r="E118" s="253"/>
      <c r="F118" s="175">
        <f t="shared" si="96"/>
        <v>134.4</v>
      </c>
      <c r="G118" s="175">
        <f t="shared" si="96"/>
        <v>0</v>
      </c>
      <c r="H118" s="175"/>
      <c r="I118" s="175">
        <f t="shared" si="96"/>
        <v>0</v>
      </c>
      <c r="J118" s="175">
        <f t="shared" si="96"/>
        <v>134.4</v>
      </c>
      <c r="K118" s="175"/>
      <c r="L118" s="175">
        <f t="shared" si="96"/>
        <v>134.4</v>
      </c>
    </row>
    <row r="119" spans="1:13" ht="24.75" customHeight="1" x14ac:dyDescent="0.25">
      <c r="A119" s="7"/>
      <c r="B119" s="7" t="s">
        <v>57</v>
      </c>
      <c r="C119" s="130" t="s">
        <v>56</v>
      </c>
      <c r="D119" s="175">
        <v>134.4</v>
      </c>
      <c r="E119" s="253"/>
      <c r="F119" s="175">
        <v>134.4</v>
      </c>
      <c r="G119" s="175">
        <v>0</v>
      </c>
      <c r="H119" s="175"/>
      <c r="I119" s="175">
        <v>0</v>
      </c>
      <c r="J119" s="175">
        <v>134.4</v>
      </c>
      <c r="K119" s="175"/>
      <c r="L119" s="175">
        <v>134.4</v>
      </c>
      <c r="M119" s="244"/>
    </row>
    <row r="120" spans="1:13" ht="26.4" x14ac:dyDescent="0.25">
      <c r="A120" s="7" t="s">
        <v>192</v>
      </c>
      <c r="B120" s="7"/>
      <c r="C120" s="130" t="s">
        <v>694</v>
      </c>
      <c r="D120" s="175">
        <f t="shared" ref="D120:L120" si="97">D121</f>
        <v>261.2</v>
      </c>
      <c r="E120" s="253"/>
      <c r="F120" s="175">
        <f t="shared" si="97"/>
        <v>261.2</v>
      </c>
      <c r="G120" s="175">
        <f t="shared" si="97"/>
        <v>0</v>
      </c>
      <c r="H120" s="175"/>
      <c r="I120" s="175">
        <f t="shared" si="97"/>
        <v>0</v>
      </c>
      <c r="J120" s="175">
        <f t="shared" si="97"/>
        <v>261.2</v>
      </c>
      <c r="K120" s="175"/>
      <c r="L120" s="175">
        <f t="shared" si="97"/>
        <v>261.2</v>
      </c>
    </row>
    <row r="121" spans="1:13" ht="27.75" customHeight="1" x14ac:dyDescent="0.25">
      <c r="A121" s="7"/>
      <c r="B121" s="7" t="s">
        <v>57</v>
      </c>
      <c r="C121" s="130" t="s">
        <v>56</v>
      </c>
      <c r="D121" s="175">
        <v>261.2</v>
      </c>
      <c r="E121" s="253"/>
      <c r="F121" s="175">
        <v>261.2</v>
      </c>
      <c r="G121" s="175">
        <v>0</v>
      </c>
      <c r="H121" s="175"/>
      <c r="I121" s="175">
        <v>0</v>
      </c>
      <c r="J121" s="175">
        <v>261.2</v>
      </c>
      <c r="K121" s="175"/>
      <c r="L121" s="175">
        <v>261.2</v>
      </c>
      <c r="M121" s="244"/>
    </row>
    <row r="122" spans="1:13" ht="26.4" x14ac:dyDescent="0.25">
      <c r="A122" s="30" t="s">
        <v>126</v>
      </c>
      <c r="B122" s="30"/>
      <c r="C122" s="129" t="s">
        <v>125</v>
      </c>
      <c r="D122" s="28">
        <f>D123</f>
        <v>6747.9000000000005</v>
      </c>
      <c r="E122" s="28">
        <f>E123</f>
        <v>76.599999999999994</v>
      </c>
      <c r="F122" s="28">
        <f>F123</f>
        <v>6824.5</v>
      </c>
      <c r="G122" s="28">
        <f t="shared" ref="G122:I122" si="98">G123</f>
        <v>4608.1000000000004</v>
      </c>
      <c r="H122" s="28"/>
      <c r="I122" s="28">
        <f t="shared" si="98"/>
        <v>4608.1000000000004</v>
      </c>
      <c r="J122" s="28">
        <f>J123</f>
        <v>6747.9000000000005</v>
      </c>
      <c r="K122" s="28"/>
      <c r="L122" s="28">
        <f>L123</f>
        <v>6747.9000000000005</v>
      </c>
    </row>
    <row r="123" spans="1:13" ht="39.6" x14ac:dyDescent="0.25">
      <c r="A123" s="153" t="s">
        <v>124</v>
      </c>
      <c r="B123" s="153"/>
      <c r="C123" s="163" t="s">
        <v>123</v>
      </c>
      <c r="D123" s="155">
        <f t="shared" ref="D123:J123" si="99">D124+D126+D128</f>
        <v>6747.9000000000005</v>
      </c>
      <c r="E123" s="155">
        <f t="shared" si="99"/>
        <v>76.599999999999994</v>
      </c>
      <c r="F123" s="155">
        <f t="shared" ref="F123" si="100">F124+F126+F128</f>
        <v>6824.5</v>
      </c>
      <c r="G123" s="155">
        <f t="shared" si="99"/>
        <v>4608.1000000000004</v>
      </c>
      <c r="H123" s="155"/>
      <c r="I123" s="155">
        <f t="shared" ref="I123" si="101">I124+I126+I128</f>
        <v>4608.1000000000004</v>
      </c>
      <c r="J123" s="155">
        <f t="shared" si="99"/>
        <v>6747.9000000000005</v>
      </c>
      <c r="K123" s="155"/>
      <c r="L123" s="155">
        <f t="shared" ref="L123" si="102">L124+L126+L128</f>
        <v>6747.9000000000005</v>
      </c>
    </row>
    <row r="124" spans="1:13" ht="26.4" x14ac:dyDescent="0.25">
      <c r="A124" s="7" t="s">
        <v>191</v>
      </c>
      <c r="B124" s="7"/>
      <c r="C124" s="130" t="s">
        <v>628</v>
      </c>
      <c r="D124" s="175">
        <f t="shared" ref="D124:L124" si="103">D125</f>
        <v>46.5</v>
      </c>
      <c r="E124" s="253"/>
      <c r="F124" s="175">
        <f t="shared" si="103"/>
        <v>46.5</v>
      </c>
      <c r="G124" s="175">
        <f t="shared" si="103"/>
        <v>0</v>
      </c>
      <c r="H124" s="175"/>
      <c r="I124" s="175">
        <f t="shared" si="103"/>
        <v>0</v>
      </c>
      <c r="J124" s="175">
        <f t="shared" si="103"/>
        <v>46.5</v>
      </c>
      <c r="K124" s="175"/>
      <c r="L124" s="175">
        <f t="shared" si="103"/>
        <v>46.5</v>
      </c>
    </row>
    <row r="125" spans="1:13" ht="25.5" customHeight="1" x14ac:dyDescent="0.25">
      <c r="A125" s="7"/>
      <c r="B125" s="7" t="s">
        <v>57</v>
      </c>
      <c r="C125" s="130" t="s">
        <v>56</v>
      </c>
      <c r="D125" s="175">
        <v>46.5</v>
      </c>
      <c r="E125" s="253"/>
      <c r="F125" s="175">
        <v>46.5</v>
      </c>
      <c r="G125" s="175">
        <v>0</v>
      </c>
      <c r="H125" s="175"/>
      <c r="I125" s="175">
        <v>0</v>
      </c>
      <c r="J125" s="175">
        <v>46.5</v>
      </c>
      <c r="K125" s="175"/>
      <c r="L125" s="175">
        <v>46.5</v>
      </c>
      <c r="M125" s="244"/>
    </row>
    <row r="126" spans="1:13" ht="36.75" customHeight="1" x14ac:dyDescent="0.25">
      <c r="A126" s="7" t="s">
        <v>122</v>
      </c>
      <c r="B126" s="7"/>
      <c r="C126" s="130" t="s">
        <v>758</v>
      </c>
      <c r="D126" s="175">
        <f t="shared" ref="D126:L126" si="104">D127</f>
        <v>2093.3000000000002</v>
      </c>
      <c r="E126" s="253">
        <f>E127</f>
        <v>76.599999999999994</v>
      </c>
      <c r="F126" s="175">
        <f t="shared" si="104"/>
        <v>2169.9</v>
      </c>
      <c r="G126" s="175">
        <f t="shared" si="104"/>
        <v>0</v>
      </c>
      <c r="H126" s="175"/>
      <c r="I126" s="175">
        <f t="shared" si="104"/>
        <v>0</v>
      </c>
      <c r="J126" s="175">
        <f t="shared" si="104"/>
        <v>2093.3000000000002</v>
      </c>
      <c r="K126" s="175"/>
      <c r="L126" s="175">
        <f t="shared" si="104"/>
        <v>2093.3000000000002</v>
      </c>
    </row>
    <row r="127" spans="1:13" ht="25.5" customHeight="1" x14ac:dyDescent="0.25">
      <c r="A127" s="7"/>
      <c r="B127" s="7" t="s">
        <v>57</v>
      </c>
      <c r="C127" s="130" t="s">
        <v>56</v>
      </c>
      <c r="D127" s="175">
        <v>2093.3000000000002</v>
      </c>
      <c r="E127" s="253">
        <v>76.599999999999994</v>
      </c>
      <c r="F127" s="175">
        <f>SUM(D127:E127)</f>
        <v>2169.9</v>
      </c>
      <c r="G127" s="175">
        <v>0</v>
      </c>
      <c r="H127" s="175"/>
      <c r="I127" s="175">
        <v>0</v>
      </c>
      <c r="J127" s="175">
        <v>2093.3000000000002</v>
      </c>
      <c r="K127" s="175"/>
      <c r="L127" s="175">
        <v>2093.3000000000002</v>
      </c>
      <c r="M127" s="244"/>
    </row>
    <row r="128" spans="1:13" ht="52.8" x14ac:dyDescent="0.25">
      <c r="A128" s="7" t="s">
        <v>190</v>
      </c>
      <c r="B128" s="7"/>
      <c r="C128" s="194" t="s">
        <v>189</v>
      </c>
      <c r="D128" s="175">
        <f t="shared" ref="D128:J128" si="105">D129+D130+D131</f>
        <v>4608.1000000000004</v>
      </c>
      <c r="E128" s="253"/>
      <c r="F128" s="175">
        <f t="shared" ref="F128" si="106">F129+F130+F131</f>
        <v>4608.1000000000004</v>
      </c>
      <c r="G128" s="175">
        <f t="shared" si="105"/>
        <v>4608.1000000000004</v>
      </c>
      <c r="H128" s="175"/>
      <c r="I128" s="175">
        <f t="shared" ref="I128" si="107">I129+I130+I131</f>
        <v>4608.1000000000004</v>
      </c>
      <c r="J128" s="175">
        <f t="shared" si="105"/>
        <v>4608.1000000000004</v>
      </c>
      <c r="K128" s="175"/>
      <c r="L128" s="175">
        <f t="shared" ref="L128" si="108">L129+L130+L131</f>
        <v>4608.1000000000004</v>
      </c>
    </row>
    <row r="129" spans="1:15" x14ac:dyDescent="0.25">
      <c r="A129" s="7"/>
      <c r="B129" s="7" t="s">
        <v>71</v>
      </c>
      <c r="C129" s="130" t="s">
        <v>70</v>
      </c>
      <c r="D129" s="175">
        <v>0</v>
      </c>
      <c r="E129" s="253"/>
      <c r="F129" s="175">
        <v>0</v>
      </c>
      <c r="G129" s="175">
        <v>0</v>
      </c>
      <c r="H129" s="175"/>
      <c r="I129" s="175">
        <v>0</v>
      </c>
      <c r="J129" s="175">
        <v>0</v>
      </c>
      <c r="K129" s="175"/>
      <c r="L129" s="175">
        <v>0</v>
      </c>
    </row>
    <row r="130" spans="1:15" ht="26.4" x14ac:dyDescent="0.25">
      <c r="A130" s="7"/>
      <c r="B130" s="7" t="s">
        <v>57</v>
      </c>
      <c r="C130" s="130" t="s">
        <v>56</v>
      </c>
      <c r="D130" s="175">
        <v>4608.1000000000004</v>
      </c>
      <c r="E130" s="253"/>
      <c r="F130" s="175">
        <v>4608.1000000000004</v>
      </c>
      <c r="G130" s="175">
        <v>4608.1000000000004</v>
      </c>
      <c r="H130" s="175"/>
      <c r="I130" s="175">
        <v>4608.1000000000004</v>
      </c>
      <c r="J130" s="175">
        <v>4608.1000000000004</v>
      </c>
      <c r="K130" s="175"/>
      <c r="L130" s="175">
        <v>4608.1000000000004</v>
      </c>
    </row>
    <row r="131" spans="1:15" x14ac:dyDescent="0.25">
      <c r="A131" s="7"/>
      <c r="B131" s="7" t="s">
        <v>22</v>
      </c>
      <c r="C131" s="130" t="s">
        <v>21</v>
      </c>
      <c r="D131" s="176"/>
      <c r="E131" s="268"/>
      <c r="F131" s="176"/>
      <c r="G131" s="176"/>
      <c r="H131" s="176"/>
      <c r="I131" s="176"/>
      <c r="J131" s="176"/>
      <c r="K131" s="176"/>
      <c r="L131" s="176"/>
    </row>
    <row r="132" spans="1:15" x14ac:dyDescent="0.25">
      <c r="A132" s="30" t="s">
        <v>77</v>
      </c>
      <c r="B132" s="30"/>
      <c r="C132" s="129" t="s">
        <v>76</v>
      </c>
      <c r="D132" s="28">
        <f t="shared" ref="D132:J132" si="109">D133+D138</f>
        <v>26147.787</v>
      </c>
      <c r="E132" s="270"/>
      <c r="F132" s="28">
        <f t="shared" ref="F132" si="110">F133+F138</f>
        <v>26147.787</v>
      </c>
      <c r="G132" s="28">
        <f t="shared" si="109"/>
        <v>25719.356</v>
      </c>
      <c r="H132" s="28"/>
      <c r="I132" s="28">
        <f t="shared" ref="I132" si="111">I133+I138</f>
        <v>25719.356</v>
      </c>
      <c r="J132" s="28">
        <f t="shared" si="109"/>
        <v>26388.667000000001</v>
      </c>
      <c r="K132" s="28"/>
      <c r="L132" s="28">
        <f t="shared" ref="L132" si="112">L133+L138</f>
        <v>26388.667000000001</v>
      </c>
    </row>
    <row r="133" spans="1:15" ht="26.4" x14ac:dyDescent="0.25">
      <c r="A133" s="153" t="s">
        <v>188</v>
      </c>
      <c r="B133" s="153"/>
      <c r="C133" s="163" t="s">
        <v>695</v>
      </c>
      <c r="D133" s="155">
        <f t="shared" ref="D133:J133" si="113">D134+D136</f>
        <v>496.7</v>
      </c>
      <c r="E133" s="271"/>
      <c r="F133" s="155">
        <f t="shared" ref="F133" si="114">F134+F136</f>
        <v>496.7</v>
      </c>
      <c r="G133" s="155">
        <f t="shared" si="113"/>
        <v>0</v>
      </c>
      <c r="H133" s="155"/>
      <c r="I133" s="155">
        <f t="shared" ref="I133" si="115">I134+I136</f>
        <v>0</v>
      </c>
      <c r="J133" s="155">
        <f t="shared" si="113"/>
        <v>496.7</v>
      </c>
      <c r="K133" s="155"/>
      <c r="L133" s="155">
        <f t="shared" ref="L133" si="116">L134+L136</f>
        <v>496.7</v>
      </c>
    </row>
    <row r="134" spans="1:15" ht="26.4" x14ac:dyDescent="0.25">
      <c r="A134" s="72" t="s">
        <v>186</v>
      </c>
      <c r="B134" s="72"/>
      <c r="C134" s="71" t="s">
        <v>696</v>
      </c>
      <c r="D134" s="175">
        <f t="shared" ref="D134:L134" si="117">D135</f>
        <v>341.9</v>
      </c>
      <c r="E134" s="253"/>
      <c r="F134" s="175">
        <f t="shared" si="117"/>
        <v>341.9</v>
      </c>
      <c r="G134" s="175">
        <f t="shared" si="117"/>
        <v>0</v>
      </c>
      <c r="H134" s="175"/>
      <c r="I134" s="175">
        <f t="shared" si="117"/>
        <v>0</v>
      </c>
      <c r="J134" s="175">
        <f t="shared" si="117"/>
        <v>341.9</v>
      </c>
      <c r="K134" s="175"/>
      <c r="L134" s="175">
        <f t="shared" si="117"/>
        <v>341.9</v>
      </c>
    </row>
    <row r="135" spans="1:15" ht="25.5" customHeight="1" x14ac:dyDescent="0.25">
      <c r="A135" s="72"/>
      <c r="B135" s="72" t="s">
        <v>57</v>
      </c>
      <c r="C135" s="71" t="s">
        <v>56</v>
      </c>
      <c r="D135" s="175">
        <v>341.9</v>
      </c>
      <c r="E135" s="253"/>
      <c r="F135" s="175">
        <v>341.9</v>
      </c>
      <c r="G135" s="175">
        <v>0</v>
      </c>
      <c r="H135" s="175"/>
      <c r="I135" s="175">
        <v>0</v>
      </c>
      <c r="J135" s="175">
        <v>341.9</v>
      </c>
      <c r="K135" s="175"/>
      <c r="L135" s="175">
        <v>341.9</v>
      </c>
      <c r="M135" s="244"/>
    </row>
    <row r="136" spans="1:15" ht="39.6" x14ac:dyDescent="0.25">
      <c r="A136" s="7" t="s">
        <v>185</v>
      </c>
      <c r="B136" s="7"/>
      <c r="C136" s="130" t="s">
        <v>184</v>
      </c>
      <c r="D136" s="175">
        <f t="shared" ref="D136:L136" si="118">D137</f>
        <v>154.80000000000001</v>
      </c>
      <c r="E136" s="253"/>
      <c r="F136" s="175">
        <f t="shared" si="118"/>
        <v>154.80000000000001</v>
      </c>
      <c r="G136" s="175">
        <f t="shared" si="118"/>
        <v>0</v>
      </c>
      <c r="H136" s="175"/>
      <c r="I136" s="175">
        <f t="shared" si="118"/>
        <v>0</v>
      </c>
      <c r="J136" s="175">
        <f t="shared" si="118"/>
        <v>154.80000000000001</v>
      </c>
      <c r="K136" s="175"/>
      <c r="L136" s="175">
        <f t="shared" si="118"/>
        <v>154.80000000000001</v>
      </c>
    </row>
    <row r="137" spans="1:15" ht="25.5" customHeight="1" x14ac:dyDescent="0.25">
      <c r="A137" s="7"/>
      <c r="B137" s="72" t="s">
        <v>57</v>
      </c>
      <c r="C137" s="71" t="s">
        <v>56</v>
      </c>
      <c r="D137" s="175">
        <v>154.80000000000001</v>
      </c>
      <c r="E137" s="253"/>
      <c r="F137" s="175">
        <v>154.80000000000001</v>
      </c>
      <c r="G137" s="175">
        <v>0</v>
      </c>
      <c r="H137" s="175"/>
      <c r="I137" s="175">
        <v>0</v>
      </c>
      <c r="J137" s="175">
        <v>154.80000000000001</v>
      </c>
      <c r="K137" s="175"/>
      <c r="L137" s="175">
        <v>154.80000000000001</v>
      </c>
      <c r="M137" s="244"/>
    </row>
    <row r="138" spans="1:15" ht="39.6" x14ac:dyDescent="0.25">
      <c r="A138" s="153" t="s">
        <v>75</v>
      </c>
      <c r="B138" s="153"/>
      <c r="C138" s="163" t="s">
        <v>74</v>
      </c>
      <c r="D138" s="155">
        <f t="shared" ref="D138:J138" si="119">D139+D142</f>
        <v>25651.087</v>
      </c>
      <c r="E138" s="271"/>
      <c r="F138" s="155">
        <f t="shared" ref="F138" si="120">F139+F142</f>
        <v>25651.087</v>
      </c>
      <c r="G138" s="155">
        <f t="shared" si="119"/>
        <v>25719.356</v>
      </c>
      <c r="H138" s="155"/>
      <c r="I138" s="155">
        <f t="shared" ref="I138" si="121">I139+I142</f>
        <v>25719.356</v>
      </c>
      <c r="J138" s="155">
        <f t="shared" si="119"/>
        <v>25891.967000000001</v>
      </c>
      <c r="K138" s="155"/>
      <c r="L138" s="155">
        <f t="shared" ref="L138" si="122">L139+L142</f>
        <v>25891.967000000001</v>
      </c>
    </row>
    <row r="139" spans="1:15" ht="39.6" x14ac:dyDescent="0.25">
      <c r="A139" s="7" t="s">
        <v>166</v>
      </c>
      <c r="B139" s="7"/>
      <c r="C139" s="130" t="s">
        <v>165</v>
      </c>
      <c r="D139" s="175">
        <v>7908.3819999999996</v>
      </c>
      <c r="E139" s="253"/>
      <c r="F139" s="175">
        <v>7908.3819999999996</v>
      </c>
      <c r="G139" s="175">
        <v>7976.6509999999998</v>
      </c>
      <c r="H139" s="175"/>
      <c r="I139" s="175">
        <v>7976.6509999999998</v>
      </c>
      <c r="J139" s="175">
        <v>8149.2619999999997</v>
      </c>
      <c r="K139" s="175"/>
      <c r="L139" s="175">
        <v>8149.2619999999997</v>
      </c>
    </row>
    <row r="140" spans="1:15" x14ac:dyDescent="0.25">
      <c r="A140" s="7"/>
      <c r="B140" s="7" t="s">
        <v>71</v>
      </c>
      <c r="C140" s="130" t="s">
        <v>70</v>
      </c>
      <c r="D140" s="9">
        <v>1167.25</v>
      </c>
      <c r="E140" s="237"/>
      <c r="F140" s="9">
        <v>1167.25</v>
      </c>
      <c r="G140" s="9">
        <v>786.625</v>
      </c>
      <c r="H140" s="9"/>
      <c r="I140" s="9">
        <v>786.625</v>
      </c>
      <c r="J140" s="237">
        <v>786.625</v>
      </c>
      <c r="K140" s="237"/>
      <c r="L140" s="237">
        <v>786.625</v>
      </c>
      <c r="M140" s="245"/>
      <c r="N140" s="245"/>
      <c r="O140" s="245"/>
    </row>
    <row r="141" spans="1:15" ht="28.5" customHeight="1" x14ac:dyDescent="0.25">
      <c r="A141" s="7"/>
      <c r="B141" s="72" t="s">
        <v>57</v>
      </c>
      <c r="C141" s="71" t="s">
        <v>56</v>
      </c>
      <c r="D141" s="175">
        <f>D139-D140</f>
        <v>6741.1319999999996</v>
      </c>
      <c r="E141" s="253"/>
      <c r="F141" s="175">
        <f>F139-F140</f>
        <v>6741.1319999999996</v>
      </c>
      <c r="G141" s="175">
        <f t="shared" ref="G141:J141" si="123">G139-G140</f>
        <v>7190.0259999999998</v>
      </c>
      <c r="H141" s="175"/>
      <c r="I141" s="175">
        <f t="shared" ref="I141" si="124">I139-I140</f>
        <v>7190.0259999999998</v>
      </c>
      <c r="J141" s="175">
        <f t="shared" si="123"/>
        <v>7362.6369999999997</v>
      </c>
      <c r="K141" s="175"/>
      <c r="L141" s="175">
        <f t="shared" ref="L141" si="125">L139-L140</f>
        <v>7362.6369999999997</v>
      </c>
    </row>
    <row r="142" spans="1:15" ht="79.2" x14ac:dyDescent="0.25">
      <c r="A142" s="7" t="s">
        <v>73</v>
      </c>
      <c r="B142" s="7"/>
      <c r="C142" s="130" t="s">
        <v>164</v>
      </c>
      <c r="D142" s="175">
        <f t="shared" ref="D142:J142" si="126">D143+D144</f>
        <v>17742.705000000002</v>
      </c>
      <c r="E142" s="253"/>
      <c r="F142" s="175">
        <f t="shared" ref="F142" si="127">F143+F144</f>
        <v>17742.705000000002</v>
      </c>
      <c r="G142" s="175">
        <f t="shared" si="126"/>
        <v>17742.705000000002</v>
      </c>
      <c r="H142" s="175"/>
      <c r="I142" s="175">
        <f t="shared" ref="I142" si="128">I143+I144</f>
        <v>17742.705000000002</v>
      </c>
      <c r="J142" s="175">
        <f t="shared" si="126"/>
        <v>17742.705000000002</v>
      </c>
      <c r="K142" s="175"/>
      <c r="L142" s="175">
        <f t="shared" ref="L142" si="129">L143+L144</f>
        <v>17742.705000000002</v>
      </c>
    </row>
    <row r="143" spans="1:15" x14ac:dyDescent="0.25">
      <c r="A143" s="7"/>
      <c r="B143" s="7" t="s">
        <v>71</v>
      </c>
      <c r="C143" s="130" t="s">
        <v>70</v>
      </c>
      <c r="D143" s="175">
        <v>8346.31</v>
      </c>
      <c r="E143" s="253"/>
      <c r="F143" s="175">
        <v>8346.31</v>
      </c>
      <c r="G143" s="175">
        <v>8346.31</v>
      </c>
      <c r="H143" s="175"/>
      <c r="I143" s="175">
        <v>8346.31</v>
      </c>
      <c r="J143" s="175">
        <v>8346.31</v>
      </c>
      <c r="K143" s="175"/>
      <c r="L143" s="175">
        <v>8346.31</v>
      </c>
    </row>
    <row r="144" spans="1:15" ht="26.4" x14ac:dyDescent="0.25">
      <c r="A144" s="7"/>
      <c r="B144" s="7" t="s">
        <v>57</v>
      </c>
      <c r="C144" s="130" t="s">
        <v>56</v>
      </c>
      <c r="D144" s="176">
        <v>9396.3950000000004</v>
      </c>
      <c r="E144" s="268"/>
      <c r="F144" s="176">
        <v>9396.3950000000004</v>
      </c>
      <c r="G144" s="176">
        <v>9396.3950000000004</v>
      </c>
      <c r="H144" s="176"/>
      <c r="I144" s="176">
        <v>9396.3950000000004</v>
      </c>
      <c r="J144" s="176">
        <v>9396.3950000000004</v>
      </c>
      <c r="K144" s="176"/>
      <c r="L144" s="176">
        <v>9396.3950000000004</v>
      </c>
    </row>
    <row r="145" spans="1:13" ht="26.4" x14ac:dyDescent="0.25">
      <c r="A145" s="30" t="s">
        <v>210</v>
      </c>
      <c r="B145" s="30"/>
      <c r="C145" s="129" t="s">
        <v>209</v>
      </c>
      <c r="D145" s="254">
        <f>D146</f>
        <v>4907.451</v>
      </c>
      <c r="E145" s="254">
        <f>E146</f>
        <v>2767.8</v>
      </c>
      <c r="F145" s="254">
        <f>F146</f>
        <v>7675.2510000000002</v>
      </c>
      <c r="G145" s="254">
        <f>G146</f>
        <v>30000</v>
      </c>
      <c r="H145" s="254"/>
      <c r="I145" s="254">
        <f>I146</f>
        <v>30000</v>
      </c>
      <c r="J145" s="254">
        <f>J146</f>
        <v>0</v>
      </c>
      <c r="K145" s="254"/>
      <c r="L145" s="254">
        <f>L146</f>
        <v>0</v>
      </c>
    </row>
    <row r="146" spans="1:13" ht="52.8" x14ac:dyDescent="0.25">
      <c r="A146" s="160" t="s">
        <v>208</v>
      </c>
      <c r="B146" s="160"/>
      <c r="C146" s="163" t="s">
        <v>207</v>
      </c>
      <c r="D146" s="165">
        <f>D147+D153+D155+D159+D151+D161</f>
        <v>4907.451</v>
      </c>
      <c r="E146" s="165">
        <f>E147+E153+E155+E159+E151+E161</f>
        <v>2767.8</v>
      </c>
      <c r="F146" s="165">
        <f>F147+F153+F155+F159+F151+F161</f>
        <v>7675.2510000000002</v>
      </c>
      <c r="G146" s="165">
        <f t="shared" ref="G146:J146" si="130">G147+G153</f>
        <v>30000</v>
      </c>
      <c r="H146" s="165"/>
      <c r="I146" s="165">
        <f t="shared" ref="I146" si="131">I147+I153</f>
        <v>30000</v>
      </c>
      <c r="J146" s="165">
        <f t="shared" si="130"/>
        <v>0</v>
      </c>
      <c r="K146" s="165"/>
      <c r="L146" s="165">
        <f t="shared" ref="L146" si="132">L147+L153</f>
        <v>0</v>
      </c>
    </row>
    <row r="147" spans="1:13" ht="39.6" x14ac:dyDescent="0.25">
      <c r="A147" s="7" t="s">
        <v>644</v>
      </c>
      <c r="B147" s="199"/>
      <c r="C147" s="200" t="s">
        <v>645</v>
      </c>
      <c r="D147" s="211">
        <v>0</v>
      </c>
      <c r="E147" s="253"/>
      <c r="F147" s="211">
        <v>0</v>
      </c>
      <c r="G147" s="211">
        <f>G148</f>
        <v>30000</v>
      </c>
      <c r="H147" s="211"/>
      <c r="I147" s="211">
        <f>I148</f>
        <v>30000</v>
      </c>
      <c r="J147" s="211">
        <f>J148</f>
        <v>0</v>
      </c>
      <c r="K147" s="211"/>
      <c r="L147" s="211">
        <f>L148</f>
        <v>0</v>
      </c>
    </row>
    <row r="148" spans="1:13" ht="26.4" x14ac:dyDescent="0.25">
      <c r="A148" s="199"/>
      <c r="B148" s="7" t="s">
        <v>57</v>
      </c>
      <c r="C148" s="130" t="s">
        <v>56</v>
      </c>
      <c r="D148" s="211">
        <v>0</v>
      </c>
      <c r="E148" s="253"/>
      <c r="F148" s="211">
        <v>0</v>
      </c>
      <c r="G148" s="211">
        <f>G149+G150</f>
        <v>30000</v>
      </c>
      <c r="H148" s="211"/>
      <c r="I148" s="211">
        <f>I149+I150</f>
        <v>30000</v>
      </c>
      <c r="J148" s="211">
        <v>0</v>
      </c>
      <c r="K148" s="211"/>
      <c r="L148" s="211">
        <v>0</v>
      </c>
    </row>
    <row r="149" spans="1:13" x14ac:dyDescent="0.25">
      <c r="A149" s="199"/>
      <c r="B149" s="199"/>
      <c r="C149" s="130" t="s">
        <v>675</v>
      </c>
      <c r="D149" s="211">
        <v>0</v>
      </c>
      <c r="E149" s="253"/>
      <c r="F149" s="211">
        <v>0</v>
      </c>
      <c r="G149" s="211">
        <v>22500</v>
      </c>
      <c r="H149" s="211"/>
      <c r="I149" s="211">
        <v>22500</v>
      </c>
      <c r="J149" s="211">
        <v>0</v>
      </c>
      <c r="K149" s="211"/>
      <c r="L149" s="211">
        <v>0</v>
      </c>
    </row>
    <row r="150" spans="1:13" x14ac:dyDescent="0.25">
      <c r="A150" s="199"/>
      <c r="B150" s="199"/>
      <c r="C150" s="130" t="s">
        <v>69</v>
      </c>
      <c r="D150" s="211">
        <v>0</v>
      </c>
      <c r="E150" s="253"/>
      <c r="F150" s="211">
        <v>0</v>
      </c>
      <c r="G150" s="211">
        <v>7500</v>
      </c>
      <c r="H150" s="211"/>
      <c r="I150" s="211">
        <v>7500</v>
      </c>
      <c r="J150" s="211">
        <v>0</v>
      </c>
      <c r="K150" s="211"/>
      <c r="L150" s="211">
        <v>0</v>
      </c>
    </row>
    <row r="151" spans="1:13" ht="39.6" x14ac:dyDescent="0.25">
      <c r="A151" s="298" t="s">
        <v>776</v>
      </c>
      <c r="B151" s="296"/>
      <c r="C151" s="299" t="s">
        <v>777</v>
      </c>
      <c r="D151" s="297"/>
      <c r="E151" s="297">
        <f>E152</f>
        <v>821.4</v>
      </c>
      <c r="F151" s="297">
        <f>F152</f>
        <v>821.4</v>
      </c>
      <c r="G151" s="297"/>
      <c r="H151" s="297"/>
      <c r="I151" s="297"/>
      <c r="J151" s="297"/>
      <c r="K151" s="297"/>
      <c r="L151" s="297"/>
    </row>
    <row r="152" spans="1:13" ht="26.4" x14ac:dyDescent="0.25">
      <c r="A152" s="298"/>
      <c r="B152" s="296" t="s">
        <v>57</v>
      </c>
      <c r="C152" s="299" t="s">
        <v>56</v>
      </c>
      <c r="D152" s="297"/>
      <c r="E152" s="297">
        <v>821.4</v>
      </c>
      <c r="F152" s="297">
        <v>821.4</v>
      </c>
      <c r="G152" s="297"/>
      <c r="H152" s="297"/>
      <c r="I152" s="297"/>
      <c r="J152" s="297"/>
      <c r="K152" s="297"/>
      <c r="L152" s="297"/>
    </row>
    <row r="153" spans="1:13" ht="79.2" x14ac:dyDescent="0.25">
      <c r="A153" s="225" t="s">
        <v>667</v>
      </c>
      <c r="B153" s="222"/>
      <c r="C153" s="241" t="s">
        <v>697</v>
      </c>
      <c r="D153" s="211">
        <f t="shared" ref="D153:L153" si="133">D154</f>
        <v>324.39999999999998</v>
      </c>
      <c r="E153" s="253">
        <f>E154</f>
        <v>2406.4</v>
      </c>
      <c r="F153" s="211">
        <f t="shared" si="133"/>
        <v>2730.8</v>
      </c>
      <c r="G153" s="211">
        <f t="shared" si="133"/>
        <v>0</v>
      </c>
      <c r="H153" s="211"/>
      <c r="I153" s="211">
        <f t="shared" si="133"/>
        <v>0</v>
      </c>
      <c r="J153" s="211">
        <f t="shared" si="133"/>
        <v>0</v>
      </c>
      <c r="K153" s="211"/>
      <c r="L153" s="211">
        <f t="shared" si="133"/>
        <v>0</v>
      </c>
    </row>
    <row r="154" spans="1:13" ht="28.5" customHeight="1" x14ac:dyDescent="0.25">
      <c r="A154" s="220"/>
      <c r="B154" s="220" t="s">
        <v>57</v>
      </c>
      <c r="C154" s="221" t="s">
        <v>56</v>
      </c>
      <c r="D154" s="211">
        <v>324.39999999999998</v>
      </c>
      <c r="E154" s="253">
        <f>1206.9+1199.5</f>
        <v>2406.4</v>
      </c>
      <c r="F154" s="211">
        <v>2730.8</v>
      </c>
      <c r="G154" s="211">
        <v>0</v>
      </c>
      <c r="H154" s="211"/>
      <c r="I154" s="211">
        <v>0</v>
      </c>
      <c r="J154" s="211">
        <v>0</v>
      </c>
      <c r="K154" s="211"/>
      <c r="L154" s="211">
        <v>0</v>
      </c>
      <c r="M154" s="246"/>
    </row>
    <row r="155" spans="1:13" s="1" customFormat="1" ht="40.200000000000003" x14ac:dyDescent="0.3">
      <c r="A155" s="7" t="s">
        <v>751</v>
      </c>
      <c r="B155" s="7"/>
      <c r="C155" s="97" t="s">
        <v>741</v>
      </c>
      <c r="D155" s="175">
        <f>D156</f>
        <v>59.051000000000002</v>
      </c>
      <c r="E155" s="253"/>
      <c r="F155" s="175">
        <f>F156</f>
        <v>59.051000000000002</v>
      </c>
      <c r="G155" s="175">
        <v>0</v>
      </c>
      <c r="H155" s="175"/>
      <c r="I155" s="175">
        <v>0</v>
      </c>
      <c r="J155" s="175">
        <v>0</v>
      </c>
      <c r="K155" s="175"/>
      <c r="L155" s="175">
        <v>0</v>
      </c>
    </row>
    <row r="156" spans="1:13" s="1" customFormat="1" ht="27" x14ac:dyDescent="0.3">
      <c r="A156" s="7"/>
      <c r="B156" s="7" t="s">
        <v>57</v>
      </c>
      <c r="C156" s="221" t="s">
        <v>56</v>
      </c>
      <c r="D156" s="175">
        <f>D157+D158</f>
        <v>59.051000000000002</v>
      </c>
      <c r="E156" s="253"/>
      <c r="F156" s="175">
        <f>F157+F158</f>
        <v>59.051000000000002</v>
      </c>
      <c r="G156" s="175">
        <v>0</v>
      </c>
      <c r="H156" s="175"/>
      <c r="I156" s="175">
        <v>0</v>
      </c>
      <c r="J156" s="175">
        <v>0</v>
      </c>
      <c r="K156" s="175"/>
      <c r="L156" s="175">
        <v>0</v>
      </c>
    </row>
    <row r="157" spans="1:13" s="1" customFormat="1" ht="14.4" x14ac:dyDescent="0.3">
      <c r="A157" s="7"/>
      <c r="B157" s="7"/>
      <c r="C157" s="96" t="s">
        <v>296</v>
      </c>
      <c r="D157" s="175">
        <v>29.525500000000001</v>
      </c>
      <c r="E157" s="253"/>
      <c r="F157" s="175">
        <v>29.525500000000001</v>
      </c>
      <c r="G157" s="175">
        <v>0</v>
      </c>
      <c r="H157" s="175"/>
      <c r="I157" s="175">
        <v>0</v>
      </c>
      <c r="J157" s="175">
        <v>0</v>
      </c>
      <c r="K157" s="175"/>
      <c r="L157" s="175">
        <v>0</v>
      </c>
    </row>
    <row r="158" spans="1:13" s="1" customFormat="1" ht="14.4" x14ac:dyDescent="0.3">
      <c r="A158" s="7"/>
      <c r="B158" s="7"/>
      <c r="C158" s="96" t="s">
        <v>302</v>
      </c>
      <c r="D158" s="175">
        <v>29.525500000000001</v>
      </c>
      <c r="E158" s="253"/>
      <c r="F158" s="175">
        <v>29.525500000000001</v>
      </c>
      <c r="G158" s="175">
        <v>0</v>
      </c>
      <c r="H158" s="175"/>
      <c r="I158" s="175">
        <v>0</v>
      </c>
      <c r="J158" s="175">
        <v>0</v>
      </c>
      <c r="K158" s="175"/>
      <c r="L158" s="175">
        <v>0</v>
      </c>
    </row>
    <row r="159" spans="1:13" s="1" customFormat="1" ht="27" x14ac:dyDescent="0.3">
      <c r="A159" s="225" t="s">
        <v>768</v>
      </c>
      <c r="B159" s="226"/>
      <c r="C159" s="289" t="s">
        <v>779</v>
      </c>
      <c r="D159" s="253">
        <v>2990</v>
      </c>
      <c r="E159" s="253">
        <f>E160</f>
        <v>-296</v>
      </c>
      <c r="F159" s="253">
        <f>F160</f>
        <v>2694</v>
      </c>
      <c r="G159" s="253"/>
      <c r="H159" s="253"/>
      <c r="I159" s="253"/>
      <c r="J159" s="253"/>
      <c r="K159" s="253"/>
      <c r="L159" s="253"/>
    </row>
    <row r="160" spans="1:13" s="1" customFormat="1" ht="23.25" customHeight="1" x14ac:dyDescent="0.3">
      <c r="A160" s="226"/>
      <c r="B160" s="7" t="s">
        <v>57</v>
      </c>
      <c r="C160" s="221" t="s">
        <v>56</v>
      </c>
      <c r="D160" s="253">
        <v>2990</v>
      </c>
      <c r="E160" s="253">
        <v>-296</v>
      </c>
      <c r="F160" s="253">
        <v>2694</v>
      </c>
      <c r="G160" s="253"/>
      <c r="H160" s="253"/>
      <c r="I160" s="253"/>
      <c r="J160" s="253"/>
      <c r="K160" s="253"/>
      <c r="L160" s="253"/>
    </row>
    <row r="161" spans="1:13" s="1" customFormat="1" ht="27" x14ac:dyDescent="0.3">
      <c r="A161" s="225" t="s">
        <v>784</v>
      </c>
      <c r="B161" s="309"/>
      <c r="C161" s="310" t="s">
        <v>785</v>
      </c>
      <c r="D161" s="311">
        <v>1534</v>
      </c>
      <c r="E161" s="311">
        <f>E162</f>
        <v>-164</v>
      </c>
      <c r="F161" s="311">
        <f>F162</f>
        <v>1370</v>
      </c>
      <c r="G161" s="311"/>
      <c r="H161" s="311"/>
      <c r="I161" s="311"/>
      <c r="J161" s="311"/>
      <c r="K161" s="311"/>
      <c r="L161" s="311"/>
    </row>
    <row r="162" spans="1:13" s="1" customFormat="1" ht="23.25" customHeight="1" x14ac:dyDescent="0.3">
      <c r="A162" s="309"/>
      <c r="B162" s="309" t="s">
        <v>57</v>
      </c>
      <c r="C162" s="221" t="s">
        <v>56</v>
      </c>
      <c r="D162" s="311">
        <v>1534</v>
      </c>
      <c r="E162" s="311">
        <v>-164</v>
      </c>
      <c r="F162" s="311">
        <v>1370</v>
      </c>
      <c r="G162" s="311"/>
      <c r="H162" s="311"/>
      <c r="I162" s="311"/>
      <c r="J162" s="311"/>
      <c r="K162" s="311"/>
      <c r="L162" s="311"/>
    </row>
    <row r="163" spans="1:13" ht="26.4" x14ac:dyDescent="0.25">
      <c r="A163" s="30" t="s">
        <v>183</v>
      </c>
      <c r="B163" s="30"/>
      <c r="C163" s="129" t="s">
        <v>563</v>
      </c>
      <c r="D163" s="254">
        <f t="shared" ref="D163:F165" si="134">D164</f>
        <v>94.9</v>
      </c>
      <c r="E163" s="266"/>
      <c r="F163" s="254">
        <f t="shared" si="134"/>
        <v>94.9</v>
      </c>
      <c r="G163" s="254">
        <f t="shared" ref="G163:L165" si="135">G164</f>
        <v>0</v>
      </c>
      <c r="H163" s="254"/>
      <c r="I163" s="254">
        <f t="shared" si="135"/>
        <v>0</v>
      </c>
      <c r="J163" s="254">
        <f t="shared" si="135"/>
        <v>94.9</v>
      </c>
      <c r="K163" s="254"/>
      <c r="L163" s="254">
        <f t="shared" si="135"/>
        <v>94.9</v>
      </c>
    </row>
    <row r="164" spans="1:13" ht="26.4" x14ac:dyDescent="0.25">
      <c r="A164" s="153" t="s">
        <v>181</v>
      </c>
      <c r="B164" s="153"/>
      <c r="C164" s="163" t="s">
        <v>180</v>
      </c>
      <c r="D164" s="165">
        <f t="shared" si="134"/>
        <v>94.9</v>
      </c>
      <c r="E164" s="267"/>
      <c r="F164" s="165">
        <f t="shared" si="134"/>
        <v>94.9</v>
      </c>
      <c r="G164" s="165">
        <f t="shared" si="135"/>
        <v>0</v>
      </c>
      <c r="H164" s="165"/>
      <c r="I164" s="165">
        <f t="shared" si="135"/>
        <v>0</v>
      </c>
      <c r="J164" s="165">
        <f t="shared" si="135"/>
        <v>94.9</v>
      </c>
      <c r="K164" s="165"/>
      <c r="L164" s="165">
        <f t="shared" si="135"/>
        <v>94.9</v>
      </c>
    </row>
    <row r="165" spans="1:13" ht="39.6" x14ac:dyDescent="0.25">
      <c r="A165" s="7" t="s">
        <v>179</v>
      </c>
      <c r="B165" s="7"/>
      <c r="C165" s="130" t="s">
        <v>178</v>
      </c>
      <c r="D165" s="175">
        <f t="shared" si="134"/>
        <v>94.9</v>
      </c>
      <c r="E165" s="253"/>
      <c r="F165" s="175">
        <f t="shared" si="134"/>
        <v>94.9</v>
      </c>
      <c r="G165" s="175">
        <f t="shared" si="135"/>
        <v>0</v>
      </c>
      <c r="H165" s="175"/>
      <c r="I165" s="175">
        <f t="shared" si="135"/>
        <v>0</v>
      </c>
      <c r="J165" s="175">
        <f t="shared" si="135"/>
        <v>94.9</v>
      </c>
      <c r="K165" s="175"/>
      <c r="L165" s="175">
        <f t="shared" si="135"/>
        <v>94.9</v>
      </c>
    </row>
    <row r="166" spans="1:13" ht="25.5" customHeight="1" x14ac:dyDescent="0.25">
      <c r="A166" s="7"/>
      <c r="B166" s="7" t="s">
        <v>57</v>
      </c>
      <c r="C166" s="130" t="s">
        <v>56</v>
      </c>
      <c r="D166" s="175">
        <v>94.9</v>
      </c>
      <c r="E166" s="253"/>
      <c r="F166" s="175">
        <v>94.9</v>
      </c>
      <c r="G166" s="175">
        <v>0</v>
      </c>
      <c r="H166" s="175"/>
      <c r="I166" s="175">
        <v>0</v>
      </c>
      <c r="J166" s="175">
        <v>94.9</v>
      </c>
      <c r="K166" s="175"/>
      <c r="L166" s="175">
        <v>94.9</v>
      </c>
      <c r="M166" s="244"/>
    </row>
    <row r="167" spans="1:13" s="1" customFormat="1" ht="53.4" x14ac:dyDescent="0.3">
      <c r="A167" s="170" t="s">
        <v>244</v>
      </c>
      <c r="B167" s="170"/>
      <c r="C167" s="173" t="s">
        <v>243</v>
      </c>
      <c r="D167" s="260">
        <f>D168+D179+D187+D176</f>
        <v>16885.074340000003</v>
      </c>
      <c r="E167" s="260"/>
      <c r="F167" s="260">
        <f>F168+F179+F187+F176</f>
        <v>16885.074340000003</v>
      </c>
      <c r="G167" s="260">
        <f>G168+G179+G187+G176</f>
        <v>29414.753270000001</v>
      </c>
      <c r="H167" s="260"/>
      <c r="I167" s="260">
        <f>I168+I179+I187+I176</f>
        <v>29414.753270000001</v>
      </c>
      <c r="J167" s="260">
        <f>J168+J179+J187+J176</f>
        <v>147.54659000000001</v>
      </c>
      <c r="K167" s="260"/>
      <c r="L167" s="260">
        <f>L168+L179+L187+L176</f>
        <v>147.54659000000001</v>
      </c>
    </row>
    <row r="168" spans="1:13" s="1" customFormat="1" ht="27" x14ac:dyDescent="0.3">
      <c r="A168" s="153" t="s">
        <v>255</v>
      </c>
      <c r="B168" s="153"/>
      <c r="C168" s="154" t="s">
        <v>254</v>
      </c>
      <c r="D168" s="165">
        <f>D169+D174</f>
        <v>8394.1270000000004</v>
      </c>
      <c r="E168" s="165"/>
      <c r="F168" s="165">
        <f>F169+F174</f>
        <v>8394.1270000000004</v>
      </c>
      <c r="G168" s="165">
        <f t="shared" ref="G168:J168" si="136">G169+G174</f>
        <v>7898.982</v>
      </c>
      <c r="H168" s="165"/>
      <c r="I168" s="165">
        <f t="shared" ref="I168" si="137">I169+I174</f>
        <v>7898.982</v>
      </c>
      <c r="J168" s="165">
        <f t="shared" si="136"/>
        <v>0</v>
      </c>
      <c r="K168" s="165"/>
      <c r="L168" s="165">
        <f t="shared" ref="L168" si="138">L169+L174</f>
        <v>0</v>
      </c>
    </row>
    <row r="169" spans="1:13" s="1" customFormat="1" ht="66.599999999999994" x14ac:dyDescent="0.3">
      <c r="A169" s="7" t="s">
        <v>252</v>
      </c>
      <c r="B169" s="7"/>
      <c r="C169" s="11" t="s">
        <v>251</v>
      </c>
      <c r="D169" s="175">
        <f t="shared" ref="D169:L169" si="139">D170</f>
        <v>2178.192</v>
      </c>
      <c r="E169" s="175"/>
      <c r="F169" s="175">
        <f t="shared" si="139"/>
        <v>2178.192</v>
      </c>
      <c r="G169" s="175">
        <f t="shared" si="139"/>
        <v>0</v>
      </c>
      <c r="H169" s="175"/>
      <c r="I169" s="175">
        <f t="shared" si="139"/>
        <v>0</v>
      </c>
      <c r="J169" s="175">
        <f t="shared" si="139"/>
        <v>0</v>
      </c>
      <c r="K169" s="175"/>
      <c r="L169" s="175">
        <f t="shared" si="139"/>
        <v>0</v>
      </c>
    </row>
    <row r="170" spans="1:13" s="1" customFormat="1" ht="14.4" x14ac:dyDescent="0.3">
      <c r="A170" s="7"/>
      <c r="B170" s="7" t="s">
        <v>71</v>
      </c>
      <c r="C170" s="6" t="s">
        <v>70</v>
      </c>
      <c r="D170" s="175">
        <f t="shared" ref="D170:J170" si="140">D171+D172+D173</f>
        <v>2178.192</v>
      </c>
      <c r="E170" s="175"/>
      <c r="F170" s="175">
        <f t="shared" ref="F170" si="141">F171+F172+F173</f>
        <v>2178.192</v>
      </c>
      <c r="G170" s="175">
        <f t="shared" si="140"/>
        <v>0</v>
      </c>
      <c r="H170" s="175"/>
      <c r="I170" s="175">
        <f t="shared" ref="I170" si="142">I171+I172+I173</f>
        <v>0</v>
      </c>
      <c r="J170" s="175">
        <f t="shared" si="140"/>
        <v>0</v>
      </c>
      <c r="K170" s="175"/>
      <c r="L170" s="175">
        <f t="shared" ref="L170" si="143">L171+L172+L173</f>
        <v>0</v>
      </c>
    </row>
    <row r="171" spans="1:13" s="1" customFormat="1" ht="14.4" x14ac:dyDescent="0.3">
      <c r="A171" s="7"/>
      <c r="B171" s="7"/>
      <c r="C171" s="6" t="s">
        <v>101</v>
      </c>
      <c r="D171" s="175">
        <v>943.21400000000006</v>
      </c>
      <c r="E171" s="253"/>
      <c r="F171" s="175">
        <v>943.21400000000006</v>
      </c>
      <c r="G171" s="175">
        <v>0</v>
      </c>
      <c r="H171" s="175"/>
      <c r="I171" s="175">
        <v>0</v>
      </c>
      <c r="J171" s="175">
        <v>0</v>
      </c>
      <c r="K171" s="175"/>
      <c r="L171" s="175">
        <v>0</v>
      </c>
    </row>
    <row r="172" spans="1:13" s="1" customFormat="1" ht="14.4" x14ac:dyDescent="0.3">
      <c r="A172" s="7"/>
      <c r="B172" s="7"/>
      <c r="C172" s="6" t="s">
        <v>100</v>
      </c>
      <c r="D172" s="175">
        <v>314.40499999999997</v>
      </c>
      <c r="E172" s="253"/>
      <c r="F172" s="175">
        <v>314.40499999999997</v>
      </c>
      <c r="G172" s="175">
        <v>0</v>
      </c>
      <c r="H172" s="175"/>
      <c r="I172" s="175">
        <v>0</v>
      </c>
      <c r="J172" s="175">
        <v>0</v>
      </c>
      <c r="K172" s="175"/>
      <c r="L172" s="175">
        <v>0</v>
      </c>
    </row>
    <row r="173" spans="1:13" s="1" customFormat="1" ht="14.4" x14ac:dyDescent="0.3">
      <c r="A173" s="7"/>
      <c r="B173" s="7"/>
      <c r="C173" s="6" t="s">
        <v>97</v>
      </c>
      <c r="D173" s="175">
        <v>920.57300000000009</v>
      </c>
      <c r="E173" s="253"/>
      <c r="F173" s="175">
        <f>SUM(D173:E173)</f>
        <v>920.57300000000009</v>
      </c>
      <c r="G173" s="175">
        <v>0</v>
      </c>
      <c r="H173" s="175"/>
      <c r="I173" s="175">
        <v>0</v>
      </c>
      <c r="J173" s="175">
        <v>0</v>
      </c>
      <c r="K173" s="175"/>
      <c r="L173" s="175">
        <v>0</v>
      </c>
    </row>
    <row r="174" spans="1:13" s="1" customFormat="1" ht="79.8" x14ac:dyDescent="0.3">
      <c r="A174" s="7" t="s">
        <v>253</v>
      </c>
      <c r="B174" s="7"/>
      <c r="C174" s="6" t="s">
        <v>676</v>
      </c>
      <c r="D174" s="175">
        <f t="shared" ref="D174:L177" si="144">D175</f>
        <v>6215.9350000000004</v>
      </c>
      <c r="E174" s="253"/>
      <c r="F174" s="175">
        <f t="shared" si="144"/>
        <v>6215.9350000000004</v>
      </c>
      <c r="G174" s="175">
        <f t="shared" si="144"/>
        <v>7898.982</v>
      </c>
      <c r="H174" s="175"/>
      <c r="I174" s="175">
        <f t="shared" si="144"/>
        <v>7898.982</v>
      </c>
      <c r="J174" s="175">
        <f t="shared" si="144"/>
        <v>0</v>
      </c>
      <c r="K174" s="175"/>
      <c r="L174" s="175">
        <f t="shared" si="144"/>
        <v>0</v>
      </c>
    </row>
    <row r="175" spans="1:13" s="1" customFormat="1" ht="14.4" x14ac:dyDescent="0.3">
      <c r="A175" s="7"/>
      <c r="B175" s="7" t="s">
        <v>71</v>
      </c>
      <c r="C175" s="6" t="s">
        <v>70</v>
      </c>
      <c r="D175" s="175">
        <v>6215.9350000000004</v>
      </c>
      <c r="E175" s="253"/>
      <c r="F175" s="175">
        <v>6215.9350000000004</v>
      </c>
      <c r="G175" s="175">
        <v>7898.982</v>
      </c>
      <c r="H175" s="175"/>
      <c r="I175" s="175">
        <v>7898.982</v>
      </c>
      <c r="J175" s="175">
        <v>0</v>
      </c>
      <c r="K175" s="175"/>
      <c r="L175" s="175">
        <v>0</v>
      </c>
    </row>
    <row r="176" spans="1:13" s="1" customFormat="1" ht="40.200000000000003" x14ac:dyDescent="0.3">
      <c r="A176" s="153" t="s">
        <v>698</v>
      </c>
      <c r="B176" s="153"/>
      <c r="C176" s="154" t="s">
        <v>690</v>
      </c>
      <c r="D176" s="165">
        <f t="shared" ref="D176:L176" si="145">D177</f>
        <v>2368.9870000000001</v>
      </c>
      <c r="E176" s="267"/>
      <c r="F176" s="165">
        <f t="shared" si="145"/>
        <v>2368.9870000000001</v>
      </c>
      <c r="G176" s="165">
        <f t="shared" si="145"/>
        <v>0</v>
      </c>
      <c r="H176" s="165"/>
      <c r="I176" s="165">
        <f t="shared" si="145"/>
        <v>0</v>
      </c>
      <c r="J176" s="165">
        <f t="shared" si="145"/>
        <v>0</v>
      </c>
      <c r="K176" s="165"/>
      <c r="L176" s="165">
        <f t="shared" si="145"/>
        <v>0</v>
      </c>
    </row>
    <row r="177" spans="1:12" s="1" customFormat="1" ht="53.4" x14ac:dyDescent="0.3">
      <c r="A177" s="7" t="s">
        <v>723</v>
      </c>
      <c r="B177" s="7"/>
      <c r="C177" s="6" t="s">
        <v>689</v>
      </c>
      <c r="D177" s="175">
        <f t="shared" si="144"/>
        <v>2368.9870000000001</v>
      </c>
      <c r="E177" s="253"/>
      <c r="F177" s="175">
        <f t="shared" si="144"/>
        <v>2368.9870000000001</v>
      </c>
      <c r="G177" s="175">
        <f t="shared" si="144"/>
        <v>0</v>
      </c>
      <c r="H177" s="175"/>
      <c r="I177" s="175">
        <f t="shared" si="144"/>
        <v>0</v>
      </c>
      <c r="J177" s="175">
        <f t="shared" si="144"/>
        <v>0</v>
      </c>
      <c r="K177" s="175"/>
      <c r="L177" s="175">
        <f t="shared" si="144"/>
        <v>0</v>
      </c>
    </row>
    <row r="178" spans="1:12" s="1" customFormat="1" ht="14.4" x14ac:dyDescent="0.3">
      <c r="A178" s="7"/>
      <c r="B178" s="7" t="s">
        <v>71</v>
      </c>
      <c r="C178" s="6" t="s">
        <v>70</v>
      </c>
      <c r="D178" s="175">
        <v>2368.9870000000001</v>
      </c>
      <c r="E178" s="253"/>
      <c r="F178" s="175">
        <v>2368.9870000000001</v>
      </c>
      <c r="G178" s="175">
        <v>0</v>
      </c>
      <c r="H178" s="175"/>
      <c r="I178" s="175">
        <v>0</v>
      </c>
      <c r="J178" s="175">
        <v>0</v>
      </c>
      <c r="K178" s="175"/>
      <c r="L178" s="175">
        <v>0</v>
      </c>
    </row>
    <row r="179" spans="1:12" s="1" customFormat="1" ht="53.4" x14ac:dyDescent="0.3">
      <c r="A179" s="153" t="s">
        <v>242</v>
      </c>
      <c r="B179" s="153"/>
      <c r="C179" s="154" t="s">
        <v>241</v>
      </c>
      <c r="D179" s="165">
        <f t="shared" ref="D179:J179" si="146">D180+D182+D184</f>
        <v>4380.3771200000001</v>
      </c>
      <c r="E179" s="267"/>
      <c r="F179" s="165">
        <f t="shared" ref="F179" si="147">F180+F182+F184</f>
        <v>4380.3771200000001</v>
      </c>
      <c r="G179" s="165">
        <f t="shared" si="146"/>
        <v>21515.771270000001</v>
      </c>
      <c r="H179" s="165"/>
      <c r="I179" s="165">
        <f t="shared" ref="I179" si="148">I180+I182+I184</f>
        <v>21515.771270000001</v>
      </c>
      <c r="J179" s="165">
        <f t="shared" si="146"/>
        <v>147.54659000000001</v>
      </c>
      <c r="K179" s="165"/>
      <c r="L179" s="165">
        <f t="shared" ref="L179" si="149">L180+L182+L184</f>
        <v>147.54659000000001</v>
      </c>
    </row>
    <row r="180" spans="1:12" s="1" customFormat="1" ht="40.200000000000003" x14ac:dyDescent="0.3">
      <c r="A180" s="7" t="s">
        <v>240</v>
      </c>
      <c r="B180" s="7"/>
      <c r="C180" s="6" t="s">
        <v>239</v>
      </c>
      <c r="D180" s="175">
        <f t="shared" ref="D180:L180" si="150">D181</f>
        <v>2.8591199999999999</v>
      </c>
      <c r="E180" s="253"/>
      <c r="F180" s="175">
        <f t="shared" si="150"/>
        <v>2.8591199999999999</v>
      </c>
      <c r="G180" s="175">
        <f t="shared" si="150"/>
        <v>22.281269999999999</v>
      </c>
      <c r="H180" s="175"/>
      <c r="I180" s="175">
        <f t="shared" si="150"/>
        <v>22.281269999999999</v>
      </c>
      <c r="J180" s="175">
        <f t="shared" si="150"/>
        <v>45.646590000000003</v>
      </c>
      <c r="K180" s="175"/>
      <c r="L180" s="175">
        <f t="shared" si="150"/>
        <v>45.646590000000003</v>
      </c>
    </row>
    <row r="181" spans="1:12" s="1" customFormat="1" ht="27" x14ac:dyDescent="0.3">
      <c r="A181" s="7"/>
      <c r="B181" s="7" t="s">
        <v>12</v>
      </c>
      <c r="C181" s="6" t="s">
        <v>11</v>
      </c>
      <c r="D181" s="175">
        <v>2.8591199999999999</v>
      </c>
      <c r="E181" s="253"/>
      <c r="F181" s="175">
        <v>2.8591199999999999</v>
      </c>
      <c r="G181" s="175">
        <v>22.281269999999999</v>
      </c>
      <c r="H181" s="175"/>
      <c r="I181" s="175">
        <v>22.281269999999999</v>
      </c>
      <c r="J181" s="175">
        <v>45.646590000000003</v>
      </c>
      <c r="K181" s="175"/>
      <c r="L181" s="175">
        <v>45.646590000000003</v>
      </c>
    </row>
    <row r="182" spans="1:12" s="1" customFormat="1" ht="93" x14ac:dyDescent="0.3">
      <c r="A182" s="7" t="s">
        <v>250</v>
      </c>
      <c r="B182" s="7"/>
      <c r="C182" s="77" t="s">
        <v>249</v>
      </c>
      <c r="D182" s="175">
        <f t="shared" ref="D182:I182" si="151">D183</f>
        <v>4278.3180000000002</v>
      </c>
      <c r="E182" s="253"/>
      <c r="F182" s="175">
        <f t="shared" si="151"/>
        <v>4278.3180000000002</v>
      </c>
      <c r="G182" s="175">
        <f t="shared" si="151"/>
        <v>21391.59</v>
      </c>
      <c r="H182" s="175"/>
      <c r="I182" s="175">
        <f t="shared" si="151"/>
        <v>21391.59</v>
      </c>
      <c r="J182" s="175">
        <f>J183</f>
        <v>0</v>
      </c>
      <c r="K182" s="175"/>
      <c r="L182" s="175">
        <f>L183</f>
        <v>0</v>
      </c>
    </row>
    <row r="183" spans="1:12" s="1" customFormat="1" ht="40.200000000000003" x14ac:dyDescent="0.3">
      <c r="A183" s="7"/>
      <c r="B183" s="73" t="s">
        <v>248</v>
      </c>
      <c r="C183" s="6" t="s">
        <v>247</v>
      </c>
      <c r="D183" s="175">
        <v>4278.3180000000002</v>
      </c>
      <c r="E183" s="253"/>
      <c r="F183" s="175">
        <v>4278.3180000000002</v>
      </c>
      <c r="G183" s="175">
        <v>21391.59</v>
      </c>
      <c r="H183" s="175"/>
      <c r="I183" s="175">
        <v>21391.59</v>
      </c>
      <c r="J183" s="175">
        <v>0</v>
      </c>
      <c r="K183" s="175"/>
      <c r="L183" s="175">
        <v>0</v>
      </c>
    </row>
    <row r="184" spans="1:12" s="1" customFormat="1" ht="66.599999999999994" x14ac:dyDescent="0.3">
      <c r="A184" s="7" t="s">
        <v>508</v>
      </c>
      <c r="B184" s="7"/>
      <c r="C184" s="6" t="s">
        <v>507</v>
      </c>
      <c r="D184" s="175">
        <f t="shared" ref="D184:J184" si="152">D185+D186</f>
        <v>99.2</v>
      </c>
      <c r="E184" s="253"/>
      <c r="F184" s="175">
        <f t="shared" ref="F184" si="153">F185+F186</f>
        <v>99.2</v>
      </c>
      <c r="G184" s="175">
        <f t="shared" si="152"/>
        <v>101.9</v>
      </c>
      <c r="H184" s="175"/>
      <c r="I184" s="175">
        <f t="shared" ref="I184" si="154">I185+I186</f>
        <v>101.9</v>
      </c>
      <c r="J184" s="175">
        <f t="shared" si="152"/>
        <v>101.9</v>
      </c>
      <c r="K184" s="175"/>
      <c r="L184" s="175">
        <f t="shared" ref="L184" si="155">L185+L186</f>
        <v>101.9</v>
      </c>
    </row>
    <row r="185" spans="1:12" s="1" customFormat="1" ht="66.599999999999994" x14ac:dyDescent="0.3">
      <c r="A185" s="7"/>
      <c r="B185" s="7" t="s">
        <v>2</v>
      </c>
      <c r="C185" s="6" t="s">
        <v>1</v>
      </c>
      <c r="D185" s="175">
        <v>79.5</v>
      </c>
      <c r="E185" s="272"/>
      <c r="F185" s="175">
        <v>79.5</v>
      </c>
      <c r="G185" s="252">
        <v>82.9</v>
      </c>
      <c r="H185" s="252"/>
      <c r="I185" s="252">
        <v>82.9</v>
      </c>
      <c r="J185" s="253">
        <v>82.9</v>
      </c>
      <c r="K185" s="253"/>
      <c r="L185" s="253">
        <v>82.9</v>
      </c>
    </row>
    <row r="186" spans="1:12" s="1" customFormat="1" ht="27" x14ac:dyDescent="0.3">
      <c r="A186" s="7"/>
      <c r="B186" s="7" t="s">
        <v>12</v>
      </c>
      <c r="C186" s="6" t="s">
        <v>11</v>
      </c>
      <c r="D186" s="175">
        <v>19.7</v>
      </c>
      <c r="E186" s="272"/>
      <c r="F186" s="175">
        <v>19.7</v>
      </c>
      <c r="G186" s="252">
        <v>19</v>
      </c>
      <c r="H186" s="252"/>
      <c r="I186" s="252">
        <v>19</v>
      </c>
      <c r="J186" s="252">
        <v>19</v>
      </c>
      <c r="K186" s="252"/>
      <c r="L186" s="252">
        <v>19</v>
      </c>
    </row>
    <row r="187" spans="1:12" s="1" customFormat="1" ht="40.200000000000003" x14ac:dyDescent="0.3">
      <c r="A187" s="153" t="s">
        <v>555</v>
      </c>
      <c r="B187" s="153"/>
      <c r="C187" s="154" t="s">
        <v>556</v>
      </c>
      <c r="D187" s="165">
        <f t="shared" ref="D187:I188" si="156">D188</f>
        <v>1741.58322</v>
      </c>
      <c r="E187" s="267"/>
      <c r="F187" s="165">
        <f t="shared" si="156"/>
        <v>1741.58322</v>
      </c>
      <c r="G187" s="165">
        <f t="shared" si="156"/>
        <v>0</v>
      </c>
      <c r="H187" s="165"/>
      <c r="I187" s="165">
        <f t="shared" si="156"/>
        <v>0</v>
      </c>
      <c r="J187" s="165">
        <f>J188+J191+J193</f>
        <v>0</v>
      </c>
      <c r="K187" s="165"/>
      <c r="L187" s="165">
        <f>L188+L191+L193</f>
        <v>0</v>
      </c>
    </row>
    <row r="188" spans="1:12" s="1" customFormat="1" ht="53.4" x14ac:dyDescent="0.3">
      <c r="A188" s="7" t="s">
        <v>746</v>
      </c>
      <c r="B188" s="7"/>
      <c r="C188" s="302" t="s">
        <v>763</v>
      </c>
      <c r="D188" s="175">
        <f t="shared" si="156"/>
        <v>1741.58322</v>
      </c>
      <c r="E188" s="253"/>
      <c r="F188" s="175">
        <f t="shared" si="156"/>
        <v>1741.58322</v>
      </c>
      <c r="G188" s="175">
        <f t="shared" si="156"/>
        <v>0</v>
      </c>
      <c r="H188" s="175"/>
      <c r="I188" s="175">
        <f t="shared" si="156"/>
        <v>0</v>
      </c>
      <c r="J188" s="175">
        <v>0</v>
      </c>
      <c r="K188" s="175"/>
      <c r="L188" s="175">
        <v>0</v>
      </c>
    </row>
    <row r="189" spans="1:12" s="1" customFormat="1" ht="14.4" x14ac:dyDescent="0.3">
      <c r="A189" s="7"/>
      <c r="B189" s="7" t="s">
        <v>71</v>
      </c>
      <c r="C189" s="6" t="s">
        <v>70</v>
      </c>
      <c r="D189" s="175">
        <f>D190+D191+D192+D193</f>
        <v>1741.58322</v>
      </c>
      <c r="E189" s="253"/>
      <c r="F189" s="175">
        <f>F190+F191+F192+F193</f>
        <v>1741.58322</v>
      </c>
      <c r="G189" s="175">
        <f>G190+G191+G192+G193</f>
        <v>0</v>
      </c>
      <c r="H189" s="175"/>
      <c r="I189" s="175">
        <f>I190+I191+I192+I193</f>
        <v>0</v>
      </c>
      <c r="J189" s="175">
        <v>0</v>
      </c>
      <c r="K189" s="175"/>
      <c r="L189" s="175">
        <v>0</v>
      </c>
    </row>
    <row r="190" spans="1:12" s="1" customFormat="1" ht="14.4" x14ac:dyDescent="0.3">
      <c r="A190" s="7"/>
      <c r="B190" s="7"/>
      <c r="C190" s="6" t="s">
        <v>305</v>
      </c>
      <c r="D190" s="175">
        <v>0</v>
      </c>
      <c r="E190" s="253"/>
      <c r="F190" s="175">
        <v>0</v>
      </c>
      <c r="G190" s="175">
        <v>0</v>
      </c>
      <c r="H190" s="175"/>
      <c r="I190" s="175">
        <v>0</v>
      </c>
      <c r="J190" s="175">
        <v>0</v>
      </c>
      <c r="K190" s="175"/>
      <c r="L190" s="175">
        <v>0</v>
      </c>
    </row>
    <row r="191" spans="1:12" s="1" customFormat="1" ht="14.4" x14ac:dyDescent="0.3">
      <c r="A191" s="7"/>
      <c r="B191" s="7"/>
      <c r="C191" s="96" t="s">
        <v>301</v>
      </c>
      <c r="D191" s="175">
        <v>1718.6676500000001</v>
      </c>
      <c r="E191" s="253"/>
      <c r="F191" s="175">
        <v>1718.6676500000001</v>
      </c>
      <c r="G191" s="175">
        <v>0</v>
      </c>
      <c r="H191" s="175"/>
      <c r="I191" s="175">
        <v>0</v>
      </c>
      <c r="J191" s="175">
        <v>0</v>
      </c>
      <c r="K191" s="175"/>
      <c r="L191" s="175">
        <v>0</v>
      </c>
    </row>
    <row r="192" spans="1:12" s="1" customFormat="1" ht="14.4" x14ac:dyDescent="0.3">
      <c r="A192" s="7"/>
      <c r="B192" s="7"/>
      <c r="C192" s="96" t="s">
        <v>296</v>
      </c>
      <c r="D192" s="175">
        <v>22.915569999999999</v>
      </c>
      <c r="E192" s="253"/>
      <c r="F192" s="175">
        <v>22.915569999999999</v>
      </c>
      <c r="G192" s="175">
        <v>0</v>
      </c>
      <c r="H192" s="175"/>
      <c r="I192" s="175">
        <v>0</v>
      </c>
      <c r="J192" s="175">
        <v>0</v>
      </c>
      <c r="K192" s="175"/>
      <c r="L192" s="175">
        <v>0</v>
      </c>
    </row>
    <row r="193" spans="1:13" s="1" customFormat="1" ht="14.4" x14ac:dyDescent="0.3">
      <c r="A193" s="7"/>
      <c r="B193" s="7"/>
      <c r="C193" s="96" t="s">
        <v>554</v>
      </c>
      <c r="D193" s="175">
        <v>0</v>
      </c>
      <c r="E193" s="253"/>
      <c r="F193" s="175">
        <v>0</v>
      </c>
      <c r="G193" s="175">
        <v>0</v>
      </c>
      <c r="H193" s="175"/>
      <c r="I193" s="175">
        <v>0</v>
      </c>
      <c r="J193" s="175">
        <v>0</v>
      </c>
      <c r="K193" s="175"/>
      <c r="L193" s="175">
        <v>0</v>
      </c>
    </row>
    <row r="194" spans="1:13" s="227" customFormat="1" ht="40.200000000000003" x14ac:dyDescent="0.3">
      <c r="A194" s="170" t="s">
        <v>261</v>
      </c>
      <c r="B194" s="170"/>
      <c r="C194" s="173" t="s">
        <v>260</v>
      </c>
      <c r="D194" s="260">
        <f t="shared" ref="D194:J194" si="157">D195+D213</f>
        <v>16265.96227</v>
      </c>
      <c r="E194" s="260">
        <f t="shared" ref="E194" si="158">E195+E213</f>
        <v>870.6</v>
      </c>
      <c r="F194" s="260">
        <f t="shared" ref="F194" si="159">F195+F213</f>
        <v>17136.562270000002</v>
      </c>
      <c r="G194" s="260">
        <f t="shared" si="157"/>
        <v>275.93464</v>
      </c>
      <c r="H194" s="260"/>
      <c r="I194" s="260">
        <f t="shared" ref="I194" si="160">I195+I213</f>
        <v>275.93464</v>
      </c>
      <c r="J194" s="260">
        <f t="shared" si="157"/>
        <v>5184.3</v>
      </c>
      <c r="K194" s="260"/>
      <c r="L194" s="260">
        <f t="shared" ref="L194" si="161">L195+L213</f>
        <v>5184.3</v>
      </c>
    </row>
    <row r="195" spans="1:13" s="1" customFormat="1" ht="53.4" x14ac:dyDescent="0.3">
      <c r="A195" s="153" t="s">
        <v>259</v>
      </c>
      <c r="B195" s="153"/>
      <c r="C195" s="154" t="s">
        <v>258</v>
      </c>
      <c r="D195" s="165">
        <f>D196+D198+D200+D203+D207+D205+D211</f>
        <v>13065.96227</v>
      </c>
      <c r="E195" s="165">
        <f t="shared" ref="E195:F195" si="162">E196+E198+E200+E203+E207+E205+E211</f>
        <v>870.6</v>
      </c>
      <c r="F195" s="165">
        <f t="shared" si="162"/>
        <v>13936.56227</v>
      </c>
      <c r="G195" s="165">
        <f t="shared" ref="G195:J195" si="163">G196+G198+G200+G203+G207+G205</f>
        <v>275.93464</v>
      </c>
      <c r="H195" s="165"/>
      <c r="I195" s="165">
        <f t="shared" ref="I195" si="164">I196+I198+I200+I203+I207+I205</f>
        <v>275.93464</v>
      </c>
      <c r="J195" s="165">
        <f t="shared" si="163"/>
        <v>5184.3</v>
      </c>
      <c r="K195" s="165"/>
      <c r="L195" s="165">
        <f t="shared" ref="L195" si="165">L196+L198+L200+L203+L207+L205</f>
        <v>5184.3</v>
      </c>
    </row>
    <row r="196" spans="1:13" s="1" customFormat="1" ht="53.4" x14ac:dyDescent="0.3">
      <c r="A196" s="7" t="s">
        <v>362</v>
      </c>
      <c r="B196" s="7"/>
      <c r="C196" s="6" t="s">
        <v>603</v>
      </c>
      <c r="D196" s="251">
        <f t="shared" ref="D196:L196" si="166">D197</f>
        <v>974</v>
      </c>
      <c r="E196" s="430">
        <f t="shared" si="166"/>
        <v>0</v>
      </c>
      <c r="F196" s="251">
        <f t="shared" si="166"/>
        <v>974</v>
      </c>
      <c r="G196" s="175">
        <f t="shared" si="166"/>
        <v>0</v>
      </c>
      <c r="H196" s="175"/>
      <c r="I196" s="175">
        <f t="shared" si="166"/>
        <v>0</v>
      </c>
      <c r="J196" s="175">
        <f t="shared" si="166"/>
        <v>974</v>
      </c>
      <c r="K196" s="175"/>
      <c r="L196" s="175">
        <f t="shared" si="166"/>
        <v>974</v>
      </c>
    </row>
    <row r="197" spans="1:13" s="1" customFormat="1" ht="27" x14ac:dyDescent="0.3">
      <c r="A197" s="7"/>
      <c r="B197" s="7" t="s">
        <v>12</v>
      </c>
      <c r="C197" s="6" t="s">
        <v>11</v>
      </c>
      <c r="D197" s="175">
        <v>974</v>
      </c>
      <c r="E197" s="253">
        <f>209.2-209.2</f>
        <v>0</v>
      </c>
      <c r="F197" s="175">
        <f>SUM(D197:E197)</f>
        <v>974</v>
      </c>
      <c r="G197" s="175">
        <v>0</v>
      </c>
      <c r="H197" s="175"/>
      <c r="I197" s="175">
        <v>0</v>
      </c>
      <c r="J197" s="175">
        <v>974</v>
      </c>
      <c r="K197" s="175"/>
      <c r="L197" s="175">
        <v>974</v>
      </c>
      <c r="M197" s="243"/>
    </row>
    <row r="198" spans="1:13" s="1" customFormat="1" ht="53.4" x14ac:dyDescent="0.3">
      <c r="A198" s="7" t="s">
        <v>337</v>
      </c>
      <c r="B198" s="7"/>
      <c r="C198" s="78" t="s">
        <v>336</v>
      </c>
      <c r="D198" s="251">
        <f t="shared" ref="D198:L198" si="167">D199</f>
        <v>157.6</v>
      </c>
      <c r="E198" s="269">
        <f>E199</f>
        <v>50.6</v>
      </c>
      <c r="F198" s="251">
        <f t="shared" si="167"/>
        <v>208.2</v>
      </c>
      <c r="G198" s="175">
        <f t="shared" si="167"/>
        <v>157.6</v>
      </c>
      <c r="H198" s="175"/>
      <c r="I198" s="175">
        <f t="shared" si="167"/>
        <v>157.6</v>
      </c>
      <c r="J198" s="175">
        <f t="shared" si="167"/>
        <v>157.6</v>
      </c>
      <c r="K198" s="175"/>
      <c r="L198" s="175">
        <f t="shared" si="167"/>
        <v>157.6</v>
      </c>
    </row>
    <row r="199" spans="1:13" s="1" customFormat="1" ht="27" x14ac:dyDescent="0.3">
      <c r="A199" s="7"/>
      <c r="B199" s="7" t="s">
        <v>12</v>
      </c>
      <c r="C199" s="6" t="s">
        <v>11</v>
      </c>
      <c r="D199" s="175">
        <v>157.6</v>
      </c>
      <c r="E199" s="253">
        <v>50.6</v>
      </c>
      <c r="F199" s="175">
        <f>SUM(D199:E199)</f>
        <v>208.2</v>
      </c>
      <c r="G199" s="175">
        <v>157.6</v>
      </c>
      <c r="H199" s="175"/>
      <c r="I199" s="175">
        <v>157.6</v>
      </c>
      <c r="J199" s="175">
        <v>157.6</v>
      </c>
      <c r="K199" s="175"/>
      <c r="L199" s="175">
        <v>157.6</v>
      </c>
    </row>
    <row r="200" spans="1:13" s="1" customFormat="1" ht="40.200000000000003" x14ac:dyDescent="0.3">
      <c r="A200" s="7" t="s">
        <v>257</v>
      </c>
      <c r="B200" s="7"/>
      <c r="C200" s="78" t="s">
        <v>256</v>
      </c>
      <c r="D200" s="175">
        <f t="shared" ref="D200:J200" si="168">D201+D202</f>
        <v>4010.2000000000003</v>
      </c>
      <c r="E200" s="253"/>
      <c r="F200" s="175">
        <f t="shared" ref="F200" si="169">F201+F202</f>
        <v>4010.2000000000003</v>
      </c>
      <c r="G200" s="175">
        <f t="shared" si="168"/>
        <v>0</v>
      </c>
      <c r="H200" s="175"/>
      <c r="I200" s="175">
        <f t="shared" ref="I200" si="170">I201+I202</f>
        <v>0</v>
      </c>
      <c r="J200" s="175">
        <f t="shared" si="168"/>
        <v>4010.2000000000003</v>
      </c>
      <c r="K200" s="175"/>
      <c r="L200" s="175">
        <f t="shared" ref="L200" si="171">L201+L202</f>
        <v>4010.2000000000003</v>
      </c>
    </row>
    <row r="201" spans="1:13" s="1" customFormat="1" ht="27" x14ac:dyDescent="0.3">
      <c r="A201" s="7"/>
      <c r="B201" s="7" t="s">
        <v>12</v>
      </c>
      <c r="C201" s="6" t="s">
        <v>11</v>
      </c>
      <c r="D201" s="175">
        <v>2505.8000000000002</v>
      </c>
      <c r="E201" s="253"/>
      <c r="F201" s="175">
        <v>2505.8000000000002</v>
      </c>
      <c r="G201" s="175">
        <v>0</v>
      </c>
      <c r="H201" s="175"/>
      <c r="I201" s="175">
        <v>0</v>
      </c>
      <c r="J201" s="175">
        <v>2505.8000000000002</v>
      </c>
      <c r="K201" s="175"/>
      <c r="L201" s="175">
        <v>2505.8000000000002</v>
      </c>
      <c r="M201" s="243"/>
    </row>
    <row r="202" spans="1:13" s="1" customFormat="1" ht="14.4" x14ac:dyDescent="0.3">
      <c r="A202" s="7"/>
      <c r="B202" s="7" t="s">
        <v>71</v>
      </c>
      <c r="C202" s="6" t="s">
        <v>70</v>
      </c>
      <c r="D202" s="175">
        <v>1504.4</v>
      </c>
      <c r="E202" s="253"/>
      <c r="F202" s="175">
        <v>1504.4</v>
      </c>
      <c r="G202" s="175">
        <v>0</v>
      </c>
      <c r="H202" s="175"/>
      <c r="I202" s="175">
        <v>0</v>
      </c>
      <c r="J202" s="175">
        <v>1504.4</v>
      </c>
      <c r="K202" s="175"/>
      <c r="L202" s="175">
        <v>1504.4</v>
      </c>
      <c r="M202" s="243"/>
    </row>
    <row r="203" spans="1:13" s="1" customFormat="1" ht="27.75" customHeight="1" x14ac:dyDescent="0.3">
      <c r="A203" s="7" t="s">
        <v>335</v>
      </c>
      <c r="B203" s="7"/>
      <c r="C203" s="6" t="s">
        <v>334</v>
      </c>
      <c r="D203" s="251">
        <f t="shared" ref="D203:L203" si="172">D204</f>
        <v>42.5</v>
      </c>
      <c r="E203" s="269"/>
      <c r="F203" s="251">
        <f t="shared" si="172"/>
        <v>42.5</v>
      </c>
      <c r="G203" s="175">
        <f t="shared" si="172"/>
        <v>42.5</v>
      </c>
      <c r="H203" s="175"/>
      <c r="I203" s="175">
        <f t="shared" si="172"/>
        <v>42.5</v>
      </c>
      <c r="J203" s="175">
        <f t="shared" si="172"/>
        <v>42.5</v>
      </c>
      <c r="K203" s="175"/>
      <c r="L203" s="175">
        <f t="shared" si="172"/>
        <v>42.5</v>
      </c>
    </row>
    <row r="204" spans="1:13" s="1" customFormat="1" ht="27" x14ac:dyDescent="0.3">
      <c r="A204" s="7"/>
      <c r="B204" s="7" t="s">
        <v>12</v>
      </c>
      <c r="C204" s="6" t="s">
        <v>11</v>
      </c>
      <c r="D204" s="175">
        <v>42.5</v>
      </c>
      <c r="E204" s="253"/>
      <c r="F204" s="175">
        <v>42.5</v>
      </c>
      <c r="G204" s="175">
        <v>42.5</v>
      </c>
      <c r="H204" s="175"/>
      <c r="I204" s="175">
        <v>42.5</v>
      </c>
      <c r="J204" s="175">
        <v>42.5</v>
      </c>
      <c r="K204" s="175"/>
      <c r="L204" s="175">
        <v>42.5</v>
      </c>
    </row>
    <row r="205" spans="1:13" s="1" customFormat="1" ht="53.4" x14ac:dyDescent="0.3">
      <c r="A205" s="7" t="s">
        <v>536</v>
      </c>
      <c r="B205" s="7"/>
      <c r="C205" s="6" t="s">
        <v>605</v>
      </c>
      <c r="D205" s="251">
        <f t="shared" ref="D205:L205" si="173">D206</f>
        <v>518</v>
      </c>
      <c r="E205" s="269"/>
      <c r="F205" s="251">
        <f t="shared" si="173"/>
        <v>518</v>
      </c>
      <c r="G205" s="175">
        <f t="shared" si="173"/>
        <v>0</v>
      </c>
      <c r="H205" s="175"/>
      <c r="I205" s="175">
        <f t="shared" si="173"/>
        <v>0</v>
      </c>
      <c r="J205" s="175">
        <f t="shared" si="173"/>
        <v>0</v>
      </c>
      <c r="K205" s="175"/>
      <c r="L205" s="175">
        <f t="shared" si="173"/>
        <v>0</v>
      </c>
    </row>
    <row r="206" spans="1:13" s="1" customFormat="1" ht="27" x14ac:dyDescent="0.3">
      <c r="A206" s="7"/>
      <c r="B206" s="7" t="s">
        <v>12</v>
      </c>
      <c r="C206" s="6" t="s">
        <v>11</v>
      </c>
      <c r="D206" s="175">
        <v>518</v>
      </c>
      <c r="E206" s="253"/>
      <c r="F206" s="175">
        <v>518</v>
      </c>
      <c r="G206" s="175">
        <v>0</v>
      </c>
      <c r="H206" s="175"/>
      <c r="I206" s="175">
        <v>0</v>
      </c>
      <c r="J206" s="175">
        <v>0</v>
      </c>
      <c r="K206" s="175"/>
      <c r="L206" s="175">
        <v>0</v>
      </c>
      <c r="M206" s="243"/>
    </row>
    <row r="207" spans="1:13" s="1" customFormat="1" ht="53.4" x14ac:dyDescent="0.3">
      <c r="A207" s="7" t="s">
        <v>333</v>
      </c>
      <c r="B207" s="7"/>
      <c r="C207" s="6" t="s">
        <v>604</v>
      </c>
      <c r="D207" s="175">
        <f t="shared" ref="D207:L207" si="174">D208</f>
        <v>7363.6622699999998</v>
      </c>
      <c r="E207" s="253"/>
      <c r="F207" s="175">
        <f t="shared" si="174"/>
        <v>7363.6622699999998</v>
      </c>
      <c r="G207" s="175">
        <f t="shared" si="174"/>
        <v>75.834639999999993</v>
      </c>
      <c r="H207" s="175"/>
      <c r="I207" s="175">
        <f t="shared" si="174"/>
        <v>75.834639999999993</v>
      </c>
      <c r="J207" s="175">
        <f t="shared" si="174"/>
        <v>0</v>
      </c>
      <c r="K207" s="175"/>
      <c r="L207" s="175">
        <f t="shared" si="174"/>
        <v>0</v>
      </c>
    </row>
    <row r="208" spans="1:13" s="1" customFormat="1" ht="27" x14ac:dyDescent="0.3">
      <c r="A208" s="7"/>
      <c r="B208" s="7" t="s">
        <v>12</v>
      </c>
      <c r="C208" s="6" t="s">
        <v>11</v>
      </c>
      <c r="D208" s="175">
        <f t="shared" ref="D208:J208" si="175">D209+D210</f>
        <v>7363.6622699999998</v>
      </c>
      <c r="E208" s="253"/>
      <c r="F208" s="175">
        <f t="shared" ref="F208" si="176">F209+F210</f>
        <v>7363.6622699999998</v>
      </c>
      <c r="G208" s="175">
        <f t="shared" si="175"/>
        <v>75.834639999999993</v>
      </c>
      <c r="H208" s="175"/>
      <c r="I208" s="175">
        <f t="shared" ref="I208" si="177">I209+I210</f>
        <v>75.834639999999993</v>
      </c>
      <c r="J208" s="175">
        <f t="shared" si="175"/>
        <v>0</v>
      </c>
      <c r="K208" s="175"/>
      <c r="L208" s="175">
        <f t="shared" ref="L208" si="178">L209+L210</f>
        <v>0</v>
      </c>
    </row>
    <row r="209" spans="1:13" s="1" customFormat="1" ht="14.4" x14ac:dyDescent="0.3">
      <c r="A209" s="7"/>
      <c r="B209" s="7"/>
      <c r="C209" s="6" t="s">
        <v>100</v>
      </c>
      <c r="D209" s="175">
        <v>7216.3890000000001</v>
      </c>
      <c r="E209" s="253"/>
      <c r="F209" s="175">
        <v>7216.3890000000001</v>
      </c>
      <c r="G209" s="175"/>
      <c r="H209" s="175"/>
      <c r="I209" s="175"/>
      <c r="J209" s="175">
        <v>0</v>
      </c>
      <c r="K209" s="175"/>
      <c r="L209" s="175">
        <v>0</v>
      </c>
    </row>
    <row r="210" spans="1:13" s="1" customFormat="1" ht="14.4" x14ac:dyDescent="0.3">
      <c r="A210" s="7"/>
      <c r="B210" s="7"/>
      <c r="C210" s="6" t="s">
        <v>97</v>
      </c>
      <c r="D210" s="175">
        <v>147.27327</v>
      </c>
      <c r="E210" s="253"/>
      <c r="F210" s="175">
        <v>147.27327</v>
      </c>
      <c r="G210" s="175">
        <v>75.834639999999993</v>
      </c>
      <c r="H210" s="175"/>
      <c r="I210" s="175">
        <v>75.834639999999993</v>
      </c>
      <c r="J210" s="175">
        <v>0</v>
      </c>
      <c r="K210" s="175"/>
      <c r="L210" s="175">
        <v>0</v>
      </c>
    </row>
    <row r="211" spans="1:13" s="1" customFormat="1" ht="27" x14ac:dyDescent="0.3">
      <c r="A211" s="410" t="s">
        <v>898</v>
      </c>
      <c r="B211" s="410"/>
      <c r="C211" s="431" t="s">
        <v>897</v>
      </c>
      <c r="D211" s="251">
        <f t="shared" ref="D211:L211" si="179">D212</f>
        <v>0</v>
      </c>
      <c r="E211" s="430">
        <f t="shared" si="179"/>
        <v>820</v>
      </c>
      <c r="F211" s="251">
        <f t="shared" si="179"/>
        <v>820</v>
      </c>
      <c r="G211" s="175">
        <f t="shared" si="179"/>
        <v>0</v>
      </c>
      <c r="H211" s="175"/>
      <c r="I211" s="175">
        <f t="shared" si="179"/>
        <v>0</v>
      </c>
      <c r="J211" s="175">
        <f t="shared" si="179"/>
        <v>0</v>
      </c>
      <c r="K211" s="175"/>
      <c r="L211" s="175">
        <f t="shared" si="179"/>
        <v>0</v>
      </c>
    </row>
    <row r="212" spans="1:13" s="1" customFormat="1" ht="27" x14ac:dyDescent="0.3">
      <c r="A212" s="410"/>
      <c r="B212" s="7" t="s">
        <v>12</v>
      </c>
      <c r="C212" s="6" t="s">
        <v>11</v>
      </c>
      <c r="D212" s="175">
        <v>0</v>
      </c>
      <c r="E212" s="253">
        <v>820</v>
      </c>
      <c r="F212" s="175">
        <v>820</v>
      </c>
      <c r="G212" s="175">
        <v>0</v>
      </c>
      <c r="H212" s="175"/>
      <c r="I212" s="175">
        <v>0</v>
      </c>
      <c r="J212" s="175">
        <v>0</v>
      </c>
      <c r="K212" s="175"/>
      <c r="L212" s="175">
        <v>0</v>
      </c>
      <c r="M212" s="243"/>
    </row>
    <row r="213" spans="1:13" s="1" customFormat="1" ht="40.200000000000003" x14ac:dyDescent="0.3">
      <c r="A213" s="153" t="s">
        <v>361</v>
      </c>
      <c r="B213" s="153"/>
      <c r="C213" s="154" t="s">
        <v>755</v>
      </c>
      <c r="D213" s="165">
        <f t="shared" ref="D213:L214" si="180">D214</f>
        <v>3200</v>
      </c>
      <c r="E213" s="267"/>
      <c r="F213" s="165">
        <f t="shared" si="180"/>
        <v>3200</v>
      </c>
      <c r="G213" s="165">
        <f t="shared" si="180"/>
        <v>0</v>
      </c>
      <c r="H213" s="165"/>
      <c r="I213" s="165">
        <f t="shared" si="180"/>
        <v>0</v>
      </c>
      <c r="J213" s="165">
        <f t="shared" si="180"/>
        <v>0</v>
      </c>
      <c r="K213" s="165"/>
      <c r="L213" s="165">
        <f t="shared" si="180"/>
        <v>0</v>
      </c>
    </row>
    <row r="214" spans="1:13" s="1" customFormat="1" ht="27" x14ac:dyDescent="0.3">
      <c r="A214" s="7" t="s">
        <v>360</v>
      </c>
      <c r="B214" s="7"/>
      <c r="C214" s="78" t="s">
        <v>564</v>
      </c>
      <c r="D214" s="251">
        <f t="shared" si="180"/>
        <v>3200</v>
      </c>
      <c r="E214" s="269"/>
      <c r="F214" s="251">
        <f t="shared" si="180"/>
        <v>3200</v>
      </c>
      <c r="G214" s="175">
        <f t="shared" si="180"/>
        <v>0</v>
      </c>
      <c r="H214" s="175"/>
      <c r="I214" s="175">
        <f t="shared" si="180"/>
        <v>0</v>
      </c>
      <c r="J214" s="175">
        <f t="shared" si="180"/>
        <v>0</v>
      </c>
      <c r="K214" s="175"/>
      <c r="L214" s="175">
        <f t="shared" si="180"/>
        <v>0</v>
      </c>
    </row>
    <row r="215" spans="1:13" s="1" customFormat="1" ht="40.200000000000003" x14ac:dyDescent="0.3">
      <c r="A215" s="7"/>
      <c r="B215" s="73" t="s">
        <v>248</v>
      </c>
      <c r="C215" s="6" t="s">
        <v>247</v>
      </c>
      <c r="D215" s="175">
        <v>3200</v>
      </c>
      <c r="E215" s="253"/>
      <c r="F215" s="175">
        <v>3200</v>
      </c>
      <c r="G215" s="175">
        <v>0</v>
      </c>
      <c r="H215" s="175"/>
      <c r="I215" s="175">
        <v>0</v>
      </c>
      <c r="J215" s="175">
        <v>0</v>
      </c>
      <c r="K215" s="175"/>
      <c r="L215" s="175">
        <v>0</v>
      </c>
      <c r="M215" s="247"/>
    </row>
    <row r="216" spans="1:13" ht="52.8" x14ac:dyDescent="0.25">
      <c r="A216" s="170" t="s">
        <v>59</v>
      </c>
      <c r="B216" s="170"/>
      <c r="C216" s="173" t="s">
        <v>58</v>
      </c>
      <c r="D216" s="260">
        <f>D217+D284</f>
        <v>135741.96304000003</v>
      </c>
      <c r="E216" s="260">
        <f>E217+E284</f>
        <v>-2399.4968800000001</v>
      </c>
      <c r="F216" s="260">
        <f>F217+F284</f>
        <v>133342.46616000004</v>
      </c>
      <c r="G216" s="260">
        <f>G217+G284</f>
        <v>104824.6</v>
      </c>
      <c r="H216" s="260"/>
      <c r="I216" s="260">
        <f>I217+I284</f>
        <v>104824.6</v>
      </c>
      <c r="J216" s="260">
        <f>J217+J284</f>
        <v>107283.20000000001</v>
      </c>
      <c r="K216" s="260"/>
      <c r="L216" s="260">
        <f>L217+L284</f>
        <v>107283.20000000001</v>
      </c>
    </row>
    <row r="217" spans="1:13" ht="39.6" x14ac:dyDescent="0.25">
      <c r="A217" s="30" t="s">
        <v>93</v>
      </c>
      <c r="B217" s="30"/>
      <c r="C217" s="51" t="s">
        <v>92</v>
      </c>
      <c r="D217" s="254">
        <f>D218+D221+D229+D232+D235+D240+D249+D269+D280</f>
        <v>135377.86304000003</v>
      </c>
      <c r="E217" s="254">
        <f>E218+E221+E229+E232+E235+E240+E249+E269+E280</f>
        <v>-2399.4968800000001</v>
      </c>
      <c r="F217" s="254">
        <f>F218+F221+F229+F232+F235+F240+F249+F269+F280</f>
        <v>132978.36616000003</v>
      </c>
      <c r="G217" s="254">
        <f>G218+G221+G229+G232+G235+G240+G249+G269</f>
        <v>104824.6</v>
      </c>
      <c r="H217" s="254"/>
      <c r="I217" s="254">
        <f>I218+I221+I229+I232+I235+I240+I249+I269</f>
        <v>104824.6</v>
      </c>
      <c r="J217" s="254">
        <f>J218+J221+J229+J232+J235+J240+J249+J269</f>
        <v>106919.1</v>
      </c>
      <c r="K217" s="254"/>
      <c r="L217" s="254">
        <f>L218+L221+L229+L232+L235+L240+L249+L269</f>
        <v>106919.1</v>
      </c>
    </row>
    <row r="218" spans="1:13" ht="66" x14ac:dyDescent="0.25">
      <c r="A218" s="153" t="s">
        <v>117</v>
      </c>
      <c r="B218" s="153"/>
      <c r="C218" s="154" t="s">
        <v>116</v>
      </c>
      <c r="D218" s="165">
        <f t="shared" ref="D218:L219" si="181">D219</f>
        <v>50874.8</v>
      </c>
      <c r="E218" s="165"/>
      <c r="F218" s="165">
        <f t="shared" si="181"/>
        <v>50874.8</v>
      </c>
      <c r="G218" s="165">
        <f t="shared" si="181"/>
        <v>49233.599999999999</v>
      </c>
      <c r="H218" s="165"/>
      <c r="I218" s="165">
        <f t="shared" si="181"/>
        <v>49233.599999999999</v>
      </c>
      <c r="J218" s="165">
        <f t="shared" si="181"/>
        <v>49233.599999999999</v>
      </c>
      <c r="K218" s="165"/>
      <c r="L218" s="165">
        <f t="shared" si="181"/>
        <v>49233.599999999999</v>
      </c>
    </row>
    <row r="219" spans="1:13" ht="26.4" x14ac:dyDescent="0.25">
      <c r="A219" s="7" t="s">
        <v>115</v>
      </c>
      <c r="B219" s="7"/>
      <c r="C219" s="63" t="s">
        <v>114</v>
      </c>
      <c r="D219" s="175">
        <f t="shared" si="181"/>
        <v>50874.8</v>
      </c>
      <c r="E219" s="175"/>
      <c r="F219" s="175">
        <f t="shared" si="181"/>
        <v>50874.8</v>
      </c>
      <c r="G219" s="175">
        <f t="shared" si="181"/>
        <v>49233.599999999999</v>
      </c>
      <c r="H219" s="175"/>
      <c r="I219" s="175">
        <f t="shared" si="181"/>
        <v>49233.599999999999</v>
      </c>
      <c r="J219" s="175">
        <f t="shared" si="181"/>
        <v>49233.599999999999</v>
      </c>
      <c r="K219" s="175"/>
      <c r="L219" s="175">
        <f t="shared" si="181"/>
        <v>49233.599999999999</v>
      </c>
    </row>
    <row r="220" spans="1:13" ht="26.4" x14ac:dyDescent="0.25">
      <c r="A220" s="7"/>
      <c r="B220" s="7" t="s">
        <v>57</v>
      </c>
      <c r="C220" s="6" t="s">
        <v>56</v>
      </c>
      <c r="D220" s="175">
        <v>50874.8</v>
      </c>
      <c r="E220" s="253"/>
      <c r="F220" s="175">
        <v>50874.8</v>
      </c>
      <c r="G220" s="175">
        <f>52385.1-3151.5</f>
        <v>49233.599999999999</v>
      </c>
      <c r="H220" s="175"/>
      <c r="I220" s="175">
        <f>52385.1-3151.5</f>
        <v>49233.599999999999</v>
      </c>
      <c r="J220" s="175">
        <f>52385.1-3151.5</f>
        <v>49233.599999999999</v>
      </c>
      <c r="K220" s="175"/>
      <c r="L220" s="175">
        <f>52385.1-3151.5</f>
        <v>49233.599999999999</v>
      </c>
    </row>
    <row r="221" spans="1:13" ht="26.4" x14ac:dyDescent="0.25">
      <c r="A221" s="153" t="s">
        <v>113</v>
      </c>
      <c r="B221" s="153"/>
      <c r="C221" s="154" t="s">
        <v>112</v>
      </c>
      <c r="D221" s="165">
        <f>D222+D224+D226</f>
        <v>30130.05</v>
      </c>
      <c r="E221" s="267"/>
      <c r="F221" s="165">
        <f>F222+F224+F226</f>
        <v>30130.05</v>
      </c>
      <c r="G221" s="165">
        <f t="shared" ref="G221:J221" si="182">G222+G224</f>
        <v>29614.1</v>
      </c>
      <c r="H221" s="165"/>
      <c r="I221" s="165">
        <f t="shared" ref="I221" si="183">I222+I224</f>
        <v>29614.1</v>
      </c>
      <c r="J221" s="165">
        <f t="shared" si="182"/>
        <v>30114.1</v>
      </c>
      <c r="K221" s="165"/>
      <c r="L221" s="165">
        <f t="shared" ref="L221" si="184">L222+L224</f>
        <v>30114.1</v>
      </c>
    </row>
    <row r="222" spans="1:13" ht="26.4" x14ac:dyDescent="0.25">
      <c r="A222" s="7" t="s">
        <v>111</v>
      </c>
      <c r="B222" s="7"/>
      <c r="C222" s="63" t="s">
        <v>110</v>
      </c>
      <c r="D222" s="175">
        <f t="shared" ref="D222:L222" si="185">D223</f>
        <v>29614.1</v>
      </c>
      <c r="E222" s="253"/>
      <c r="F222" s="175">
        <f t="shared" si="185"/>
        <v>29614.1</v>
      </c>
      <c r="G222" s="175">
        <f t="shared" si="185"/>
        <v>29614.1</v>
      </c>
      <c r="H222" s="175"/>
      <c r="I222" s="175">
        <f t="shared" si="185"/>
        <v>29614.1</v>
      </c>
      <c r="J222" s="175">
        <f t="shared" si="185"/>
        <v>29614.1</v>
      </c>
      <c r="K222" s="175"/>
      <c r="L222" s="175">
        <f t="shared" si="185"/>
        <v>29614.1</v>
      </c>
    </row>
    <row r="223" spans="1:13" ht="26.4" x14ac:dyDescent="0.25">
      <c r="A223" s="7"/>
      <c r="B223" s="7" t="s">
        <v>57</v>
      </c>
      <c r="C223" s="6" t="s">
        <v>56</v>
      </c>
      <c r="D223" s="175">
        <f>31652.3-2038.2</f>
        <v>29614.1</v>
      </c>
      <c r="E223" s="253"/>
      <c r="F223" s="175">
        <f>31652.3-2038.2</f>
        <v>29614.1</v>
      </c>
      <c r="G223" s="175">
        <f>31652.3-2038.2</f>
        <v>29614.1</v>
      </c>
      <c r="H223" s="175"/>
      <c r="I223" s="175">
        <f>31652.3-2038.2</f>
        <v>29614.1</v>
      </c>
      <c r="J223" s="175">
        <f>31652.3-2038.2</f>
        <v>29614.1</v>
      </c>
      <c r="K223" s="175"/>
      <c r="L223" s="175">
        <f>31652.3-2038.2</f>
        <v>29614.1</v>
      </c>
    </row>
    <row r="224" spans="1:13" ht="26.4" x14ac:dyDescent="0.25">
      <c r="A224" s="7" t="s">
        <v>109</v>
      </c>
      <c r="B224" s="7"/>
      <c r="C224" s="63" t="s">
        <v>108</v>
      </c>
      <c r="D224" s="175">
        <f t="shared" ref="D224:L224" si="186">D225</f>
        <v>500</v>
      </c>
      <c r="E224" s="253"/>
      <c r="F224" s="175">
        <f t="shared" si="186"/>
        <v>500</v>
      </c>
      <c r="G224" s="175">
        <f t="shared" si="186"/>
        <v>0</v>
      </c>
      <c r="H224" s="175"/>
      <c r="I224" s="175">
        <f t="shared" si="186"/>
        <v>0</v>
      </c>
      <c r="J224" s="175">
        <f t="shared" si="186"/>
        <v>500</v>
      </c>
      <c r="K224" s="175"/>
      <c r="L224" s="175">
        <f t="shared" si="186"/>
        <v>500</v>
      </c>
    </row>
    <row r="225" spans="1:14" ht="26.4" x14ac:dyDescent="0.25">
      <c r="A225" s="7"/>
      <c r="B225" s="7" t="s">
        <v>57</v>
      </c>
      <c r="C225" s="6" t="s">
        <v>56</v>
      </c>
      <c r="D225" s="175">
        <v>500</v>
      </c>
      <c r="E225" s="253"/>
      <c r="F225" s="175">
        <v>500</v>
      </c>
      <c r="G225" s="175">
        <v>0</v>
      </c>
      <c r="H225" s="175"/>
      <c r="I225" s="175">
        <v>0</v>
      </c>
      <c r="J225" s="175">
        <v>500</v>
      </c>
      <c r="K225" s="175"/>
      <c r="L225" s="175">
        <v>500</v>
      </c>
      <c r="M225" s="244"/>
    </row>
    <row r="226" spans="1:14" ht="39.6" x14ac:dyDescent="0.25">
      <c r="A226" s="7" t="s">
        <v>780</v>
      </c>
      <c r="B226" s="304"/>
      <c r="C226" s="305" t="s">
        <v>783</v>
      </c>
      <c r="D226" s="306">
        <f>D227</f>
        <v>15.95</v>
      </c>
      <c r="E226" s="306"/>
      <c r="F226" s="306">
        <f>F227</f>
        <v>15.95</v>
      </c>
      <c r="G226" s="306"/>
      <c r="H226" s="306"/>
      <c r="I226" s="306"/>
      <c r="J226" s="306"/>
      <c r="K226" s="306"/>
      <c r="L226" s="306"/>
      <c r="M226" s="244"/>
    </row>
    <row r="227" spans="1:14" ht="24.75" customHeight="1" x14ac:dyDescent="0.25">
      <c r="A227" s="304"/>
      <c r="B227" s="7" t="s">
        <v>57</v>
      </c>
      <c r="C227" s="6" t="s">
        <v>56</v>
      </c>
      <c r="D227" s="306">
        <f>D228</f>
        <v>15.95</v>
      </c>
      <c r="E227" s="306"/>
      <c r="F227" s="306">
        <f>F228</f>
        <v>15.95</v>
      </c>
      <c r="G227" s="306"/>
      <c r="H227" s="306"/>
      <c r="I227" s="306"/>
      <c r="J227" s="306"/>
      <c r="K227" s="306"/>
      <c r="L227" s="306"/>
      <c r="M227" s="244"/>
    </row>
    <row r="228" spans="1:14" x14ac:dyDescent="0.25">
      <c r="A228" s="304"/>
      <c r="B228" s="304"/>
      <c r="C228" s="96" t="s">
        <v>296</v>
      </c>
      <c r="D228" s="306">
        <v>15.95</v>
      </c>
      <c r="E228" s="306"/>
      <c r="F228" s="306">
        <v>15.95</v>
      </c>
      <c r="G228" s="306"/>
      <c r="H228" s="306"/>
      <c r="I228" s="306"/>
      <c r="J228" s="306"/>
      <c r="K228" s="306"/>
      <c r="L228" s="306"/>
      <c r="M228" s="244"/>
    </row>
    <row r="229" spans="1:14" ht="39.6" x14ac:dyDescent="0.25">
      <c r="A229" s="153" t="s">
        <v>107</v>
      </c>
      <c r="B229" s="153"/>
      <c r="C229" s="154" t="s">
        <v>106</v>
      </c>
      <c r="D229" s="165">
        <f t="shared" ref="D229:L230" si="187">D230</f>
        <v>4339.8</v>
      </c>
      <c r="E229" s="165">
        <f t="shared" si="187"/>
        <v>-2399.5</v>
      </c>
      <c r="F229" s="165">
        <f t="shared" si="187"/>
        <v>1940.3000000000002</v>
      </c>
      <c r="G229" s="165">
        <f t="shared" si="187"/>
        <v>1854.1000000000001</v>
      </c>
      <c r="H229" s="165"/>
      <c r="I229" s="165">
        <f t="shared" si="187"/>
        <v>1854.1000000000001</v>
      </c>
      <c r="J229" s="165">
        <f t="shared" si="187"/>
        <v>1854.1000000000001</v>
      </c>
      <c r="K229" s="165"/>
      <c r="L229" s="165">
        <f t="shared" si="187"/>
        <v>1854.1000000000001</v>
      </c>
    </row>
    <row r="230" spans="1:14" ht="26.4" x14ac:dyDescent="0.25">
      <c r="A230" s="7" t="s">
        <v>105</v>
      </c>
      <c r="B230" s="7"/>
      <c r="C230" s="63" t="s">
        <v>104</v>
      </c>
      <c r="D230" s="175">
        <f t="shared" si="187"/>
        <v>4339.8</v>
      </c>
      <c r="E230" s="175">
        <f t="shared" si="187"/>
        <v>-2399.5</v>
      </c>
      <c r="F230" s="175">
        <f t="shared" si="187"/>
        <v>1940.3000000000002</v>
      </c>
      <c r="G230" s="175">
        <f t="shared" si="187"/>
        <v>1854.1000000000001</v>
      </c>
      <c r="H230" s="175"/>
      <c r="I230" s="175">
        <f t="shared" si="187"/>
        <v>1854.1000000000001</v>
      </c>
      <c r="J230" s="175">
        <f t="shared" si="187"/>
        <v>1854.1000000000001</v>
      </c>
      <c r="K230" s="175"/>
      <c r="L230" s="175">
        <f t="shared" si="187"/>
        <v>1854.1000000000001</v>
      </c>
    </row>
    <row r="231" spans="1:14" ht="26.4" x14ac:dyDescent="0.25">
      <c r="A231" s="7"/>
      <c r="B231" s="7" t="s">
        <v>57</v>
      </c>
      <c r="C231" s="6" t="s">
        <v>56</v>
      </c>
      <c r="D231" s="175">
        <f>4511.1-171.3</f>
        <v>4339.8</v>
      </c>
      <c r="E231" s="253">
        <v>-2399.5</v>
      </c>
      <c r="F231" s="175">
        <f>4511.1-171.3-2399.5</f>
        <v>1940.3000000000002</v>
      </c>
      <c r="G231" s="175">
        <f>2025.4-171.3</f>
        <v>1854.1000000000001</v>
      </c>
      <c r="H231" s="175"/>
      <c r="I231" s="175">
        <f>2025.4-171.3</f>
        <v>1854.1000000000001</v>
      </c>
      <c r="J231" s="175">
        <f>2025.4-171.3</f>
        <v>1854.1000000000001</v>
      </c>
      <c r="K231" s="175"/>
      <c r="L231" s="175">
        <f>2025.4-171.3</f>
        <v>1854.1000000000001</v>
      </c>
      <c r="M231" s="244"/>
      <c r="N231" s="244"/>
    </row>
    <row r="232" spans="1:14" ht="39.6" x14ac:dyDescent="0.25">
      <c r="A232" s="153" t="s">
        <v>142</v>
      </c>
      <c r="B232" s="153"/>
      <c r="C232" s="154" t="s">
        <v>141</v>
      </c>
      <c r="D232" s="165">
        <f t="shared" ref="D232:L233" si="188">D233</f>
        <v>24122.799999999999</v>
      </c>
      <c r="E232" s="267"/>
      <c r="F232" s="165">
        <f t="shared" si="188"/>
        <v>24122.799999999999</v>
      </c>
      <c r="G232" s="165">
        <f t="shared" si="188"/>
        <v>24122.799999999999</v>
      </c>
      <c r="H232" s="165"/>
      <c r="I232" s="165">
        <f t="shared" si="188"/>
        <v>24122.799999999999</v>
      </c>
      <c r="J232" s="165">
        <f t="shared" si="188"/>
        <v>24122.799999999999</v>
      </c>
      <c r="K232" s="165"/>
      <c r="L232" s="165">
        <f t="shared" si="188"/>
        <v>24122.799999999999</v>
      </c>
    </row>
    <row r="233" spans="1:14" ht="26.4" x14ac:dyDescent="0.25">
      <c r="A233" s="7" t="s">
        <v>140</v>
      </c>
      <c r="B233" s="7"/>
      <c r="C233" s="63" t="s">
        <v>139</v>
      </c>
      <c r="D233" s="175">
        <f t="shared" si="188"/>
        <v>24122.799999999999</v>
      </c>
      <c r="E233" s="253"/>
      <c r="F233" s="175">
        <f t="shared" si="188"/>
        <v>24122.799999999999</v>
      </c>
      <c r="G233" s="175">
        <f t="shared" si="188"/>
        <v>24122.799999999999</v>
      </c>
      <c r="H233" s="175"/>
      <c r="I233" s="175">
        <f t="shared" si="188"/>
        <v>24122.799999999999</v>
      </c>
      <c r="J233" s="175">
        <f t="shared" si="188"/>
        <v>24122.799999999999</v>
      </c>
      <c r="K233" s="175"/>
      <c r="L233" s="175">
        <f t="shared" si="188"/>
        <v>24122.799999999999</v>
      </c>
    </row>
    <row r="234" spans="1:14" ht="26.4" x14ac:dyDescent="0.25">
      <c r="A234" s="7"/>
      <c r="B234" s="7" t="s">
        <v>57</v>
      </c>
      <c r="C234" s="6" t="s">
        <v>56</v>
      </c>
      <c r="D234" s="175">
        <v>24122.799999999999</v>
      </c>
      <c r="E234" s="253"/>
      <c r="F234" s="175">
        <v>24122.799999999999</v>
      </c>
      <c r="G234" s="175">
        <v>24122.799999999999</v>
      </c>
      <c r="H234" s="175"/>
      <c r="I234" s="175">
        <v>24122.799999999999</v>
      </c>
      <c r="J234" s="175">
        <v>24122.799999999999</v>
      </c>
      <c r="K234" s="175"/>
      <c r="L234" s="175">
        <v>24122.799999999999</v>
      </c>
    </row>
    <row r="235" spans="1:14" ht="39.6" x14ac:dyDescent="0.25">
      <c r="A235" s="153" t="s">
        <v>91</v>
      </c>
      <c r="B235" s="160"/>
      <c r="C235" s="154" t="s">
        <v>90</v>
      </c>
      <c r="D235" s="165">
        <f>D236+D238</f>
        <v>1235.5</v>
      </c>
      <c r="E235" s="165"/>
      <c r="F235" s="165">
        <f>F236+F238</f>
        <v>1235.5</v>
      </c>
      <c r="G235" s="165">
        <f t="shared" ref="G235:J235" si="189">G236+G238</f>
        <v>0</v>
      </c>
      <c r="H235" s="165"/>
      <c r="I235" s="165">
        <f t="shared" ref="I235" si="190">I236+I238</f>
        <v>0</v>
      </c>
      <c r="J235" s="165">
        <f t="shared" si="189"/>
        <v>1544.5</v>
      </c>
      <c r="K235" s="165"/>
      <c r="L235" s="165">
        <f t="shared" ref="L235" si="191">L236+L238</f>
        <v>1544.5</v>
      </c>
    </row>
    <row r="236" spans="1:14" ht="79.2" x14ac:dyDescent="0.25">
      <c r="A236" s="7" t="s">
        <v>89</v>
      </c>
      <c r="B236" s="7"/>
      <c r="C236" s="6" t="s">
        <v>565</v>
      </c>
      <c r="D236" s="175">
        <f t="shared" ref="D236:L236" si="192">D237</f>
        <v>603.79999999999995</v>
      </c>
      <c r="E236" s="253"/>
      <c r="F236" s="175">
        <f t="shared" si="192"/>
        <v>603.79999999999995</v>
      </c>
      <c r="G236" s="175">
        <f t="shared" si="192"/>
        <v>0</v>
      </c>
      <c r="H236" s="175"/>
      <c r="I236" s="175">
        <f t="shared" si="192"/>
        <v>0</v>
      </c>
      <c r="J236" s="175">
        <f t="shared" si="192"/>
        <v>754.9</v>
      </c>
      <c r="K236" s="175"/>
      <c r="L236" s="175">
        <f t="shared" si="192"/>
        <v>754.9</v>
      </c>
    </row>
    <row r="237" spans="1:14" ht="26.4" x14ac:dyDescent="0.25">
      <c r="A237" s="7"/>
      <c r="B237" s="7" t="s">
        <v>57</v>
      </c>
      <c r="C237" s="6" t="s">
        <v>56</v>
      </c>
      <c r="D237" s="175">
        <v>603.79999999999995</v>
      </c>
      <c r="E237" s="253"/>
      <c r="F237" s="175">
        <v>603.79999999999995</v>
      </c>
      <c r="G237" s="175">
        <v>0</v>
      </c>
      <c r="H237" s="175"/>
      <c r="I237" s="175">
        <v>0</v>
      </c>
      <c r="J237" s="175">
        <v>754.9</v>
      </c>
      <c r="K237" s="175"/>
      <c r="L237" s="175">
        <v>754.9</v>
      </c>
      <c r="M237" s="246"/>
      <c r="N237" s="244"/>
    </row>
    <row r="238" spans="1:14" ht="79.2" x14ac:dyDescent="0.25">
      <c r="A238" s="7" t="s">
        <v>87</v>
      </c>
      <c r="B238" s="7"/>
      <c r="C238" s="6" t="s">
        <v>86</v>
      </c>
      <c r="D238" s="175">
        <f t="shared" ref="D238:L238" si="193">D239</f>
        <v>631.70000000000005</v>
      </c>
      <c r="E238" s="253"/>
      <c r="F238" s="175">
        <f t="shared" si="193"/>
        <v>631.70000000000005</v>
      </c>
      <c r="G238" s="175">
        <f t="shared" si="193"/>
        <v>0</v>
      </c>
      <c r="H238" s="175"/>
      <c r="I238" s="175">
        <f t="shared" si="193"/>
        <v>0</v>
      </c>
      <c r="J238" s="175">
        <f t="shared" si="193"/>
        <v>789.6</v>
      </c>
      <c r="K238" s="175"/>
      <c r="L238" s="175">
        <f t="shared" si="193"/>
        <v>789.6</v>
      </c>
    </row>
    <row r="239" spans="1:14" ht="26.4" x14ac:dyDescent="0.25">
      <c r="A239" s="7"/>
      <c r="B239" s="7" t="s">
        <v>57</v>
      </c>
      <c r="C239" s="6" t="s">
        <v>56</v>
      </c>
      <c r="D239" s="175">
        <v>631.70000000000005</v>
      </c>
      <c r="E239" s="253"/>
      <c r="F239" s="175">
        <v>631.70000000000005</v>
      </c>
      <c r="G239" s="175">
        <v>0</v>
      </c>
      <c r="H239" s="175"/>
      <c r="I239" s="175">
        <v>0</v>
      </c>
      <c r="J239" s="175">
        <v>789.6</v>
      </c>
      <c r="K239" s="175"/>
      <c r="L239" s="175">
        <v>789.6</v>
      </c>
      <c r="M239" s="248"/>
      <c r="N239" s="244"/>
    </row>
    <row r="240" spans="1:14" x14ac:dyDescent="0.25">
      <c r="A240" s="153" t="s">
        <v>85</v>
      </c>
      <c r="B240" s="160"/>
      <c r="C240" s="154" t="s">
        <v>84</v>
      </c>
      <c r="D240" s="165">
        <f>D241+D243+D246</f>
        <v>50.730210000000007</v>
      </c>
      <c r="E240" s="165">
        <f>E241+E243+E246+E244</f>
        <v>3.1199999999999999E-3</v>
      </c>
      <c r="F240" s="165">
        <f>F241+F243+F246</f>
        <v>50.733330000000002</v>
      </c>
      <c r="G240" s="165">
        <f t="shared" ref="D240:L241" si="194">G241</f>
        <v>0</v>
      </c>
      <c r="H240" s="165"/>
      <c r="I240" s="165">
        <f t="shared" si="194"/>
        <v>0</v>
      </c>
      <c r="J240" s="165">
        <f t="shared" si="194"/>
        <v>50</v>
      </c>
      <c r="K240" s="165"/>
      <c r="L240" s="165">
        <f t="shared" si="194"/>
        <v>50</v>
      </c>
    </row>
    <row r="241" spans="1:13" ht="26.4" x14ac:dyDescent="0.25">
      <c r="A241" s="7" t="s">
        <v>83</v>
      </c>
      <c r="B241" s="7"/>
      <c r="C241" s="6" t="s">
        <v>82</v>
      </c>
      <c r="D241" s="175">
        <f t="shared" si="194"/>
        <v>50</v>
      </c>
      <c r="E241" s="253"/>
      <c r="F241" s="175">
        <f t="shared" si="194"/>
        <v>50</v>
      </c>
      <c r="G241" s="175">
        <f t="shared" si="194"/>
        <v>0</v>
      </c>
      <c r="H241" s="175"/>
      <c r="I241" s="175">
        <f t="shared" si="194"/>
        <v>0</v>
      </c>
      <c r="J241" s="175">
        <f t="shared" si="194"/>
        <v>50</v>
      </c>
      <c r="K241" s="175"/>
      <c r="L241" s="175">
        <f t="shared" si="194"/>
        <v>50</v>
      </c>
    </row>
    <row r="242" spans="1:13" ht="26.4" x14ac:dyDescent="0.25">
      <c r="A242" s="7"/>
      <c r="B242" s="7" t="s">
        <v>57</v>
      </c>
      <c r="C242" s="6" t="s">
        <v>56</v>
      </c>
      <c r="D242" s="175">
        <v>50</v>
      </c>
      <c r="E242" s="253"/>
      <c r="F242" s="175">
        <v>50</v>
      </c>
      <c r="G242" s="175">
        <v>0</v>
      </c>
      <c r="H242" s="175"/>
      <c r="I242" s="175">
        <v>0</v>
      </c>
      <c r="J242" s="175">
        <v>50</v>
      </c>
      <c r="K242" s="175"/>
      <c r="L242" s="175">
        <v>50</v>
      </c>
      <c r="M242" s="244"/>
    </row>
    <row r="243" spans="1:13" ht="39.6" x14ac:dyDescent="0.25">
      <c r="A243" s="54" t="s">
        <v>748</v>
      </c>
      <c r="B243" s="54"/>
      <c r="C243" s="97" t="s">
        <v>99</v>
      </c>
      <c r="D243" s="175">
        <v>0.19689000000000001</v>
      </c>
      <c r="E243" s="175"/>
      <c r="F243" s="175">
        <f t="shared" ref="F243:L244" si="195">F244</f>
        <v>0.20001000000000002</v>
      </c>
      <c r="G243" s="175">
        <f t="shared" si="195"/>
        <v>0</v>
      </c>
      <c r="H243" s="175"/>
      <c r="I243" s="175">
        <f t="shared" si="195"/>
        <v>0</v>
      </c>
      <c r="J243" s="175">
        <f t="shared" si="195"/>
        <v>0</v>
      </c>
      <c r="K243" s="175"/>
      <c r="L243" s="175">
        <f t="shared" si="195"/>
        <v>0</v>
      </c>
    </row>
    <row r="244" spans="1:13" ht="26.4" x14ac:dyDescent="0.25">
      <c r="A244" s="22"/>
      <c r="B244" s="54" t="s">
        <v>57</v>
      </c>
      <c r="C244" s="6" t="s">
        <v>56</v>
      </c>
      <c r="D244" s="175">
        <v>0.19689000000000001</v>
      </c>
      <c r="E244" s="175">
        <f>E245</f>
        <v>3.1199999999999999E-3</v>
      </c>
      <c r="F244" s="175">
        <f t="shared" si="195"/>
        <v>0.20001000000000002</v>
      </c>
      <c r="G244" s="175">
        <f t="shared" si="195"/>
        <v>0</v>
      </c>
      <c r="H244" s="175"/>
      <c r="I244" s="175">
        <f t="shared" si="195"/>
        <v>0</v>
      </c>
      <c r="J244" s="175">
        <f t="shared" si="195"/>
        <v>0</v>
      </c>
      <c r="K244" s="175"/>
      <c r="L244" s="175">
        <f t="shared" si="195"/>
        <v>0</v>
      </c>
    </row>
    <row r="245" spans="1:13" x14ac:dyDescent="0.25">
      <c r="A245" s="22"/>
      <c r="B245" s="54"/>
      <c r="C245" s="6" t="s">
        <v>97</v>
      </c>
      <c r="D245" s="175">
        <v>0.19689000000000001</v>
      </c>
      <c r="E245" s="253">
        <v>3.1199999999999999E-3</v>
      </c>
      <c r="F245" s="175">
        <f>SUM(D245:E245)</f>
        <v>0.20001000000000002</v>
      </c>
      <c r="G245" s="175">
        <v>0</v>
      </c>
      <c r="H245" s="175"/>
      <c r="I245" s="175">
        <v>0</v>
      </c>
      <c r="J245" s="175">
        <v>0</v>
      </c>
      <c r="K245" s="175"/>
      <c r="L245" s="175">
        <v>0</v>
      </c>
    </row>
    <row r="246" spans="1:13" ht="39.6" x14ac:dyDescent="0.25">
      <c r="A246" s="54" t="s">
        <v>749</v>
      </c>
      <c r="B246" s="54"/>
      <c r="C246" s="97" t="s">
        <v>98</v>
      </c>
      <c r="D246" s="175">
        <v>0.53332000000000002</v>
      </c>
      <c r="E246" s="175"/>
      <c r="F246" s="175">
        <f t="shared" ref="F246:L247" si="196">F247</f>
        <v>0.53332000000000002</v>
      </c>
      <c r="G246" s="175">
        <f t="shared" si="196"/>
        <v>0</v>
      </c>
      <c r="H246" s="175"/>
      <c r="I246" s="175">
        <f t="shared" si="196"/>
        <v>0</v>
      </c>
      <c r="J246" s="175">
        <f t="shared" si="196"/>
        <v>0</v>
      </c>
      <c r="K246" s="175"/>
      <c r="L246" s="175">
        <f t="shared" si="196"/>
        <v>0</v>
      </c>
    </row>
    <row r="247" spans="1:13" ht="26.4" x14ac:dyDescent="0.25">
      <c r="A247" s="22"/>
      <c r="B247" s="54" t="s">
        <v>57</v>
      </c>
      <c r="C247" s="6" t="s">
        <v>56</v>
      </c>
      <c r="D247" s="175">
        <v>0.53332000000000002</v>
      </c>
      <c r="E247" s="175"/>
      <c r="F247" s="175">
        <f t="shared" si="196"/>
        <v>0.53332000000000002</v>
      </c>
      <c r="G247" s="175">
        <f t="shared" si="196"/>
        <v>0</v>
      </c>
      <c r="H247" s="175"/>
      <c r="I247" s="175">
        <f t="shared" si="196"/>
        <v>0</v>
      </c>
      <c r="J247" s="175">
        <f t="shared" si="196"/>
        <v>0</v>
      </c>
      <c r="K247" s="175"/>
      <c r="L247" s="175">
        <f t="shared" si="196"/>
        <v>0</v>
      </c>
    </row>
    <row r="248" spans="1:13" x14ac:dyDescent="0.25">
      <c r="A248" s="22"/>
      <c r="B248" s="54"/>
      <c r="C248" s="6" t="s">
        <v>97</v>
      </c>
      <c r="D248" s="175">
        <v>0.53332000000000002</v>
      </c>
      <c r="E248" s="253"/>
      <c r="F248" s="175">
        <v>0.53332000000000002</v>
      </c>
      <c r="G248" s="175">
        <v>0</v>
      </c>
      <c r="H248" s="175"/>
      <c r="I248" s="175">
        <v>0</v>
      </c>
      <c r="J248" s="175">
        <v>0</v>
      </c>
      <c r="K248" s="175"/>
      <c r="L248" s="175">
        <v>0</v>
      </c>
    </row>
    <row r="249" spans="1:13" ht="74.25" customHeight="1" x14ac:dyDescent="0.25">
      <c r="A249" s="153" t="s">
        <v>103</v>
      </c>
      <c r="B249" s="153"/>
      <c r="C249" s="156" t="s">
        <v>102</v>
      </c>
      <c r="D249" s="165">
        <f>D250+D252+D254+D257+D261+D265</f>
        <v>2201.9262099999996</v>
      </c>
      <c r="E249" s="267"/>
      <c r="F249" s="165">
        <f>F250+F252+F254+F257+F261+F265</f>
        <v>2201.9262099999996</v>
      </c>
      <c r="G249" s="165">
        <f t="shared" ref="G249:J249" si="197">G250+G252+G254</f>
        <v>0</v>
      </c>
      <c r="H249" s="165"/>
      <c r="I249" s="165">
        <f t="shared" ref="I249" si="198">I250+I252+I254</f>
        <v>0</v>
      </c>
      <c r="J249" s="165">
        <f t="shared" si="197"/>
        <v>0</v>
      </c>
      <c r="K249" s="165"/>
      <c r="L249" s="165">
        <f t="shared" ref="L249" si="199">L250+L252+L254</f>
        <v>0</v>
      </c>
    </row>
    <row r="250" spans="1:13" ht="39.6" x14ac:dyDescent="0.25">
      <c r="A250" s="7" t="s">
        <v>699</v>
      </c>
      <c r="B250" s="7"/>
      <c r="C250" s="6" t="s">
        <v>677</v>
      </c>
      <c r="D250" s="175">
        <f>D251</f>
        <v>0</v>
      </c>
      <c r="E250" s="253"/>
      <c r="F250" s="175">
        <f>F251</f>
        <v>0</v>
      </c>
      <c r="G250" s="175">
        <v>0</v>
      </c>
      <c r="H250" s="175"/>
      <c r="I250" s="175">
        <v>0</v>
      </c>
      <c r="J250" s="175">
        <v>0</v>
      </c>
      <c r="K250" s="175"/>
      <c r="L250" s="175">
        <v>0</v>
      </c>
    </row>
    <row r="251" spans="1:13" ht="29.25" customHeight="1" x14ac:dyDescent="0.25">
      <c r="A251" s="60"/>
      <c r="B251" s="7" t="s">
        <v>57</v>
      </c>
      <c r="C251" s="6" t="s">
        <v>56</v>
      </c>
      <c r="D251" s="175">
        <v>0</v>
      </c>
      <c r="E251" s="253"/>
      <c r="F251" s="175">
        <v>0</v>
      </c>
      <c r="G251" s="175">
        <v>0</v>
      </c>
      <c r="H251" s="175"/>
      <c r="I251" s="175">
        <v>0</v>
      </c>
      <c r="J251" s="175">
        <v>0</v>
      </c>
      <c r="K251" s="175"/>
      <c r="L251" s="175">
        <v>0</v>
      </c>
      <c r="M251" s="246"/>
    </row>
    <row r="252" spans="1:13" ht="39.6" x14ac:dyDescent="0.25">
      <c r="A252" s="7" t="s">
        <v>700</v>
      </c>
      <c r="B252" s="7"/>
      <c r="C252" s="6" t="s">
        <v>678</v>
      </c>
      <c r="D252" s="175">
        <f>D253</f>
        <v>212</v>
      </c>
      <c r="E252" s="253"/>
      <c r="F252" s="175">
        <f>F253</f>
        <v>212</v>
      </c>
      <c r="G252" s="175">
        <v>0</v>
      </c>
      <c r="H252" s="175"/>
      <c r="I252" s="175">
        <v>0</v>
      </c>
      <c r="J252" s="175">
        <v>0</v>
      </c>
      <c r="K252" s="175"/>
      <c r="L252" s="175">
        <v>0</v>
      </c>
    </row>
    <row r="253" spans="1:13" ht="28.5" customHeight="1" x14ac:dyDescent="0.25">
      <c r="A253" s="60"/>
      <c r="B253" s="7" t="s">
        <v>57</v>
      </c>
      <c r="C253" s="6" t="s">
        <v>56</v>
      </c>
      <c r="D253" s="175">
        <v>212</v>
      </c>
      <c r="E253" s="253"/>
      <c r="F253" s="175">
        <v>212</v>
      </c>
      <c r="G253" s="175">
        <v>0</v>
      </c>
      <c r="H253" s="175"/>
      <c r="I253" s="175">
        <v>0</v>
      </c>
      <c r="J253" s="175">
        <v>0</v>
      </c>
      <c r="K253" s="175"/>
      <c r="L253" s="175">
        <v>0</v>
      </c>
    </row>
    <row r="254" spans="1:13" ht="39.6" x14ac:dyDescent="0.25">
      <c r="A254" s="7" t="s">
        <v>606</v>
      </c>
      <c r="B254" s="7"/>
      <c r="C254" s="6" t="s">
        <v>701</v>
      </c>
      <c r="D254" s="175">
        <f t="shared" ref="D254:F255" si="200">D255</f>
        <v>1650</v>
      </c>
      <c r="E254" s="253"/>
      <c r="F254" s="175">
        <f t="shared" si="200"/>
        <v>1650</v>
      </c>
      <c r="G254" s="175">
        <v>0</v>
      </c>
      <c r="H254" s="175"/>
      <c r="I254" s="175">
        <v>0</v>
      </c>
      <c r="J254" s="175">
        <v>0</v>
      </c>
      <c r="K254" s="175"/>
      <c r="L254" s="175">
        <v>0</v>
      </c>
    </row>
    <row r="255" spans="1:13" ht="27" customHeight="1" x14ac:dyDescent="0.25">
      <c r="A255" s="60"/>
      <c r="B255" s="7" t="s">
        <v>57</v>
      </c>
      <c r="C255" s="6" t="s">
        <v>56</v>
      </c>
      <c r="D255" s="175">
        <f t="shared" si="200"/>
        <v>1650</v>
      </c>
      <c r="E255" s="253"/>
      <c r="F255" s="175">
        <f t="shared" si="200"/>
        <v>1650</v>
      </c>
      <c r="G255" s="175">
        <v>0</v>
      </c>
      <c r="H255" s="175"/>
      <c r="I255" s="175">
        <v>0</v>
      </c>
      <c r="J255" s="175">
        <v>0</v>
      </c>
      <c r="K255" s="175"/>
      <c r="L255" s="175">
        <v>0</v>
      </c>
    </row>
    <row r="256" spans="1:13" x14ac:dyDescent="0.25">
      <c r="A256" s="60"/>
      <c r="B256" s="7"/>
      <c r="C256" s="6" t="s">
        <v>97</v>
      </c>
      <c r="D256" s="175">
        <v>1650</v>
      </c>
      <c r="E256" s="253"/>
      <c r="F256" s="175">
        <v>1650</v>
      </c>
      <c r="G256" s="175">
        <v>0</v>
      </c>
      <c r="H256" s="175"/>
      <c r="I256" s="175">
        <v>0</v>
      </c>
      <c r="J256" s="175">
        <v>0</v>
      </c>
      <c r="K256" s="175"/>
      <c r="L256" s="175">
        <v>0</v>
      </c>
    </row>
    <row r="257" spans="1:12" s="1" customFormat="1" ht="51" customHeight="1" x14ac:dyDescent="0.3">
      <c r="A257" s="7" t="s">
        <v>750</v>
      </c>
      <c r="B257" s="7"/>
      <c r="C257" s="97" t="s">
        <v>734</v>
      </c>
      <c r="D257" s="175">
        <f>D258</f>
        <v>55.6</v>
      </c>
      <c r="E257" s="253"/>
      <c r="F257" s="175">
        <f>F258</f>
        <v>55.6</v>
      </c>
      <c r="G257" s="175">
        <v>0</v>
      </c>
      <c r="H257" s="175"/>
      <c r="I257" s="175">
        <v>0</v>
      </c>
      <c r="J257" s="175">
        <v>0</v>
      </c>
      <c r="K257" s="175"/>
      <c r="L257" s="175">
        <v>0</v>
      </c>
    </row>
    <row r="258" spans="1:12" s="1" customFormat="1" ht="27" x14ac:dyDescent="0.3">
      <c r="A258" s="7"/>
      <c r="B258" s="7" t="s">
        <v>57</v>
      </c>
      <c r="C258" s="6" t="s">
        <v>56</v>
      </c>
      <c r="D258" s="175">
        <f>D259+D260</f>
        <v>55.6</v>
      </c>
      <c r="E258" s="253"/>
      <c r="F258" s="175">
        <f>F259+F260</f>
        <v>55.6</v>
      </c>
      <c r="G258" s="175">
        <v>0</v>
      </c>
      <c r="H258" s="175"/>
      <c r="I258" s="175">
        <v>0</v>
      </c>
      <c r="J258" s="175">
        <v>0</v>
      </c>
      <c r="K258" s="175"/>
      <c r="L258" s="175">
        <v>0</v>
      </c>
    </row>
    <row r="259" spans="1:12" s="1" customFormat="1" ht="14.4" x14ac:dyDescent="0.3">
      <c r="A259" s="7"/>
      <c r="B259" s="7"/>
      <c r="C259" s="96" t="s">
        <v>296</v>
      </c>
      <c r="D259" s="175">
        <v>27.8</v>
      </c>
      <c r="E259" s="253"/>
      <c r="F259" s="175">
        <v>27.8</v>
      </c>
      <c r="G259" s="175">
        <v>0</v>
      </c>
      <c r="H259" s="175"/>
      <c r="I259" s="175">
        <v>0</v>
      </c>
      <c r="J259" s="175">
        <v>0</v>
      </c>
      <c r="K259" s="175"/>
      <c r="L259" s="175">
        <v>0</v>
      </c>
    </row>
    <row r="260" spans="1:12" s="1" customFormat="1" ht="14.4" x14ac:dyDescent="0.3">
      <c r="A260" s="7"/>
      <c r="B260" s="7"/>
      <c r="C260" s="96" t="s">
        <v>302</v>
      </c>
      <c r="D260" s="175">
        <v>27.8</v>
      </c>
      <c r="E260" s="253"/>
      <c r="F260" s="175">
        <v>27.8</v>
      </c>
      <c r="G260" s="175">
        <v>0</v>
      </c>
      <c r="H260" s="175"/>
      <c r="I260" s="175">
        <v>0</v>
      </c>
      <c r="J260" s="175">
        <v>0</v>
      </c>
      <c r="K260" s="175"/>
      <c r="L260" s="175">
        <v>0</v>
      </c>
    </row>
    <row r="261" spans="1:12" s="1" customFormat="1" ht="53.4" x14ac:dyDescent="0.3">
      <c r="A261" s="7" t="s">
        <v>752</v>
      </c>
      <c r="B261" s="7"/>
      <c r="C261" s="97" t="s">
        <v>739</v>
      </c>
      <c r="D261" s="175">
        <f>D262</f>
        <v>85.188150000000007</v>
      </c>
      <c r="E261" s="253"/>
      <c r="F261" s="175">
        <f>F262</f>
        <v>85.188150000000007</v>
      </c>
      <c r="G261" s="175">
        <v>0</v>
      </c>
      <c r="H261" s="175"/>
      <c r="I261" s="175">
        <v>0</v>
      </c>
      <c r="J261" s="175">
        <v>0</v>
      </c>
      <c r="K261" s="175"/>
      <c r="L261" s="175">
        <v>0</v>
      </c>
    </row>
    <row r="262" spans="1:12" s="1" customFormat="1" ht="27" x14ac:dyDescent="0.3">
      <c r="A262" s="7"/>
      <c r="B262" s="7" t="s">
        <v>57</v>
      </c>
      <c r="C262" s="6" t="s">
        <v>56</v>
      </c>
      <c r="D262" s="175">
        <f>D263+D264</f>
        <v>85.188150000000007</v>
      </c>
      <c r="E262" s="253"/>
      <c r="F262" s="175">
        <f>F263+F264</f>
        <v>85.188150000000007</v>
      </c>
      <c r="G262" s="175">
        <v>0</v>
      </c>
      <c r="H262" s="175"/>
      <c r="I262" s="175">
        <v>0</v>
      </c>
      <c r="J262" s="175">
        <v>0</v>
      </c>
      <c r="K262" s="175"/>
      <c r="L262" s="175">
        <v>0</v>
      </c>
    </row>
    <row r="263" spans="1:12" s="1" customFormat="1" ht="14.4" x14ac:dyDescent="0.3">
      <c r="A263" s="7"/>
      <c r="B263" s="7"/>
      <c r="C263" s="96" t="s">
        <v>296</v>
      </c>
      <c r="D263" s="175">
        <v>42.594070000000002</v>
      </c>
      <c r="E263" s="253"/>
      <c r="F263" s="175">
        <f>SUM(D263:E263)</f>
        <v>42.594070000000002</v>
      </c>
      <c r="G263" s="175">
        <v>0</v>
      </c>
      <c r="H263" s="175"/>
      <c r="I263" s="175">
        <v>0</v>
      </c>
      <c r="J263" s="175">
        <v>0</v>
      </c>
      <c r="K263" s="175"/>
      <c r="L263" s="175">
        <v>0</v>
      </c>
    </row>
    <row r="264" spans="1:12" s="1" customFormat="1" ht="14.4" x14ac:dyDescent="0.3">
      <c r="A264" s="7"/>
      <c r="B264" s="7"/>
      <c r="C264" s="96" t="s">
        <v>302</v>
      </c>
      <c r="D264" s="175">
        <v>42.594079999999998</v>
      </c>
      <c r="E264" s="253"/>
      <c r="F264" s="175">
        <f>SUM(D264:E264)</f>
        <v>42.594079999999998</v>
      </c>
      <c r="G264" s="175">
        <v>0</v>
      </c>
      <c r="H264" s="175"/>
      <c r="I264" s="175">
        <v>0</v>
      </c>
      <c r="J264" s="175">
        <v>0</v>
      </c>
      <c r="K264" s="175"/>
      <c r="L264" s="175">
        <v>0</v>
      </c>
    </row>
    <row r="265" spans="1:12" s="1" customFormat="1" ht="79.8" x14ac:dyDescent="0.3">
      <c r="A265" s="7" t="s">
        <v>753</v>
      </c>
      <c r="B265" s="7"/>
      <c r="C265" s="97" t="s">
        <v>740</v>
      </c>
      <c r="D265" s="175">
        <f>D266</f>
        <v>199.13806</v>
      </c>
      <c r="E265" s="175"/>
      <c r="F265" s="175">
        <f>F266</f>
        <v>199.13806</v>
      </c>
      <c r="G265" s="175">
        <v>0</v>
      </c>
      <c r="H265" s="175"/>
      <c r="I265" s="175">
        <v>0</v>
      </c>
      <c r="J265" s="175">
        <v>0</v>
      </c>
      <c r="K265" s="175"/>
      <c r="L265" s="175">
        <v>0</v>
      </c>
    </row>
    <row r="266" spans="1:12" s="1" customFormat="1" ht="27" x14ac:dyDescent="0.3">
      <c r="A266" s="7"/>
      <c r="B266" s="7" t="s">
        <v>57</v>
      </c>
      <c r="C266" s="6" t="s">
        <v>56</v>
      </c>
      <c r="D266" s="175">
        <f>D267+D268</f>
        <v>199.13806</v>
      </c>
      <c r="E266" s="175"/>
      <c r="F266" s="175">
        <f>F267+F268</f>
        <v>199.13806</v>
      </c>
      <c r="G266" s="175">
        <v>0</v>
      </c>
      <c r="H266" s="175"/>
      <c r="I266" s="175">
        <v>0</v>
      </c>
      <c r="J266" s="175">
        <v>0</v>
      </c>
      <c r="K266" s="175"/>
      <c r="L266" s="175">
        <v>0</v>
      </c>
    </row>
    <row r="267" spans="1:12" s="1" customFormat="1" ht="14.4" x14ac:dyDescent="0.3">
      <c r="A267" s="7"/>
      <c r="B267" s="7"/>
      <c r="C267" s="96" t="s">
        <v>296</v>
      </c>
      <c r="D267" s="175">
        <v>99.569029999999998</v>
      </c>
      <c r="E267" s="253"/>
      <c r="F267" s="175">
        <v>99.569029999999998</v>
      </c>
      <c r="G267" s="175">
        <v>0</v>
      </c>
      <c r="H267" s="175"/>
      <c r="I267" s="175">
        <v>0</v>
      </c>
      <c r="J267" s="175">
        <v>0</v>
      </c>
      <c r="K267" s="175"/>
      <c r="L267" s="175">
        <v>0</v>
      </c>
    </row>
    <row r="268" spans="1:12" s="1" customFormat="1" ht="14.4" x14ac:dyDescent="0.3">
      <c r="A268" s="7"/>
      <c r="B268" s="7"/>
      <c r="C268" s="96" t="s">
        <v>302</v>
      </c>
      <c r="D268" s="175">
        <v>99.569029999999998</v>
      </c>
      <c r="E268" s="253"/>
      <c r="F268" s="175">
        <f>SUM(D268:E268)</f>
        <v>99.569029999999998</v>
      </c>
      <c r="G268" s="175">
        <v>0</v>
      </c>
      <c r="H268" s="175"/>
      <c r="I268" s="175">
        <v>0</v>
      </c>
      <c r="J268" s="175">
        <v>0</v>
      </c>
      <c r="K268" s="175"/>
      <c r="L268" s="175">
        <v>0</v>
      </c>
    </row>
    <row r="269" spans="1:12" ht="26.4" x14ac:dyDescent="0.25">
      <c r="A269" s="205" t="s">
        <v>657</v>
      </c>
      <c r="B269" s="205"/>
      <c r="C269" s="208" t="s">
        <v>658</v>
      </c>
      <c r="D269" s="165">
        <f>D270+D275</f>
        <v>22202.25662</v>
      </c>
      <c r="E269" s="267"/>
      <c r="F269" s="165">
        <f>F270+F275</f>
        <v>22202.25662</v>
      </c>
      <c r="G269" s="165">
        <f t="shared" ref="D269:L271" si="201">G270</f>
        <v>0</v>
      </c>
      <c r="H269" s="165"/>
      <c r="I269" s="165">
        <f t="shared" si="201"/>
        <v>0</v>
      </c>
      <c r="J269" s="165">
        <f t="shared" si="201"/>
        <v>0</v>
      </c>
      <c r="K269" s="165"/>
      <c r="L269" s="165">
        <f t="shared" si="201"/>
        <v>0</v>
      </c>
    </row>
    <row r="270" spans="1:12" ht="39.6" x14ac:dyDescent="0.25">
      <c r="A270" s="36" t="s">
        <v>659</v>
      </c>
      <c r="B270" s="22"/>
      <c r="C270" s="11" t="s">
        <v>759</v>
      </c>
      <c r="D270" s="175">
        <f t="shared" si="201"/>
        <v>16825.58455</v>
      </c>
      <c r="E270" s="253"/>
      <c r="F270" s="175">
        <f t="shared" si="201"/>
        <v>16825.58455</v>
      </c>
      <c r="G270" s="175">
        <f t="shared" si="201"/>
        <v>0</v>
      </c>
      <c r="H270" s="175"/>
      <c r="I270" s="175">
        <f t="shared" si="201"/>
        <v>0</v>
      </c>
      <c r="J270" s="175">
        <f t="shared" si="201"/>
        <v>0</v>
      </c>
      <c r="K270" s="175"/>
      <c r="L270" s="175">
        <f t="shared" si="201"/>
        <v>0</v>
      </c>
    </row>
    <row r="271" spans="1:12" ht="27" x14ac:dyDescent="0.3">
      <c r="A271" s="61"/>
      <c r="B271" s="131"/>
      <c r="C271" s="132" t="s">
        <v>267</v>
      </c>
      <c r="D271" s="175">
        <f t="shared" si="201"/>
        <v>16825.58455</v>
      </c>
      <c r="E271" s="253"/>
      <c r="F271" s="175">
        <f t="shared" si="201"/>
        <v>16825.58455</v>
      </c>
      <c r="G271" s="175">
        <f t="shared" si="201"/>
        <v>0</v>
      </c>
      <c r="H271" s="175"/>
      <c r="I271" s="175">
        <f t="shared" si="201"/>
        <v>0</v>
      </c>
      <c r="J271" s="175">
        <f t="shared" si="201"/>
        <v>0</v>
      </c>
      <c r="K271" s="175"/>
      <c r="L271" s="175">
        <f t="shared" si="201"/>
        <v>0</v>
      </c>
    </row>
    <row r="272" spans="1:12" ht="39.6" x14ac:dyDescent="0.25">
      <c r="A272" s="7"/>
      <c r="B272" s="73" t="s">
        <v>248</v>
      </c>
      <c r="C272" s="6" t="s">
        <v>247</v>
      </c>
      <c r="D272" s="175">
        <f t="shared" ref="D272:J272" si="202">D273+D274</f>
        <v>16825.58455</v>
      </c>
      <c r="E272" s="253"/>
      <c r="F272" s="175">
        <f t="shared" ref="F272" si="203">F273+F274</f>
        <v>16825.58455</v>
      </c>
      <c r="G272" s="175">
        <f t="shared" si="202"/>
        <v>0</v>
      </c>
      <c r="H272" s="175"/>
      <c r="I272" s="175">
        <f t="shared" ref="I272" si="204">I273+I274</f>
        <v>0</v>
      </c>
      <c r="J272" s="175">
        <f t="shared" si="202"/>
        <v>0</v>
      </c>
      <c r="K272" s="175"/>
      <c r="L272" s="175">
        <f t="shared" ref="L272" si="205">L273+L274</f>
        <v>0</v>
      </c>
    </row>
    <row r="273" spans="1:13" x14ac:dyDescent="0.25">
      <c r="A273" s="7"/>
      <c r="B273" s="73"/>
      <c r="C273" s="6" t="s">
        <v>100</v>
      </c>
      <c r="D273" s="175">
        <v>16808.758959999999</v>
      </c>
      <c r="E273" s="253"/>
      <c r="F273" s="175">
        <v>16808.758959999999</v>
      </c>
      <c r="G273" s="175"/>
      <c r="H273" s="175"/>
      <c r="I273" s="175"/>
      <c r="J273" s="175"/>
      <c r="K273" s="175"/>
      <c r="L273" s="175"/>
    </row>
    <row r="274" spans="1:13" x14ac:dyDescent="0.25">
      <c r="A274" s="60"/>
      <c r="B274" s="7"/>
      <c r="C274" s="6" t="s">
        <v>97</v>
      </c>
      <c r="D274" s="175">
        <v>16.825589999999998</v>
      </c>
      <c r="E274" s="253"/>
      <c r="F274" s="175">
        <v>16.825589999999998</v>
      </c>
      <c r="G274" s="175"/>
      <c r="H274" s="175"/>
      <c r="I274" s="175"/>
      <c r="J274" s="175"/>
      <c r="K274" s="175"/>
      <c r="L274" s="175"/>
    </row>
    <row r="275" spans="1:13" ht="39.6" x14ac:dyDescent="0.25">
      <c r="A275" s="36" t="s">
        <v>688</v>
      </c>
      <c r="B275" s="22"/>
      <c r="C275" s="11" t="s">
        <v>724</v>
      </c>
      <c r="D275" s="175">
        <f t="shared" ref="D275:L275" si="206">D276</f>
        <v>5376.6720700000005</v>
      </c>
      <c r="E275" s="253"/>
      <c r="F275" s="175">
        <f t="shared" si="206"/>
        <v>5376.6720700000005</v>
      </c>
      <c r="G275" s="175">
        <f t="shared" si="206"/>
        <v>0</v>
      </c>
      <c r="H275" s="175"/>
      <c r="I275" s="175">
        <f t="shared" si="206"/>
        <v>0</v>
      </c>
      <c r="J275" s="175">
        <f t="shared" si="206"/>
        <v>0</v>
      </c>
      <c r="K275" s="175"/>
      <c r="L275" s="175">
        <f t="shared" si="206"/>
        <v>0</v>
      </c>
    </row>
    <row r="276" spans="1:13" ht="27" x14ac:dyDescent="0.3">
      <c r="A276" s="61"/>
      <c r="B276" s="131"/>
      <c r="C276" s="132" t="s">
        <v>679</v>
      </c>
      <c r="D276" s="175">
        <f t="shared" ref="D276:L276" si="207">D277</f>
        <v>5376.6720700000005</v>
      </c>
      <c r="E276" s="253"/>
      <c r="F276" s="175">
        <f t="shared" si="207"/>
        <v>5376.6720700000005</v>
      </c>
      <c r="G276" s="175">
        <f t="shared" si="207"/>
        <v>0</v>
      </c>
      <c r="H276" s="175"/>
      <c r="I276" s="175">
        <f t="shared" si="207"/>
        <v>0</v>
      </c>
      <c r="J276" s="175">
        <f t="shared" si="207"/>
        <v>0</v>
      </c>
      <c r="K276" s="175"/>
      <c r="L276" s="175">
        <f t="shared" si="207"/>
        <v>0</v>
      </c>
    </row>
    <row r="277" spans="1:13" ht="30" customHeight="1" x14ac:dyDescent="0.25">
      <c r="A277" s="7"/>
      <c r="B277" s="7" t="s">
        <v>12</v>
      </c>
      <c r="C277" s="6" t="s">
        <v>11</v>
      </c>
      <c r="D277" s="175">
        <f t="shared" ref="D277:J277" si="208">D278+D279</f>
        <v>5376.6720700000005</v>
      </c>
      <c r="E277" s="253"/>
      <c r="F277" s="175">
        <f t="shared" ref="F277" si="209">F278+F279</f>
        <v>5376.6720700000005</v>
      </c>
      <c r="G277" s="175">
        <f t="shared" si="208"/>
        <v>0</v>
      </c>
      <c r="H277" s="175"/>
      <c r="I277" s="175">
        <f t="shared" ref="I277" si="210">I278+I279</f>
        <v>0</v>
      </c>
      <c r="J277" s="175">
        <f t="shared" si="208"/>
        <v>0</v>
      </c>
      <c r="K277" s="175"/>
      <c r="L277" s="175">
        <f t="shared" ref="L277" si="211">L278+L279</f>
        <v>0</v>
      </c>
    </row>
    <row r="278" spans="1:13" x14ac:dyDescent="0.25">
      <c r="A278" s="7"/>
      <c r="B278" s="73"/>
      <c r="C278" s="6" t="s">
        <v>100</v>
      </c>
      <c r="D278" s="175">
        <v>4000</v>
      </c>
      <c r="E278" s="253"/>
      <c r="F278" s="175">
        <v>4000</v>
      </c>
      <c r="G278" s="175">
        <v>0</v>
      </c>
      <c r="H278" s="175"/>
      <c r="I278" s="175">
        <v>0</v>
      </c>
      <c r="J278" s="175">
        <v>0</v>
      </c>
      <c r="K278" s="175"/>
      <c r="L278" s="175">
        <v>0</v>
      </c>
    </row>
    <row r="279" spans="1:13" x14ac:dyDescent="0.25">
      <c r="A279" s="60"/>
      <c r="B279" s="7"/>
      <c r="C279" s="6" t="s">
        <v>97</v>
      </c>
      <c r="D279" s="175">
        <v>1376.6720700000001</v>
      </c>
      <c r="E279" s="253"/>
      <c r="F279" s="175">
        <v>1376.6720700000001</v>
      </c>
      <c r="G279" s="175">
        <v>0</v>
      </c>
      <c r="H279" s="175"/>
      <c r="I279" s="175">
        <v>0</v>
      </c>
      <c r="J279" s="175">
        <v>0</v>
      </c>
      <c r="K279" s="175"/>
      <c r="L279" s="175">
        <v>0</v>
      </c>
    </row>
    <row r="280" spans="1:13" ht="39.6" x14ac:dyDescent="0.25">
      <c r="A280" s="205" t="s">
        <v>770</v>
      </c>
      <c r="B280" s="292"/>
      <c r="C280" s="208" t="s">
        <v>771</v>
      </c>
      <c r="D280" s="267">
        <v>220</v>
      </c>
      <c r="E280" s="267"/>
      <c r="F280" s="267">
        <v>220</v>
      </c>
      <c r="G280" s="267"/>
      <c r="H280" s="267"/>
      <c r="I280" s="267"/>
      <c r="J280" s="267"/>
      <c r="K280" s="267"/>
      <c r="L280" s="267"/>
    </row>
    <row r="281" spans="1:13" ht="48.75" customHeight="1" x14ac:dyDescent="0.25">
      <c r="A281" s="226" t="s">
        <v>772</v>
      </c>
      <c r="B281" s="226"/>
      <c r="C281" s="288" t="s">
        <v>773</v>
      </c>
      <c r="D281" s="253">
        <v>220</v>
      </c>
      <c r="E281" s="253"/>
      <c r="F281" s="253">
        <v>220</v>
      </c>
      <c r="G281" s="253"/>
      <c r="H281" s="253"/>
      <c r="I281" s="253"/>
      <c r="J281" s="253"/>
      <c r="K281" s="253"/>
      <c r="L281" s="253"/>
    </row>
    <row r="282" spans="1:13" ht="27.75" customHeight="1" x14ac:dyDescent="0.25">
      <c r="A282" s="232"/>
      <c r="B282" s="226" t="s">
        <v>57</v>
      </c>
      <c r="C282" s="6" t="s">
        <v>56</v>
      </c>
      <c r="D282" s="253">
        <v>220</v>
      </c>
      <c r="E282" s="253"/>
      <c r="F282" s="253">
        <v>220</v>
      </c>
      <c r="G282" s="253"/>
      <c r="H282" s="253"/>
      <c r="I282" s="253"/>
      <c r="J282" s="253"/>
      <c r="K282" s="253"/>
      <c r="L282" s="253"/>
    </row>
    <row r="283" spans="1:13" ht="12.75" customHeight="1" x14ac:dyDescent="0.25">
      <c r="A283" s="232"/>
      <c r="B283" s="226"/>
      <c r="C283" s="6" t="s">
        <v>97</v>
      </c>
      <c r="D283" s="253">
        <v>220</v>
      </c>
      <c r="E283" s="253"/>
      <c r="F283" s="253">
        <v>220</v>
      </c>
      <c r="G283" s="253"/>
      <c r="H283" s="253"/>
      <c r="I283" s="253"/>
      <c r="J283" s="253"/>
      <c r="K283" s="253"/>
      <c r="L283" s="253"/>
    </row>
    <row r="284" spans="1:13" x14ac:dyDescent="0.25">
      <c r="A284" s="30" t="s">
        <v>136</v>
      </c>
      <c r="B284" s="30"/>
      <c r="C284" s="51" t="s">
        <v>135</v>
      </c>
      <c r="D284" s="254">
        <f t="shared" ref="D284:L284" si="212">D285</f>
        <v>364.1</v>
      </c>
      <c r="E284" s="266"/>
      <c r="F284" s="254">
        <f t="shared" si="212"/>
        <v>364.1</v>
      </c>
      <c r="G284" s="254">
        <f t="shared" si="212"/>
        <v>0</v>
      </c>
      <c r="H284" s="254"/>
      <c r="I284" s="254">
        <f t="shared" si="212"/>
        <v>0</v>
      </c>
      <c r="J284" s="254">
        <f t="shared" si="212"/>
        <v>364.1</v>
      </c>
      <c r="K284" s="254"/>
      <c r="L284" s="254">
        <f t="shared" si="212"/>
        <v>364.1</v>
      </c>
    </row>
    <row r="285" spans="1:13" ht="26.4" x14ac:dyDescent="0.25">
      <c r="A285" s="153" t="s">
        <v>134</v>
      </c>
      <c r="B285" s="153"/>
      <c r="C285" s="154" t="s">
        <v>133</v>
      </c>
      <c r="D285" s="165">
        <f t="shared" ref="D285:J285" si="213">D286+D288</f>
        <v>364.1</v>
      </c>
      <c r="E285" s="267"/>
      <c r="F285" s="165">
        <f t="shared" ref="F285" si="214">F286+F288</f>
        <v>364.1</v>
      </c>
      <c r="G285" s="165">
        <f t="shared" si="213"/>
        <v>0</v>
      </c>
      <c r="H285" s="165"/>
      <c r="I285" s="165">
        <f t="shared" ref="I285" si="215">I286+I288</f>
        <v>0</v>
      </c>
      <c r="J285" s="165">
        <f t="shared" si="213"/>
        <v>364.1</v>
      </c>
      <c r="K285" s="165"/>
      <c r="L285" s="165">
        <f t="shared" ref="L285" si="216">L286+L288</f>
        <v>364.1</v>
      </c>
    </row>
    <row r="286" spans="1:13" ht="118.8" x14ac:dyDescent="0.25">
      <c r="A286" s="7" t="s">
        <v>132</v>
      </c>
      <c r="B286" s="7"/>
      <c r="C286" s="6" t="s">
        <v>131</v>
      </c>
      <c r="D286" s="175">
        <f t="shared" ref="D286:L286" si="217">D287</f>
        <v>297.10000000000002</v>
      </c>
      <c r="E286" s="253"/>
      <c r="F286" s="175">
        <f t="shared" si="217"/>
        <v>297.10000000000002</v>
      </c>
      <c r="G286" s="175">
        <f t="shared" si="217"/>
        <v>0</v>
      </c>
      <c r="H286" s="175"/>
      <c r="I286" s="175">
        <f t="shared" si="217"/>
        <v>0</v>
      </c>
      <c r="J286" s="175">
        <f t="shared" si="217"/>
        <v>297.10000000000002</v>
      </c>
      <c r="K286" s="175"/>
      <c r="L286" s="175">
        <f t="shared" si="217"/>
        <v>297.10000000000002</v>
      </c>
    </row>
    <row r="287" spans="1:13" ht="26.4" x14ac:dyDescent="0.25">
      <c r="A287" s="7"/>
      <c r="B287" s="7" t="s">
        <v>57</v>
      </c>
      <c r="C287" s="6" t="s">
        <v>56</v>
      </c>
      <c r="D287" s="175">
        <v>297.10000000000002</v>
      </c>
      <c r="E287" s="253"/>
      <c r="F287" s="175">
        <v>297.10000000000002</v>
      </c>
      <c r="G287" s="175">
        <v>0</v>
      </c>
      <c r="H287" s="175"/>
      <c r="I287" s="175">
        <v>0</v>
      </c>
      <c r="J287" s="175">
        <v>297.10000000000002</v>
      </c>
      <c r="K287" s="175"/>
      <c r="L287" s="175">
        <v>297.10000000000002</v>
      </c>
      <c r="M287" s="244"/>
    </row>
    <row r="288" spans="1:13" ht="26.4" x14ac:dyDescent="0.25">
      <c r="A288" s="54" t="s">
        <v>130</v>
      </c>
      <c r="B288" s="54"/>
      <c r="C288" s="6" t="s">
        <v>129</v>
      </c>
      <c r="D288" s="175">
        <f t="shared" ref="D288:L288" si="218">D289</f>
        <v>67</v>
      </c>
      <c r="E288" s="253"/>
      <c r="F288" s="175">
        <f t="shared" si="218"/>
        <v>67</v>
      </c>
      <c r="G288" s="175">
        <f t="shared" si="218"/>
        <v>0</v>
      </c>
      <c r="H288" s="175"/>
      <c r="I288" s="175">
        <f t="shared" si="218"/>
        <v>0</v>
      </c>
      <c r="J288" s="175">
        <f t="shared" si="218"/>
        <v>67</v>
      </c>
      <c r="K288" s="175"/>
      <c r="L288" s="175">
        <f t="shared" si="218"/>
        <v>67</v>
      </c>
    </row>
    <row r="289" spans="1:13" ht="26.4" x14ac:dyDescent="0.25">
      <c r="A289" s="54"/>
      <c r="B289" s="7" t="s">
        <v>57</v>
      </c>
      <c r="C289" s="6" t="s">
        <v>56</v>
      </c>
      <c r="D289" s="175">
        <f t="shared" ref="D289:J289" si="219">D291</f>
        <v>67</v>
      </c>
      <c r="E289" s="253"/>
      <c r="F289" s="175">
        <f t="shared" ref="F289" si="220">F291</f>
        <v>67</v>
      </c>
      <c r="G289" s="175">
        <f t="shared" si="219"/>
        <v>0</v>
      </c>
      <c r="H289" s="175"/>
      <c r="I289" s="175">
        <f t="shared" ref="I289" si="221">I291</f>
        <v>0</v>
      </c>
      <c r="J289" s="175">
        <f t="shared" si="219"/>
        <v>67</v>
      </c>
      <c r="K289" s="175"/>
      <c r="L289" s="175">
        <f t="shared" ref="L289" si="222">L291</f>
        <v>67</v>
      </c>
    </row>
    <row r="290" spans="1:13" x14ac:dyDescent="0.25">
      <c r="A290" s="7"/>
      <c r="B290" s="7"/>
      <c r="C290" s="6" t="s">
        <v>100</v>
      </c>
      <c r="D290" s="175"/>
      <c r="E290" s="253"/>
      <c r="F290" s="175"/>
      <c r="G290" s="175"/>
      <c r="H290" s="175"/>
      <c r="I290" s="175"/>
      <c r="J290" s="175"/>
      <c r="K290" s="175"/>
      <c r="L290" s="175"/>
    </row>
    <row r="291" spans="1:13" x14ac:dyDescent="0.25">
      <c r="A291" s="7"/>
      <c r="B291" s="7"/>
      <c r="C291" s="6" t="s">
        <v>97</v>
      </c>
      <c r="D291" s="175">
        <v>67</v>
      </c>
      <c r="E291" s="253"/>
      <c r="F291" s="175">
        <v>67</v>
      </c>
      <c r="G291" s="175">
        <v>0</v>
      </c>
      <c r="H291" s="175"/>
      <c r="I291" s="175">
        <v>0</v>
      </c>
      <c r="J291" s="175">
        <v>67</v>
      </c>
      <c r="K291" s="175"/>
      <c r="L291" s="175">
        <v>67</v>
      </c>
      <c r="M291" s="244"/>
    </row>
    <row r="292" spans="1:13" s="1" customFormat="1" ht="40.200000000000003" x14ac:dyDescent="0.3">
      <c r="A292" s="170" t="s">
        <v>65</v>
      </c>
      <c r="B292" s="170"/>
      <c r="C292" s="173" t="s">
        <v>64</v>
      </c>
      <c r="D292" s="260">
        <f>D293+D299</f>
        <v>3114</v>
      </c>
      <c r="E292" s="263"/>
      <c r="F292" s="260">
        <f>F293+F299</f>
        <v>3114</v>
      </c>
      <c r="G292" s="260">
        <f>G293+G299</f>
        <v>13196.342860000001</v>
      </c>
      <c r="H292" s="260"/>
      <c r="I292" s="260">
        <f>I293+I299</f>
        <v>13196.342860000001</v>
      </c>
      <c r="J292" s="260">
        <f>J293+J299</f>
        <v>2264</v>
      </c>
      <c r="K292" s="260"/>
      <c r="L292" s="260">
        <f>L293+L299</f>
        <v>2264</v>
      </c>
    </row>
    <row r="293" spans="1:13" s="1" customFormat="1" ht="53.4" x14ac:dyDescent="0.3">
      <c r="A293" s="153" t="s">
        <v>63</v>
      </c>
      <c r="B293" s="160"/>
      <c r="C293" s="154" t="s">
        <v>156</v>
      </c>
      <c r="D293" s="165">
        <f>D294+D296</f>
        <v>2264</v>
      </c>
      <c r="E293" s="267"/>
      <c r="F293" s="165">
        <f>F294+F296</f>
        <v>2264</v>
      </c>
      <c r="G293" s="165">
        <f t="shared" ref="G293:J293" si="223">G294+G296</f>
        <v>339.2</v>
      </c>
      <c r="H293" s="165"/>
      <c r="I293" s="165">
        <f t="shared" ref="I293" si="224">I294+I296</f>
        <v>339.2</v>
      </c>
      <c r="J293" s="165">
        <f t="shared" si="223"/>
        <v>2264</v>
      </c>
      <c r="K293" s="165"/>
      <c r="L293" s="165">
        <f t="shared" ref="L293" si="225">L294+L296</f>
        <v>2264</v>
      </c>
    </row>
    <row r="294" spans="1:13" s="1" customFormat="1" ht="66.599999999999994" x14ac:dyDescent="0.3">
      <c r="A294" s="7" t="s">
        <v>61</v>
      </c>
      <c r="B294" s="7"/>
      <c r="C294" s="6" t="s">
        <v>566</v>
      </c>
      <c r="D294" s="175">
        <f t="shared" ref="D294:L294" si="226">D295</f>
        <v>1924.8</v>
      </c>
      <c r="E294" s="253"/>
      <c r="F294" s="175">
        <f t="shared" si="226"/>
        <v>1924.8</v>
      </c>
      <c r="G294" s="175">
        <f t="shared" si="226"/>
        <v>0</v>
      </c>
      <c r="H294" s="175"/>
      <c r="I294" s="175">
        <f t="shared" si="226"/>
        <v>0</v>
      </c>
      <c r="J294" s="175">
        <f t="shared" si="226"/>
        <v>1924.8</v>
      </c>
      <c r="K294" s="175"/>
      <c r="L294" s="175">
        <f t="shared" si="226"/>
        <v>1924.8</v>
      </c>
    </row>
    <row r="295" spans="1:13" s="1" customFormat="1" ht="27" x14ac:dyDescent="0.3">
      <c r="A295" s="7"/>
      <c r="B295" s="7" t="s">
        <v>57</v>
      </c>
      <c r="C295" s="6" t="s">
        <v>56</v>
      </c>
      <c r="D295" s="175">
        <v>1924.8</v>
      </c>
      <c r="E295" s="253"/>
      <c r="F295" s="175">
        <v>1924.8</v>
      </c>
      <c r="G295" s="175">
        <v>0</v>
      </c>
      <c r="H295" s="175"/>
      <c r="I295" s="175">
        <v>0</v>
      </c>
      <c r="J295" s="175">
        <v>1924.8</v>
      </c>
      <c r="K295" s="175"/>
      <c r="L295" s="175">
        <v>1924.8</v>
      </c>
      <c r="M295" s="243"/>
    </row>
    <row r="296" spans="1:13" s="1" customFormat="1" ht="14.4" x14ac:dyDescent="0.3">
      <c r="A296" s="7" t="s">
        <v>155</v>
      </c>
      <c r="B296" s="7"/>
      <c r="C296" s="6" t="s">
        <v>154</v>
      </c>
      <c r="D296" s="175">
        <f t="shared" ref="D296:L297" si="227">D297</f>
        <v>339.2</v>
      </c>
      <c r="E296" s="253"/>
      <c r="F296" s="175">
        <f t="shared" si="227"/>
        <v>339.2</v>
      </c>
      <c r="G296" s="175">
        <f t="shared" si="227"/>
        <v>339.2</v>
      </c>
      <c r="H296" s="175"/>
      <c r="I296" s="175">
        <f t="shared" si="227"/>
        <v>339.2</v>
      </c>
      <c r="J296" s="175">
        <f t="shared" si="227"/>
        <v>339.2</v>
      </c>
      <c r="K296" s="175"/>
      <c r="L296" s="175">
        <f t="shared" si="227"/>
        <v>339.2</v>
      </c>
    </row>
    <row r="297" spans="1:13" s="1" customFormat="1" ht="27" x14ac:dyDescent="0.3">
      <c r="A297" s="7"/>
      <c r="B297" s="7" t="s">
        <v>57</v>
      </c>
      <c r="C297" s="6" t="s">
        <v>56</v>
      </c>
      <c r="D297" s="175">
        <f t="shared" si="227"/>
        <v>339.2</v>
      </c>
      <c r="E297" s="253"/>
      <c r="F297" s="175">
        <f t="shared" si="227"/>
        <v>339.2</v>
      </c>
      <c r="G297" s="175">
        <f t="shared" si="227"/>
        <v>339.2</v>
      </c>
      <c r="H297" s="175"/>
      <c r="I297" s="175">
        <f t="shared" si="227"/>
        <v>339.2</v>
      </c>
      <c r="J297" s="175">
        <f t="shared" si="227"/>
        <v>339.2</v>
      </c>
      <c r="K297" s="175"/>
      <c r="L297" s="175">
        <f t="shared" si="227"/>
        <v>339.2</v>
      </c>
    </row>
    <row r="298" spans="1:13" s="1" customFormat="1" ht="14.4" x14ac:dyDescent="0.3">
      <c r="A298" s="7"/>
      <c r="B298" s="7"/>
      <c r="C298" s="6" t="s">
        <v>97</v>
      </c>
      <c r="D298" s="175">
        <v>339.2</v>
      </c>
      <c r="E298" s="253"/>
      <c r="F298" s="175">
        <v>339.2</v>
      </c>
      <c r="G298" s="175">
        <v>339.2</v>
      </c>
      <c r="H298" s="175"/>
      <c r="I298" s="175">
        <v>339.2</v>
      </c>
      <c r="J298" s="175">
        <v>339.2</v>
      </c>
      <c r="K298" s="175"/>
      <c r="L298" s="175">
        <v>339.2</v>
      </c>
    </row>
    <row r="299" spans="1:13" s="1" customFormat="1" ht="40.200000000000003" x14ac:dyDescent="0.3">
      <c r="A299" s="153" t="s">
        <v>153</v>
      </c>
      <c r="B299" s="167"/>
      <c r="C299" s="167" t="s">
        <v>152</v>
      </c>
      <c r="D299" s="165">
        <f t="shared" ref="D299:J299" si="228">D300+D304</f>
        <v>850</v>
      </c>
      <c r="E299" s="267"/>
      <c r="F299" s="165">
        <f t="shared" ref="F299" si="229">F300+F304</f>
        <v>850</v>
      </c>
      <c r="G299" s="165">
        <f t="shared" si="228"/>
        <v>12857.14286</v>
      </c>
      <c r="H299" s="165"/>
      <c r="I299" s="165">
        <f t="shared" ref="I299" si="230">I300+I304</f>
        <v>12857.14286</v>
      </c>
      <c r="J299" s="165">
        <f t="shared" si="228"/>
        <v>0</v>
      </c>
      <c r="K299" s="165"/>
      <c r="L299" s="165">
        <f t="shared" ref="L299" si="231">L300+L304</f>
        <v>0</v>
      </c>
    </row>
    <row r="300" spans="1:13" s="1" customFormat="1" ht="27" x14ac:dyDescent="0.3">
      <c r="A300" s="7" t="s">
        <v>151</v>
      </c>
      <c r="B300" s="7"/>
      <c r="C300" s="6" t="s">
        <v>150</v>
      </c>
      <c r="D300" s="175">
        <f t="shared" ref="D300:L300" si="232">D301</f>
        <v>0</v>
      </c>
      <c r="E300" s="253"/>
      <c r="F300" s="175">
        <f t="shared" si="232"/>
        <v>0</v>
      </c>
      <c r="G300" s="175">
        <f t="shared" si="232"/>
        <v>12857.14286</v>
      </c>
      <c r="H300" s="175"/>
      <c r="I300" s="175">
        <f t="shared" si="232"/>
        <v>12857.14286</v>
      </c>
      <c r="J300" s="175">
        <f t="shared" si="232"/>
        <v>0</v>
      </c>
      <c r="K300" s="175"/>
      <c r="L300" s="175">
        <f t="shared" si="232"/>
        <v>0</v>
      </c>
    </row>
    <row r="301" spans="1:13" s="1" customFormat="1" ht="27" x14ac:dyDescent="0.3">
      <c r="A301" s="7"/>
      <c r="B301" s="7" t="s">
        <v>57</v>
      </c>
      <c r="C301" s="6" t="s">
        <v>56</v>
      </c>
      <c r="D301" s="175">
        <f t="shared" ref="D301:J301" si="233">D302+D303</f>
        <v>0</v>
      </c>
      <c r="E301" s="253"/>
      <c r="F301" s="175">
        <f t="shared" ref="F301" si="234">F302+F303</f>
        <v>0</v>
      </c>
      <c r="G301" s="175">
        <f t="shared" si="233"/>
        <v>12857.14286</v>
      </c>
      <c r="H301" s="175"/>
      <c r="I301" s="175">
        <f t="shared" ref="I301" si="235">I302+I303</f>
        <v>12857.14286</v>
      </c>
      <c r="J301" s="175">
        <f t="shared" si="233"/>
        <v>0</v>
      </c>
      <c r="K301" s="175"/>
      <c r="L301" s="175">
        <f t="shared" ref="L301" si="236">L302+L303</f>
        <v>0</v>
      </c>
    </row>
    <row r="302" spans="1:13" s="1" customFormat="1" ht="14.4" x14ac:dyDescent="0.3">
      <c r="A302" s="7"/>
      <c r="B302" s="7"/>
      <c r="C302" s="6" t="s">
        <v>149</v>
      </c>
      <c r="D302" s="175">
        <v>0</v>
      </c>
      <c r="E302" s="253"/>
      <c r="F302" s="175">
        <v>0</v>
      </c>
      <c r="G302" s="175">
        <v>0</v>
      </c>
      <c r="H302" s="175"/>
      <c r="I302" s="175">
        <v>0</v>
      </c>
      <c r="J302" s="175">
        <v>0</v>
      </c>
      <c r="K302" s="175"/>
      <c r="L302" s="175">
        <v>0</v>
      </c>
    </row>
    <row r="303" spans="1:13" s="1" customFormat="1" ht="14.4" x14ac:dyDescent="0.3">
      <c r="A303" s="7"/>
      <c r="B303" s="7"/>
      <c r="C303" s="6" t="s">
        <v>148</v>
      </c>
      <c r="D303" s="175">
        <v>0</v>
      </c>
      <c r="E303" s="253"/>
      <c r="F303" s="175">
        <v>0</v>
      </c>
      <c r="G303" s="175">
        <v>12857.14286</v>
      </c>
      <c r="H303" s="175"/>
      <c r="I303" s="175">
        <v>12857.14286</v>
      </c>
      <c r="J303" s="175">
        <v>0</v>
      </c>
      <c r="K303" s="175"/>
      <c r="L303" s="175">
        <v>0</v>
      </c>
    </row>
    <row r="304" spans="1:13" ht="52.8" x14ac:dyDescent="0.25">
      <c r="A304" s="7" t="s">
        <v>550</v>
      </c>
      <c r="B304" s="127"/>
      <c r="C304" s="150" t="s">
        <v>551</v>
      </c>
      <c r="D304" s="175">
        <f t="shared" ref="D304:L304" si="237">D305</f>
        <v>850</v>
      </c>
      <c r="E304" s="253"/>
      <c r="F304" s="175">
        <f t="shared" si="237"/>
        <v>850</v>
      </c>
      <c r="G304" s="175">
        <f t="shared" si="237"/>
        <v>0</v>
      </c>
      <c r="H304" s="175"/>
      <c r="I304" s="175">
        <f t="shared" si="237"/>
        <v>0</v>
      </c>
      <c r="J304" s="175">
        <f t="shared" si="237"/>
        <v>0</v>
      </c>
      <c r="K304" s="175"/>
      <c r="L304" s="175">
        <f t="shared" si="237"/>
        <v>0</v>
      </c>
    </row>
    <row r="305" spans="1:13" ht="26.4" x14ac:dyDescent="0.25">
      <c r="A305" s="127"/>
      <c r="B305" s="7" t="s">
        <v>57</v>
      </c>
      <c r="C305" s="6" t="s">
        <v>56</v>
      </c>
      <c r="D305" s="175">
        <v>850</v>
      </c>
      <c r="E305" s="253"/>
      <c r="F305" s="175">
        <v>850</v>
      </c>
      <c r="G305" s="175">
        <v>0</v>
      </c>
      <c r="H305" s="175"/>
      <c r="I305" s="175">
        <v>0</v>
      </c>
      <c r="J305" s="175">
        <v>0</v>
      </c>
      <c r="K305" s="175"/>
      <c r="L305" s="175">
        <v>0</v>
      </c>
    </row>
    <row r="306" spans="1:13" s="1" customFormat="1" ht="53.4" x14ac:dyDescent="0.3">
      <c r="A306" s="170" t="s">
        <v>441</v>
      </c>
      <c r="B306" s="170"/>
      <c r="C306" s="173" t="s">
        <v>440</v>
      </c>
      <c r="D306" s="260">
        <f t="shared" ref="D306:J306" si="238">D307+D313</f>
        <v>1054.8</v>
      </c>
      <c r="E306" s="263"/>
      <c r="F306" s="260">
        <f t="shared" ref="F306" si="239">F307+F313</f>
        <v>1054.8</v>
      </c>
      <c r="G306" s="260">
        <f t="shared" si="238"/>
        <v>283.2</v>
      </c>
      <c r="H306" s="260"/>
      <c r="I306" s="260">
        <f t="shared" ref="I306" si="240">I307+I313</f>
        <v>283.2</v>
      </c>
      <c r="J306" s="260">
        <f t="shared" si="238"/>
        <v>769.09999999999991</v>
      </c>
      <c r="K306" s="260"/>
      <c r="L306" s="260">
        <f t="shared" ref="L306" si="241">L307+L313</f>
        <v>769.09999999999991</v>
      </c>
    </row>
    <row r="307" spans="1:13" s="1" customFormat="1" ht="65.25" customHeight="1" x14ac:dyDescent="0.3">
      <c r="A307" s="30" t="s">
        <v>439</v>
      </c>
      <c r="B307" s="30"/>
      <c r="C307" s="51" t="s">
        <v>607</v>
      </c>
      <c r="D307" s="254">
        <f t="shared" ref="D307:L307" si="242">D308</f>
        <v>697.5</v>
      </c>
      <c r="E307" s="266"/>
      <c r="F307" s="254">
        <f t="shared" si="242"/>
        <v>697.5</v>
      </c>
      <c r="G307" s="254">
        <f t="shared" si="242"/>
        <v>0</v>
      </c>
      <c r="H307" s="254"/>
      <c r="I307" s="254">
        <f t="shared" si="242"/>
        <v>0</v>
      </c>
      <c r="J307" s="254">
        <f t="shared" si="242"/>
        <v>411.79999999999995</v>
      </c>
      <c r="K307" s="254"/>
      <c r="L307" s="254">
        <f t="shared" si="242"/>
        <v>411.79999999999995</v>
      </c>
    </row>
    <row r="308" spans="1:13" s="1" customFormat="1" ht="61.5" customHeight="1" x14ac:dyDescent="0.3">
      <c r="A308" s="153" t="s">
        <v>438</v>
      </c>
      <c r="B308" s="160"/>
      <c r="C308" s="154" t="s">
        <v>608</v>
      </c>
      <c r="D308" s="165">
        <f t="shared" ref="D308:J308" si="243">D309+D311</f>
        <v>697.5</v>
      </c>
      <c r="E308" s="267"/>
      <c r="F308" s="165">
        <f t="shared" ref="F308" si="244">F309+F311</f>
        <v>697.5</v>
      </c>
      <c r="G308" s="165">
        <f t="shared" si="243"/>
        <v>0</v>
      </c>
      <c r="H308" s="165"/>
      <c r="I308" s="165">
        <f t="shared" ref="I308" si="245">I309+I311</f>
        <v>0</v>
      </c>
      <c r="J308" s="165">
        <f t="shared" si="243"/>
        <v>411.79999999999995</v>
      </c>
      <c r="K308" s="165"/>
      <c r="L308" s="165">
        <f t="shared" ref="L308" si="246">L309+L311</f>
        <v>411.79999999999995</v>
      </c>
    </row>
    <row r="309" spans="1:13" s="1" customFormat="1" ht="53.4" x14ac:dyDescent="0.3">
      <c r="A309" s="7" t="s">
        <v>437</v>
      </c>
      <c r="B309" s="7"/>
      <c r="C309" s="6" t="s">
        <v>436</v>
      </c>
      <c r="D309" s="175">
        <f t="shared" ref="D309:L309" si="247">D310</f>
        <v>15.9</v>
      </c>
      <c r="E309" s="253"/>
      <c r="F309" s="175">
        <f t="shared" si="247"/>
        <v>15.9</v>
      </c>
      <c r="G309" s="175">
        <f t="shared" si="247"/>
        <v>0</v>
      </c>
      <c r="H309" s="175"/>
      <c r="I309" s="175">
        <f t="shared" si="247"/>
        <v>0</v>
      </c>
      <c r="J309" s="175">
        <f t="shared" si="247"/>
        <v>15.9</v>
      </c>
      <c r="K309" s="175"/>
      <c r="L309" s="175">
        <f t="shared" si="247"/>
        <v>15.9</v>
      </c>
    </row>
    <row r="310" spans="1:13" s="1" customFormat="1" ht="27" x14ac:dyDescent="0.3">
      <c r="A310" s="7"/>
      <c r="B310" s="7" t="s">
        <v>12</v>
      </c>
      <c r="C310" s="6" t="s">
        <v>11</v>
      </c>
      <c r="D310" s="175">
        <v>15.9</v>
      </c>
      <c r="E310" s="253"/>
      <c r="F310" s="175">
        <v>15.9</v>
      </c>
      <c r="G310" s="175">
        <v>0</v>
      </c>
      <c r="H310" s="175"/>
      <c r="I310" s="175">
        <v>0</v>
      </c>
      <c r="J310" s="175">
        <v>15.9</v>
      </c>
      <c r="K310" s="175"/>
      <c r="L310" s="175">
        <v>15.9</v>
      </c>
      <c r="M310" s="243"/>
    </row>
    <row r="311" spans="1:13" s="1" customFormat="1" ht="79.8" x14ac:dyDescent="0.3">
      <c r="A311" s="7" t="s">
        <v>435</v>
      </c>
      <c r="B311" s="7"/>
      <c r="C311" s="6" t="s">
        <v>434</v>
      </c>
      <c r="D311" s="175">
        <f t="shared" ref="D311:L311" si="248">D312</f>
        <v>681.6</v>
      </c>
      <c r="E311" s="253"/>
      <c r="F311" s="175">
        <f t="shared" si="248"/>
        <v>681.6</v>
      </c>
      <c r="G311" s="175">
        <f t="shared" si="248"/>
        <v>0</v>
      </c>
      <c r="H311" s="175"/>
      <c r="I311" s="175">
        <f t="shared" si="248"/>
        <v>0</v>
      </c>
      <c r="J311" s="175">
        <f t="shared" si="248"/>
        <v>395.9</v>
      </c>
      <c r="K311" s="175"/>
      <c r="L311" s="175">
        <f t="shared" si="248"/>
        <v>395.9</v>
      </c>
    </row>
    <row r="312" spans="1:13" s="1" customFormat="1" ht="27" x14ac:dyDescent="0.3">
      <c r="A312" s="7"/>
      <c r="B312" s="7" t="s">
        <v>12</v>
      </c>
      <c r="C312" s="6" t="s">
        <v>11</v>
      </c>
      <c r="D312" s="175">
        <v>681.6</v>
      </c>
      <c r="E312" s="253"/>
      <c r="F312" s="175">
        <v>681.6</v>
      </c>
      <c r="G312" s="175">
        <v>0</v>
      </c>
      <c r="H312" s="175"/>
      <c r="I312" s="175">
        <v>0</v>
      </c>
      <c r="J312" s="175">
        <v>395.9</v>
      </c>
      <c r="K312" s="175"/>
      <c r="L312" s="175">
        <v>395.9</v>
      </c>
      <c r="M312" s="243"/>
    </row>
    <row r="313" spans="1:13" s="1" customFormat="1" ht="40.5" customHeight="1" x14ac:dyDescent="0.3">
      <c r="A313" s="30" t="s">
        <v>433</v>
      </c>
      <c r="B313" s="30"/>
      <c r="C313" s="51" t="s">
        <v>432</v>
      </c>
      <c r="D313" s="254">
        <f t="shared" ref="D313:L313" si="249">D314</f>
        <v>357.3</v>
      </c>
      <c r="E313" s="266"/>
      <c r="F313" s="254">
        <f t="shared" si="249"/>
        <v>357.3</v>
      </c>
      <c r="G313" s="254">
        <f t="shared" si="249"/>
        <v>283.2</v>
      </c>
      <c r="H313" s="254"/>
      <c r="I313" s="254">
        <f t="shared" si="249"/>
        <v>283.2</v>
      </c>
      <c r="J313" s="254">
        <f t="shared" si="249"/>
        <v>357.3</v>
      </c>
      <c r="K313" s="254"/>
      <c r="L313" s="254">
        <f t="shared" si="249"/>
        <v>357.3</v>
      </c>
    </row>
    <row r="314" spans="1:13" s="1" customFormat="1" ht="53.4" x14ac:dyDescent="0.3">
      <c r="A314" s="153" t="s">
        <v>431</v>
      </c>
      <c r="B314" s="160"/>
      <c r="C314" s="154" t="s">
        <v>567</v>
      </c>
      <c r="D314" s="165">
        <f>D315+D321+D323</f>
        <v>357.3</v>
      </c>
      <c r="E314" s="267"/>
      <c r="F314" s="165">
        <f>F315+F321+F323</f>
        <v>357.3</v>
      </c>
      <c r="G314" s="165">
        <f>G315+G321+G323</f>
        <v>283.2</v>
      </c>
      <c r="H314" s="165"/>
      <c r="I314" s="165">
        <f>I315+I321+I323</f>
        <v>283.2</v>
      </c>
      <c r="J314" s="165">
        <f>J315+J321+J323</f>
        <v>357.3</v>
      </c>
      <c r="K314" s="165"/>
      <c r="L314" s="165">
        <f>L315+L321+L323</f>
        <v>357.3</v>
      </c>
    </row>
    <row r="315" spans="1:13" s="1" customFormat="1" ht="27" x14ac:dyDescent="0.3">
      <c r="A315" s="7" t="s">
        <v>429</v>
      </c>
      <c r="B315" s="7"/>
      <c r="C315" s="109" t="s">
        <v>617</v>
      </c>
      <c r="D315" s="175">
        <f t="shared" ref="D315:J315" si="250">D316+D319</f>
        <v>283.2</v>
      </c>
      <c r="E315" s="253"/>
      <c r="F315" s="175">
        <f t="shared" ref="F315" si="251">F316+F319</f>
        <v>283.2</v>
      </c>
      <c r="G315" s="175">
        <f t="shared" si="250"/>
        <v>283.2</v>
      </c>
      <c r="H315" s="175"/>
      <c r="I315" s="175">
        <f t="shared" ref="I315" si="252">I316+I319</f>
        <v>283.2</v>
      </c>
      <c r="J315" s="175">
        <f t="shared" si="250"/>
        <v>283.2</v>
      </c>
      <c r="K315" s="175"/>
      <c r="L315" s="175">
        <f t="shared" ref="L315" si="253">L316+L319</f>
        <v>283.2</v>
      </c>
    </row>
    <row r="316" spans="1:13" s="1" customFormat="1" ht="66.599999999999994" x14ac:dyDescent="0.3">
      <c r="A316" s="7"/>
      <c r="B316" s="7" t="s">
        <v>2</v>
      </c>
      <c r="C316" s="6" t="s">
        <v>1</v>
      </c>
      <c r="D316" s="175">
        <f t="shared" ref="D316:J316" si="254">D317+D318</f>
        <v>262.5</v>
      </c>
      <c r="E316" s="253"/>
      <c r="F316" s="175">
        <f t="shared" ref="F316" si="255">F317+F318</f>
        <v>262.5</v>
      </c>
      <c r="G316" s="175">
        <f t="shared" si="254"/>
        <v>262.5</v>
      </c>
      <c r="H316" s="175"/>
      <c r="I316" s="175">
        <f t="shared" ref="I316" si="256">I317+I318</f>
        <v>262.5</v>
      </c>
      <c r="J316" s="175">
        <f t="shared" si="254"/>
        <v>262.5</v>
      </c>
      <c r="K316" s="175"/>
      <c r="L316" s="175">
        <f t="shared" ref="L316" si="257">L317+L318</f>
        <v>262.5</v>
      </c>
    </row>
    <row r="317" spans="1:13" s="1" customFormat="1" ht="14.4" x14ac:dyDescent="0.3">
      <c r="A317" s="7"/>
      <c r="B317" s="7"/>
      <c r="C317" s="6" t="s">
        <v>149</v>
      </c>
      <c r="D317" s="175">
        <v>100.1</v>
      </c>
      <c r="E317" s="253"/>
      <c r="F317" s="175">
        <v>100.1</v>
      </c>
      <c r="G317" s="175">
        <v>100.1</v>
      </c>
      <c r="H317" s="175"/>
      <c r="I317" s="175">
        <v>100.1</v>
      </c>
      <c r="J317" s="175">
        <v>100.1</v>
      </c>
      <c r="K317" s="175"/>
      <c r="L317" s="175">
        <v>100.1</v>
      </c>
    </row>
    <row r="318" spans="1:13" s="1" customFormat="1" ht="14.4" x14ac:dyDescent="0.3">
      <c r="A318" s="7"/>
      <c r="B318" s="7"/>
      <c r="C318" s="6" t="s">
        <v>148</v>
      </c>
      <c r="D318" s="175">
        <f>183.1-20.7</f>
        <v>162.4</v>
      </c>
      <c r="E318" s="253"/>
      <c r="F318" s="175">
        <f>183.1-20.7</f>
        <v>162.4</v>
      </c>
      <c r="G318" s="175">
        <f t="shared" ref="G318:L318" si="258">183.1-20.7</f>
        <v>162.4</v>
      </c>
      <c r="H318" s="175"/>
      <c r="I318" s="175">
        <f t="shared" si="258"/>
        <v>162.4</v>
      </c>
      <c r="J318" s="175">
        <f t="shared" si="258"/>
        <v>162.4</v>
      </c>
      <c r="K318" s="175"/>
      <c r="L318" s="175">
        <f t="shared" si="258"/>
        <v>162.4</v>
      </c>
    </row>
    <row r="319" spans="1:13" s="1" customFormat="1" ht="27" x14ac:dyDescent="0.3">
      <c r="A319" s="7"/>
      <c r="B319" s="7" t="s">
        <v>12</v>
      </c>
      <c r="C319" s="6" t="s">
        <v>11</v>
      </c>
      <c r="D319" s="175">
        <v>20.7</v>
      </c>
      <c r="E319" s="253"/>
      <c r="F319" s="175">
        <v>20.7</v>
      </c>
      <c r="G319" s="175">
        <v>20.7</v>
      </c>
      <c r="H319" s="175"/>
      <c r="I319" s="175">
        <v>20.7</v>
      </c>
      <c r="J319" s="175">
        <v>20.7</v>
      </c>
      <c r="K319" s="175"/>
      <c r="L319" s="175">
        <v>20.7</v>
      </c>
    </row>
    <row r="320" spans="1:13" s="1" customFormat="1" ht="14.4" x14ac:dyDescent="0.3">
      <c r="A320" s="226"/>
      <c r="B320" s="226"/>
      <c r="C320" s="6" t="s">
        <v>148</v>
      </c>
      <c r="D320" s="175">
        <v>20.7</v>
      </c>
      <c r="E320" s="253"/>
      <c r="F320" s="175">
        <v>20.7</v>
      </c>
      <c r="G320" s="175">
        <v>20.7</v>
      </c>
      <c r="H320" s="175"/>
      <c r="I320" s="175">
        <v>20.7</v>
      </c>
      <c r="J320" s="175">
        <v>20.7</v>
      </c>
      <c r="K320" s="175"/>
      <c r="L320" s="175">
        <v>20.7</v>
      </c>
    </row>
    <row r="321" spans="1:13" s="1" customFormat="1" ht="40.200000000000003" x14ac:dyDescent="0.3">
      <c r="A321" s="7" t="s">
        <v>428</v>
      </c>
      <c r="B321" s="7"/>
      <c r="C321" s="6" t="s">
        <v>618</v>
      </c>
      <c r="D321" s="175">
        <f>D322</f>
        <v>39.1</v>
      </c>
      <c r="E321" s="253"/>
      <c r="F321" s="175">
        <f>F322</f>
        <v>39.1</v>
      </c>
      <c r="G321" s="175">
        <f t="shared" ref="G321:L321" si="259">G322</f>
        <v>0</v>
      </c>
      <c r="H321" s="175"/>
      <c r="I321" s="175">
        <f t="shared" si="259"/>
        <v>0</v>
      </c>
      <c r="J321" s="175">
        <f t="shared" si="259"/>
        <v>39.1</v>
      </c>
      <c r="K321" s="175"/>
      <c r="L321" s="175">
        <f t="shared" si="259"/>
        <v>39.1</v>
      </c>
    </row>
    <row r="322" spans="1:13" s="1" customFormat="1" ht="27" x14ac:dyDescent="0.3">
      <c r="A322" s="7"/>
      <c r="B322" s="7" t="s">
        <v>12</v>
      </c>
      <c r="C322" s="6" t="s">
        <v>11</v>
      </c>
      <c r="D322" s="175">
        <v>39.1</v>
      </c>
      <c r="E322" s="253"/>
      <c r="F322" s="175">
        <v>39.1</v>
      </c>
      <c r="G322" s="175">
        <v>0</v>
      </c>
      <c r="H322" s="175"/>
      <c r="I322" s="175">
        <v>0</v>
      </c>
      <c r="J322" s="175">
        <v>39.1</v>
      </c>
      <c r="K322" s="175"/>
      <c r="L322" s="175">
        <v>39.1</v>
      </c>
      <c r="M322" s="243"/>
    </row>
    <row r="323" spans="1:13" s="1" customFormat="1" ht="14.4" x14ac:dyDescent="0.3">
      <c r="A323" s="7" t="s">
        <v>427</v>
      </c>
      <c r="B323" s="7"/>
      <c r="C323" s="6" t="s">
        <v>426</v>
      </c>
      <c r="D323" s="175">
        <f t="shared" ref="D323:L323" si="260">D324</f>
        <v>35</v>
      </c>
      <c r="E323" s="253"/>
      <c r="F323" s="175">
        <f t="shared" si="260"/>
        <v>35</v>
      </c>
      <c r="G323" s="175">
        <f t="shared" si="260"/>
        <v>0</v>
      </c>
      <c r="H323" s="175"/>
      <c r="I323" s="175">
        <f t="shared" si="260"/>
        <v>0</v>
      </c>
      <c r="J323" s="175">
        <f t="shared" si="260"/>
        <v>35</v>
      </c>
      <c r="K323" s="175"/>
      <c r="L323" s="175">
        <f t="shared" si="260"/>
        <v>35</v>
      </c>
    </row>
    <row r="324" spans="1:13" s="1" customFormat="1" ht="27" x14ac:dyDescent="0.3">
      <c r="A324" s="7"/>
      <c r="B324" s="7" t="s">
        <v>12</v>
      </c>
      <c r="C324" s="6" t="s">
        <v>11</v>
      </c>
      <c r="D324" s="175">
        <v>35</v>
      </c>
      <c r="E324" s="253"/>
      <c r="F324" s="175">
        <v>35</v>
      </c>
      <c r="G324" s="175">
        <v>0</v>
      </c>
      <c r="H324" s="175"/>
      <c r="I324" s="175">
        <v>0</v>
      </c>
      <c r="J324" s="175">
        <v>35</v>
      </c>
      <c r="K324" s="175"/>
      <c r="L324" s="175">
        <v>35</v>
      </c>
      <c r="M324" s="243"/>
    </row>
    <row r="325" spans="1:13" s="1" customFormat="1" ht="40.200000000000003" x14ac:dyDescent="0.3">
      <c r="A325" s="170" t="s">
        <v>358</v>
      </c>
      <c r="B325" s="170"/>
      <c r="C325" s="173" t="s">
        <v>357</v>
      </c>
      <c r="D325" s="260">
        <f>D326+D333+D348</f>
        <v>449.5</v>
      </c>
      <c r="E325" s="263"/>
      <c r="F325" s="260">
        <f>F326+F333+F348</f>
        <v>449.5</v>
      </c>
      <c r="G325" s="260">
        <f>G326+G333+G348</f>
        <v>0</v>
      </c>
      <c r="H325" s="260"/>
      <c r="I325" s="260">
        <f>I326+I333+I348</f>
        <v>0</v>
      </c>
      <c r="J325" s="260">
        <f>J326+J333+J348</f>
        <v>433.5</v>
      </c>
      <c r="K325" s="260"/>
      <c r="L325" s="260">
        <f>L326+L333+L348</f>
        <v>433.5</v>
      </c>
    </row>
    <row r="326" spans="1:13" s="1" customFormat="1" ht="40.200000000000003" x14ac:dyDescent="0.3">
      <c r="A326" s="30" t="s">
        <v>356</v>
      </c>
      <c r="B326" s="30"/>
      <c r="C326" s="79" t="s">
        <v>355</v>
      </c>
      <c r="D326" s="254">
        <f>D327+D330</f>
        <v>173.5</v>
      </c>
      <c r="E326" s="266"/>
      <c r="F326" s="254">
        <f>F327+F330</f>
        <v>173.5</v>
      </c>
      <c r="G326" s="254">
        <f>G327+G330</f>
        <v>0</v>
      </c>
      <c r="H326" s="254"/>
      <c r="I326" s="254">
        <f>I327+I330</f>
        <v>0</v>
      </c>
      <c r="J326" s="254">
        <f>J327+J330</f>
        <v>173.5</v>
      </c>
      <c r="K326" s="254"/>
      <c r="L326" s="254">
        <f>L327+L330</f>
        <v>173.5</v>
      </c>
    </row>
    <row r="327" spans="1:13" s="1" customFormat="1" ht="40.200000000000003" x14ac:dyDescent="0.3">
      <c r="A327" s="153" t="s">
        <v>354</v>
      </c>
      <c r="B327" s="160"/>
      <c r="C327" s="164" t="s">
        <v>353</v>
      </c>
      <c r="D327" s="165">
        <f>D328</f>
        <v>48.5</v>
      </c>
      <c r="E327" s="267"/>
      <c r="F327" s="165">
        <f>F328</f>
        <v>48.5</v>
      </c>
      <c r="G327" s="165">
        <f t="shared" ref="G327:L327" si="261">G328</f>
        <v>0</v>
      </c>
      <c r="H327" s="165"/>
      <c r="I327" s="165">
        <f t="shared" si="261"/>
        <v>0</v>
      </c>
      <c r="J327" s="165">
        <f t="shared" si="261"/>
        <v>48.5</v>
      </c>
      <c r="K327" s="165"/>
      <c r="L327" s="165">
        <f t="shared" si="261"/>
        <v>48.5</v>
      </c>
    </row>
    <row r="328" spans="1:13" s="1" customFormat="1" ht="27" x14ac:dyDescent="0.3">
      <c r="A328" s="7" t="s">
        <v>352</v>
      </c>
      <c r="B328" s="7"/>
      <c r="C328" s="97" t="s">
        <v>351</v>
      </c>
      <c r="D328" s="175">
        <f t="shared" ref="D328:L328" si="262">D329</f>
        <v>48.5</v>
      </c>
      <c r="E328" s="253"/>
      <c r="F328" s="175">
        <f t="shared" si="262"/>
        <v>48.5</v>
      </c>
      <c r="G328" s="175">
        <f t="shared" si="262"/>
        <v>0</v>
      </c>
      <c r="H328" s="175"/>
      <c r="I328" s="175">
        <f t="shared" si="262"/>
        <v>0</v>
      </c>
      <c r="J328" s="175">
        <f t="shared" si="262"/>
        <v>48.5</v>
      </c>
      <c r="K328" s="175"/>
      <c r="L328" s="175">
        <f t="shared" si="262"/>
        <v>48.5</v>
      </c>
    </row>
    <row r="329" spans="1:13" s="1" customFormat="1" ht="27" x14ac:dyDescent="0.3">
      <c r="A329" s="7"/>
      <c r="B329" s="7" t="s">
        <v>12</v>
      </c>
      <c r="C329" s="6" t="s">
        <v>11</v>
      </c>
      <c r="D329" s="175">
        <v>48.5</v>
      </c>
      <c r="E329" s="253"/>
      <c r="F329" s="175">
        <v>48.5</v>
      </c>
      <c r="G329" s="175">
        <v>0</v>
      </c>
      <c r="H329" s="175"/>
      <c r="I329" s="175">
        <v>0</v>
      </c>
      <c r="J329" s="175">
        <v>48.5</v>
      </c>
      <c r="K329" s="175"/>
      <c r="L329" s="175">
        <v>48.5</v>
      </c>
      <c r="M329" s="243"/>
    </row>
    <row r="330" spans="1:13" s="1" customFormat="1" ht="53.4" x14ac:dyDescent="0.3">
      <c r="A330" s="153" t="s">
        <v>541</v>
      </c>
      <c r="B330" s="153"/>
      <c r="C330" s="154" t="s">
        <v>542</v>
      </c>
      <c r="D330" s="165">
        <f t="shared" ref="D330:I331" si="263">D331</f>
        <v>125</v>
      </c>
      <c r="E330" s="267"/>
      <c r="F330" s="165">
        <f t="shared" si="263"/>
        <v>125</v>
      </c>
      <c r="G330" s="165">
        <f t="shared" si="263"/>
        <v>0</v>
      </c>
      <c r="H330" s="165"/>
      <c r="I330" s="165">
        <f t="shared" si="263"/>
        <v>0</v>
      </c>
      <c r="J330" s="165">
        <f>J331</f>
        <v>125</v>
      </c>
      <c r="K330" s="165"/>
      <c r="L330" s="165">
        <f>L331</f>
        <v>125</v>
      </c>
    </row>
    <row r="331" spans="1:13" s="1" customFormat="1" ht="27" x14ac:dyDescent="0.3">
      <c r="A331" s="7" t="s">
        <v>609</v>
      </c>
      <c r="B331" s="7"/>
      <c r="C331" s="6" t="s">
        <v>543</v>
      </c>
      <c r="D331" s="175">
        <f t="shared" si="263"/>
        <v>125</v>
      </c>
      <c r="E331" s="253"/>
      <c r="F331" s="175">
        <f t="shared" si="263"/>
        <v>125</v>
      </c>
      <c r="G331" s="175">
        <f t="shared" si="263"/>
        <v>0</v>
      </c>
      <c r="H331" s="175"/>
      <c r="I331" s="175">
        <f t="shared" si="263"/>
        <v>0</v>
      </c>
      <c r="J331" s="175">
        <f>J332</f>
        <v>125</v>
      </c>
      <c r="K331" s="175"/>
      <c r="L331" s="175">
        <f>L332</f>
        <v>125</v>
      </c>
    </row>
    <row r="332" spans="1:13" s="1" customFormat="1" ht="27" x14ac:dyDescent="0.3">
      <c r="A332" s="7"/>
      <c r="B332" s="7" t="s">
        <v>12</v>
      </c>
      <c r="C332" s="6" t="s">
        <v>11</v>
      </c>
      <c r="D332" s="175">
        <v>125</v>
      </c>
      <c r="E332" s="253"/>
      <c r="F332" s="175">
        <v>125</v>
      </c>
      <c r="G332" s="175">
        <v>0</v>
      </c>
      <c r="H332" s="175"/>
      <c r="I332" s="175">
        <v>0</v>
      </c>
      <c r="J332" s="175">
        <v>125</v>
      </c>
      <c r="K332" s="175"/>
      <c r="L332" s="175">
        <v>125</v>
      </c>
      <c r="M332" s="243"/>
    </row>
    <row r="333" spans="1:13" s="1" customFormat="1" ht="40.200000000000003" x14ac:dyDescent="0.3">
      <c r="A333" s="30" t="s">
        <v>416</v>
      </c>
      <c r="B333" s="30"/>
      <c r="C333" s="79" t="s">
        <v>415</v>
      </c>
      <c r="D333" s="254">
        <f t="shared" ref="D333:J333" si="264">D334+D337</f>
        <v>260</v>
      </c>
      <c r="E333" s="266"/>
      <c r="F333" s="254">
        <f t="shared" ref="F333" si="265">F334+F337</f>
        <v>260</v>
      </c>
      <c r="G333" s="254">
        <f t="shared" si="264"/>
        <v>0</v>
      </c>
      <c r="H333" s="254"/>
      <c r="I333" s="254">
        <f t="shared" ref="I333" si="266">I334+I337</f>
        <v>0</v>
      </c>
      <c r="J333" s="254">
        <f t="shared" si="264"/>
        <v>260</v>
      </c>
      <c r="K333" s="254"/>
      <c r="L333" s="254">
        <f t="shared" ref="L333" si="267">L334+L337</f>
        <v>260</v>
      </c>
    </row>
    <row r="334" spans="1:13" s="1" customFormat="1" ht="27" x14ac:dyDescent="0.3">
      <c r="A334" s="153" t="s">
        <v>414</v>
      </c>
      <c r="B334" s="153"/>
      <c r="C334" s="164" t="s">
        <v>413</v>
      </c>
      <c r="D334" s="165">
        <f t="shared" ref="D334:L335" si="268">D335</f>
        <v>124</v>
      </c>
      <c r="E334" s="267"/>
      <c r="F334" s="165">
        <f t="shared" si="268"/>
        <v>124</v>
      </c>
      <c r="G334" s="165">
        <f t="shared" si="268"/>
        <v>0</v>
      </c>
      <c r="H334" s="165"/>
      <c r="I334" s="165">
        <f t="shared" si="268"/>
        <v>0</v>
      </c>
      <c r="J334" s="165">
        <f t="shared" si="268"/>
        <v>124</v>
      </c>
      <c r="K334" s="165"/>
      <c r="L334" s="165">
        <f t="shared" si="268"/>
        <v>124</v>
      </c>
    </row>
    <row r="335" spans="1:13" s="1" customFormat="1" ht="14.4" x14ac:dyDescent="0.3">
      <c r="A335" s="7" t="s">
        <v>412</v>
      </c>
      <c r="B335" s="7"/>
      <c r="C335" s="97" t="s">
        <v>411</v>
      </c>
      <c r="D335" s="175">
        <f t="shared" si="268"/>
        <v>124</v>
      </c>
      <c r="E335" s="253"/>
      <c r="F335" s="175">
        <f t="shared" si="268"/>
        <v>124</v>
      </c>
      <c r="G335" s="175">
        <f t="shared" si="268"/>
        <v>0</v>
      </c>
      <c r="H335" s="175"/>
      <c r="I335" s="175">
        <f t="shared" si="268"/>
        <v>0</v>
      </c>
      <c r="J335" s="175">
        <f t="shared" si="268"/>
        <v>124</v>
      </c>
      <c r="K335" s="175"/>
      <c r="L335" s="175">
        <f t="shared" si="268"/>
        <v>124</v>
      </c>
    </row>
    <row r="336" spans="1:13" s="1" customFormat="1" ht="27" x14ac:dyDescent="0.3">
      <c r="A336" s="7"/>
      <c r="B336" s="7" t="s">
        <v>12</v>
      </c>
      <c r="C336" s="6" t="s">
        <v>11</v>
      </c>
      <c r="D336" s="175">
        <v>124</v>
      </c>
      <c r="E336" s="253"/>
      <c r="F336" s="175">
        <v>124</v>
      </c>
      <c r="G336" s="175">
        <v>0</v>
      </c>
      <c r="H336" s="175"/>
      <c r="I336" s="175">
        <v>0</v>
      </c>
      <c r="J336" s="175">
        <v>124</v>
      </c>
      <c r="K336" s="175"/>
      <c r="L336" s="175">
        <v>124</v>
      </c>
      <c r="M336" s="243"/>
    </row>
    <row r="337" spans="1:13" s="1" customFormat="1" ht="27" x14ac:dyDescent="0.3">
      <c r="A337" s="153" t="s">
        <v>410</v>
      </c>
      <c r="B337" s="153"/>
      <c r="C337" s="164" t="s">
        <v>409</v>
      </c>
      <c r="D337" s="165">
        <f t="shared" ref="D337:J337" si="269">D338+D340+D342+D344+D346</f>
        <v>136</v>
      </c>
      <c r="E337" s="267"/>
      <c r="F337" s="165">
        <f t="shared" ref="F337" si="270">F338+F340+F342+F344+F346</f>
        <v>136</v>
      </c>
      <c r="G337" s="165">
        <f t="shared" si="269"/>
        <v>0</v>
      </c>
      <c r="H337" s="165"/>
      <c r="I337" s="165">
        <f t="shared" ref="I337" si="271">I338+I340+I342+I344+I346</f>
        <v>0</v>
      </c>
      <c r="J337" s="165">
        <f t="shared" si="269"/>
        <v>136</v>
      </c>
      <c r="K337" s="165"/>
      <c r="L337" s="165">
        <f t="shared" ref="L337" si="272">L338+L340+L342+L344+L346</f>
        <v>136</v>
      </c>
    </row>
    <row r="338" spans="1:13" s="1" customFormat="1" ht="40.200000000000003" x14ac:dyDescent="0.3">
      <c r="A338" s="7" t="s">
        <v>408</v>
      </c>
      <c r="B338" s="7"/>
      <c r="C338" s="97" t="s">
        <v>407</v>
      </c>
      <c r="D338" s="175">
        <f t="shared" ref="D338:L338" si="273">D339</f>
        <v>40.6</v>
      </c>
      <c r="E338" s="253"/>
      <c r="F338" s="175">
        <f t="shared" si="273"/>
        <v>40.6</v>
      </c>
      <c r="G338" s="175">
        <f t="shared" si="273"/>
        <v>0</v>
      </c>
      <c r="H338" s="175"/>
      <c r="I338" s="175">
        <f t="shared" si="273"/>
        <v>0</v>
      </c>
      <c r="J338" s="175">
        <f t="shared" si="273"/>
        <v>40.6</v>
      </c>
      <c r="K338" s="175"/>
      <c r="L338" s="175">
        <f t="shared" si="273"/>
        <v>40.6</v>
      </c>
    </row>
    <row r="339" spans="1:13" s="1" customFormat="1" ht="27" x14ac:dyDescent="0.3">
      <c r="A339" s="7"/>
      <c r="B339" s="7" t="s">
        <v>12</v>
      </c>
      <c r="C339" s="6" t="s">
        <v>11</v>
      </c>
      <c r="D339" s="175">
        <v>40.6</v>
      </c>
      <c r="E339" s="253"/>
      <c r="F339" s="175">
        <v>40.6</v>
      </c>
      <c r="G339" s="175">
        <v>0</v>
      </c>
      <c r="H339" s="175"/>
      <c r="I339" s="175">
        <v>0</v>
      </c>
      <c r="J339" s="175">
        <v>40.6</v>
      </c>
      <c r="K339" s="175"/>
      <c r="L339" s="175">
        <v>40.6</v>
      </c>
      <c r="M339" s="243"/>
    </row>
    <row r="340" spans="1:13" s="1" customFormat="1" ht="27" x14ac:dyDescent="0.3">
      <c r="A340" s="7" t="s">
        <v>406</v>
      </c>
      <c r="B340" s="7"/>
      <c r="C340" s="97" t="s">
        <v>405</v>
      </c>
      <c r="D340" s="175">
        <f t="shared" ref="D340:L340" si="274">D341</f>
        <v>40</v>
      </c>
      <c r="E340" s="253"/>
      <c r="F340" s="175">
        <f t="shared" si="274"/>
        <v>40</v>
      </c>
      <c r="G340" s="175">
        <f t="shared" si="274"/>
        <v>0</v>
      </c>
      <c r="H340" s="175"/>
      <c r="I340" s="175">
        <f t="shared" si="274"/>
        <v>0</v>
      </c>
      <c r="J340" s="175">
        <f t="shared" si="274"/>
        <v>40</v>
      </c>
      <c r="K340" s="175"/>
      <c r="L340" s="175">
        <f t="shared" si="274"/>
        <v>40</v>
      </c>
    </row>
    <row r="341" spans="1:13" s="1" customFormat="1" ht="27" x14ac:dyDescent="0.3">
      <c r="A341" s="7"/>
      <c r="B341" s="7" t="s">
        <v>12</v>
      </c>
      <c r="C341" s="6" t="s">
        <v>11</v>
      </c>
      <c r="D341" s="175">
        <v>40</v>
      </c>
      <c r="E341" s="253"/>
      <c r="F341" s="175">
        <v>40</v>
      </c>
      <c r="G341" s="175">
        <v>0</v>
      </c>
      <c r="H341" s="175"/>
      <c r="I341" s="175">
        <v>0</v>
      </c>
      <c r="J341" s="175">
        <v>40</v>
      </c>
      <c r="K341" s="175"/>
      <c r="L341" s="175">
        <v>40</v>
      </c>
      <c r="M341" s="243"/>
    </row>
    <row r="342" spans="1:13" s="1" customFormat="1" ht="27" x14ac:dyDescent="0.3">
      <c r="A342" s="7" t="s">
        <v>404</v>
      </c>
      <c r="B342" s="7"/>
      <c r="C342" s="97" t="s">
        <v>403</v>
      </c>
      <c r="D342" s="175">
        <f t="shared" ref="D342:L342" si="275">D343</f>
        <v>26.6</v>
      </c>
      <c r="E342" s="253"/>
      <c r="F342" s="175">
        <f t="shared" si="275"/>
        <v>26.6</v>
      </c>
      <c r="G342" s="175">
        <f t="shared" si="275"/>
        <v>0</v>
      </c>
      <c r="H342" s="175"/>
      <c r="I342" s="175">
        <f t="shared" si="275"/>
        <v>0</v>
      </c>
      <c r="J342" s="175">
        <f t="shared" si="275"/>
        <v>26.6</v>
      </c>
      <c r="K342" s="175"/>
      <c r="L342" s="175">
        <f t="shared" si="275"/>
        <v>26.6</v>
      </c>
    </row>
    <row r="343" spans="1:13" s="1" customFormat="1" ht="27" x14ac:dyDescent="0.3">
      <c r="A343" s="7"/>
      <c r="B343" s="7" t="s">
        <v>12</v>
      </c>
      <c r="C343" s="6" t="s">
        <v>11</v>
      </c>
      <c r="D343" s="175">
        <v>26.6</v>
      </c>
      <c r="E343" s="253"/>
      <c r="F343" s="175">
        <v>26.6</v>
      </c>
      <c r="G343" s="175">
        <v>0</v>
      </c>
      <c r="H343" s="175"/>
      <c r="I343" s="175">
        <v>0</v>
      </c>
      <c r="J343" s="175">
        <v>26.6</v>
      </c>
      <c r="K343" s="175"/>
      <c r="L343" s="175">
        <v>26.6</v>
      </c>
    </row>
    <row r="344" spans="1:13" s="1" customFormat="1" ht="14.4" x14ac:dyDescent="0.3">
      <c r="A344" s="7" t="s">
        <v>402</v>
      </c>
      <c r="B344" s="7"/>
      <c r="C344" s="97" t="s">
        <v>401</v>
      </c>
      <c r="D344" s="175">
        <f>D345</f>
        <v>28.8</v>
      </c>
      <c r="E344" s="253"/>
      <c r="F344" s="175">
        <f>F345</f>
        <v>28.8</v>
      </c>
      <c r="G344" s="175">
        <f t="shared" ref="G344:L344" si="276">G345</f>
        <v>0</v>
      </c>
      <c r="H344" s="175"/>
      <c r="I344" s="175">
        <f t="shared" si="276"/>
        <v>0</v>
      </c>
      <c r="J344" s="175">
        <f t="shared" si="276"/>
        <v>28.8</v>
      </c>
      <c r="K344" s="175"/>
      <c r="L344" s="175">
        <f t="shared" si="276"/>
        <v>28.8</v>
      </c>
    </row>
    <row r="345" spans="1:13" s="1" customFormat="1" ht="27" x14ac:dyDescent="0.3">
      <c r="A345" s="7"/>
      <c r="B345" s="7" t="s">
        <v>12</v>
      </c>
      <c r="C345" s="6" t="s">
        <v>11</v>
      </c>
      <c r="D345" s="175">
        <v>28.8</v>
      </c>
      <c r="E345" s="253"/>
      <c r="F345" s="175">
        <v>28.8</v>
      </c>
      <c r="G345" s="175">
        <v>0</v>
      </c>
      <c r="H345" s="175"/>
      <c r="I345" s="175">
        <v>0</v>
      </c>
      <c r="J345" s="175">
        <v>28.8</v>
      </c>
      <c r="K345" s="175"/>
      <c r="L345" s="175">
        <v>28.8</v>
      </c>
      <c r="M345" s="243"/>
    </row>
    <row r="346" spans="1:13" s="1" customFormat="1" ht="14.4" x14ac:dyDescent="0.3">
      <c r="A346" s="7" t="s">
        <v>702</v>
      </c>
      <c r="B346" s="7"/>
      <c r="C346" s="97" t="s">
        <v>680</v>
      </c>
      <c r="D346" s="175">
        <f t="shared" ref="D346:L346" si="277">D347</f>
        <v>0</v>
      </c>
      <c r="E346" s="253"/>
      <c r="F346" s="175">
        <f t="shared" si="277"/>
        <v>0</v>
      </c>
      <c r="G346" s="175">
        <f t="shared" si="277"/>
        <v>0</v>
      </c>
      <c r="H346" s="175"/>
      <c r="I346" s="175">
        <f t="shared" si="277"/>
        <v>0</v>
      </c>
      <c r="J346" s="175">
        <f t="shared" si="277"/>
        <v>0</v>
      </c>
      <c r="K346" s="175"/>
      <c r="L346" s="175">
        <f t="shared" si="277"/>
        <v>0</v>
      </c>
    </row>
    <row r="347" spans="1:13" s="1" customFormat="1" ht="27" x14ac:dyDescent="0.3">
      <c r="A347" s="7"/>
      <c r="B347" s="7" t="s">
        <v>12</v>
      </c>
      <c r="C347" s="6" t="s">
        <v>11</v>
      </c>
      <c r="D347" s="175">
        <v>0</v>
      </c>
      <c r="E347" s="253"/>
      <c r="F347" s="175">
        <v>0</v>
      </c>
      <c r="G347" s="175">
        <v>0</v>
      </c>
      <c r="H347" s="175"/>
      <c r="I347" s="175">
        <v>0</v>
      </c>
      <c r="J347" s="175">
        <v>0</v>
      </c>
      <c r="K347" s="175"/>
      <c r="L347" s="175">
        <v>0</v>
      </c>
      <c r="M347" s="243"/>
    </row>
    <row r="348" spans="1:13" s="1" customFormat="1" ht="27" x14ac:dyDescent="0.3">
      <c r="A348" s="30" t="s">
        <v>681</v>
      </c>
      <c r="B348" s="30"/>
      <c r="C348" s="79" t="s">
        <v>764</v>
      </c>
      <c r="D348" s="254">
        <f t="shared" ref="D348:L348" si="278">D349</f>
        <v>16</v>
      </c>
      <c r="E348" s="266"/>
      <c r="F348" s="254">
        <f t="shared" si="278"/>
        <v>16</v>
      </c>
      <c r="G348" s="254">
        <f t="shared" si="278"/>
        <v>0</v>
      </c>
      <c r="H348" s="254"/>
      <c r="I348" s="254">
        <f t="shared" si="278"/>
        <v>0</v>
      </c>
      <c r="J348" s="254">
        <f t="shared" si="278"/>
        <v>0</v>
      </c>
      <c r="K348" s="254"/>
      <c r="L348" s="254">
        <f t="shared" si="278"/>
        <v>0</v>
      </c>
    </row>
    <row r="349" spans="1:13" s="1" customFormat="1" ht="27" x14ac:dyDescent="0.3">
      <c r="A349" s="153" t="s">
        <v>682</v>
      </c>
      <c r="B349" s="153"/>
      <c r="C349" s="164" t="s">
        <v>684</v>
      </c>
      <c r="D349" s="165">
        <f t="shared" ref="D349:L350" si="279">D350</f>
        <v>16</v>
      </c>
      <c r="E349" s="267"/>
      <c r="F349" s="165">
        <f t="shared" si="279"/>
        <v>16</v>
      </c>
      <c r="G349" s="165">
        <f t="shared" si="279"/>
        <v>0</v>
      </c>
      <c r="H349" s="165"/>
      <c r="I349" s="165">
        <f t="shared" si="279"/>
        <v>0</v>
      </c>
      <c r="J349" s="165">
        <f t="shared" si="279"/>
        <v>0</v>
      </c>
      <c r="K349" s="165"/>
      <c r="L349" s="165">
        <f t="shared" si="279"/>
        <v>0</v>
      </c>
    </row>
    <row r="350" spans="1:13" s="1" customFormat="1" ht="14.4" x14ac:dyDescent="0.3">
      <c r="A350" s="7" t="s">
        <v>703</v>
      </c>
      <c r="B350" s="7"/>
      <c r="C350" s="97" t="s">
        <v>683</v>
      </c>
      <c r="D350" s="175">
        <f t="shared" si="279"/>
        <v>16</v>
      </c>
      <c r="E350" s="253"/>
      <c r="F350" s="175">
        <f t="shared" si="279"/>
        <v>16</v>
      </c>
      <c r="G350" s="175">
        <f t="shared" si="279"/>
        <v>0</v>
      </c>
      <c r="H350" s="175"/>
      <c r="I350" s="175">
        <f t="shared" si="279"/>
        <v>0</v>
      </c>
      <c r="J350" s="175">
        <f t="shared" si="279"/>
        <v>0</v>
      </c>
      <c r="K350" s="175"/>
      <c r="L350" s="175">
        <f t="shared" si="279"/>
        <v>0</v>
      </c>
    </row>
    <row r="351" spans="1:13" s="1" customFormat="1" ht="27" x14ac:dyDescent="0.3">
      <c r="A351" s="7"/>
      <c r="B351" s="7" t="s">
        <v>12</v>
      </c>
      <c r="C351" s="6" t="s">
        <v>11</v>
      </c>
      <c r="D351" s="175">
        <v>16</v>
      </c>
      <c r="E351" s="253"/>
      <c r="F351" s="175">
        <v>16</v>
      </c>
      <c r="G351" s="175">
        <v>0</v>
      </c>
      <c r="H351" s="175"/>
      <c r="I351" s="175">
        <v>0</v>
      </c>
      <c r="J351" s="175">
        <v>0</v>
      </c>
      <c r="K351" s="175"/>
      <c r="L351" s="175">
        <v>0</v>
      </c>
    </row>
    <row r="352" spans="1:13" s="1" customFormat="1" ht="40.200000000000003" x14ac:dyDescent="0.3">
      <c r="A352" s="170" t="s">
        <v>278</v>
      </c>
      <c r="B352" s="170"/>
      <c r="C352" s="173" t="s">
        <v>277</v>
      </c>
      <c r="D352" s="260">
        <f t="shared" ref="D352:K352" si="280">D353+D401</f>
        <v>69438.146999999997</v>
      </c>
      <c r="E352" s="260">
        <f t="shared" si="280"/>
        <v>114</v>
      </c>
      <c r="F352" s="260">
        <f t="shared" si="280"/>
        <v>69552.146999999997</v>
      </c>
      <c r="G352" s="260">
        <f t="shared" si="280"/>
        <v>26306.799999999999</v>
      </c>
      <c r="H352" s="260">
        <f t="shared" si="280"/>
        <v>3386.1700799999999</v>
      </c>
      <c r="I352" s="260">
        <f t="shared" si="280"/>
        <v>29692.970079999999</v>
      </c>
      <c r="J352" s="260">
        <f t="shared" si="280"/>
        <v>52260.399999999994</v>
      </c>
      <c r="K352" s="260">
        <f t="shared" si="280"/>
        <v>114</v>
      </c>
      <c r="L352" s="260">
        <f>L353+L401</f>
        <v>52374.399999999994</v>
      </c>
    </row>
    <row r="353" spans="1:13" s="1" customFormat="1" ht="40.200000000000003" x14ac:dyDescent="0.3">
      <c r="A353" s="30" t="s">
        <v>276</v>
      </c>
      <c r="B353" s="30"/>
      <c r="C353" s="79" t="s">
        <v>275</v>
      </c>
      <c r="D353" s="254">
        <f t="shared" ref="D353:K353" si="281">D354+D374+D386+D389+D392</f>
        <v>45405.30313</v>
      </c>
      <c r="E353" s="254">
        <f t="shared" si="281"/>
        <v>114</v>
      </c>
      <c r="F353" s="254">
        <f t="shared" si="281"/>
        <v>45519.30313</v>
      </c>
      <c r="G353" s="254">
        <f t="shared" si="281"/>
        <v>20806.8</v>
      </c>
      <c r="H353" s="254">
        <f t="shared" si="281"/>
        <v>894.71139000000005</v>
      </c>
      <c r="I353" s="254">
        <f t="shared" si="281"/>
        <v>21701.51139</v>
      </c>
      <c r="J353" s="254">
        <f t="shared" si="281"/>
        <v>28588.199999999997</v>
      </c>
      <c r="K353" s="254">
        <f t="shared" si="281"/>
        <v>114</v>
      </c>
      <c r="L353" s="254">
        <f>L354+L374+L386+L389+L392</f>
        <v>28702.199999999997</v>
      </c>
    </row>
    <row r="354" spans="1:13" s="1" customFormat="1" ht="40.200000000000003" x14ac:dyDescent="0.3">
      <c r="A354" s="153" t="s">
        <v>304</v>
      </c>
      <c r="B354" s="153"/>
      <c r="C354" s="164" t="s">
        <v>303</v>
      </c>
      <c r="D354" s="165">
        <f>D355+D359+D363+D365+D367+D369+D372</f>
        <v>8890.348</v>
      </c>
      <c r="E354" s="267"/>
      <c r="F354" s="165">
        <f>F355+F359+F363+F365+F367+F369+F372</f>
        <v>8890.348</v>
      </c>
      <c r="G354" s="165">
        <f t="shared" ref="G354:J354" si="282">G355+G359+G363+G365+G367+G369+G372</f>
        <v>0</v>
      </c>
      <c r="H354" s="165"/>
      <c r="I354" s="165">
        <f t="shared" ref="I354" si="283">I355+I359+I363+I365+I367+I369+I372</f>
        <v>0</v>
      </c>
      <c r="J354" s="165">
        <f t="shared" si="282"/>
        <v>1562.3</v>
      </c>
      <c r="K354" s="165"/>
      <c r="L354" s="165">
        <f t="shared" ref="L354" si="284">L355+L359+L363+L365+L367+L369+L372</f>
        <v>1562.3</v>
      </c>
    </row>
    <row r="355" spans="1:13" s="1" customFormat="1" ht="27" x14ac:dyDescent="0.3">
      <c r="A355" s="7" t="s">
        <v>735</v>
      </c>
      <c r="B355" s="7"/>
      <c r="C355" s="97" t="s">
        <v>736</v>
      </c>
      <c r="D355" s="175">
        <f>D356</f>
        <v>55.6</v>
      </c>
      <c r="E355" s="253"/>
      <c r="F355" s="175">
        <f>F356</f>
        <v>55.6</v>
      </c>
      <c r="G355" s="175">
        <v>0</v>
      </c>
      <c r="H355" s="175"/>
      <c r="I355" s="175">
        <v>0</v>
      </c>
      <c r="J355" s="175">
        <v>0</v>
      </c>
      <c r="K355" s="175"/>
      <c r="L355" s="175">
        <v>0</v>
      </c>
    </row>
    <row r="356" spans="1:13" s="1" customFormat="1" ht="27" x14ac:dyDescent="0.3">
      <c r="A356" s="7"/>
      <c r="B356" s="7" t="s">
        <v>12</v>
      </c>
      <c r="C356" s="6" t="s">
        <v>11</v>
      </c>
      <c r="D356" s="175">
        <f>D357+D358</f>
        <v>55.6</v>
      </c>
      <c r="E356" s="253"/>
      <c r="F356" s="175">
        <f>F357+F358</f>
        <v>55.6</v>
      </c>
      <c r="G356" s="175">
        <v>0</v>
      </c>
      <c r="H356" s="175"/>
      <c r="I356" s="175">
        <v>0</v>
      </c>
      <c r="J356" s="175">
        <v>0</v>
      </c>
      <c r="K356" s="175"/>
      <c r="L356" s="175">
        <v>0</v>
      </c>
    </row>
    <row r="357" spans="1:13" s="1" customFormat="1" ht="14.4" x14ac:dyDescent="0.3">
      <c r="A357" s="7"/>
      <c r="B357" s="7"/>
      <c r="C357" s="96" t="s">
        <v>296</v>
      </c>
      <c r="D357" s="175">
        <v>27.8</v>
      </c>
      <c r="E357" s="253"/>
      <c r="F357" s="175">
        <v>27.8</v>
      </c>
      <c r="G357" s="175">
        <v>0</v>
      </c>
      <c r="H357" s="175"/>
      <c r="I357" s="175">
        <v>0</v>
      </c>
      <c r="J357" s="175">
        <v>0</v>
      </c>
      <c r="K357" s="175"/>
      <c r="L357" s="175">
        <v>0</v>
      </c>
    </row>
    <row r="358" spans="1:13" s="1" customFormat="1" ht="14.4" x14ac:dyDescent="0.3">
      <c r="A358" s="7"/>
      <c r="B358" s="7"/>
      <c r="C358" s="96" t="s">
        <v>302</v>
      </c>
      <c r="D358" s="175">
        <v>27.8</v>
      </c>
      <c r="E358" s="253"/>
      <c r="F358" s="175">
        <v>27.8</v>
      </c>
      <c r="G358" s="175">
        <v>0</v>
      </c>
      <c r="H358" s="175"/>
      <c r="I358" s="175">
        <v>0</v>
      </c>
      <c r="J358" s="175">
        <v>0</v>
      </c>
      <c r="K358" s="175"/>
      <c r="L358" s="175">
        <v>0</v>
      </c>
    </row>
    <row r="359" spans="1:13" s="1" customFormat="1" ht="53.4" x14ac:dyDescent="0.3">
      <c r="A359" s="7" t="s">
        <v>738</v>
      </c>
      <c r="B359" s="7"/>
      <c r="C359" s="97" t="s">
        <v>737</v>
      </c>
      <c r="D359" s="175">
        <f>D360</f>
        <v>100.44799999999999</v>
      </c>
      <c r="E359" s="253"/>
      <c r="F359" s="175">
        <f>F360</f>
        <v>100.44799999999999</v>
      </c>
      <c r="G359" s="175">
        <v>0</v>
      </c>
      <c r="H359" s="175"/>
      <c r="I359" s="175">
        <v>0</v>
      </c>
      <c r="J359" s="175">
        <v>0</v>
      </c>
      <c r="K359" s="175"/>
      <c r="L359" s="175">
        <v>0</v>
      </c>
    </row>
    <row r="360" spans="1:13" s="1" customFormat="1" ht="27" x14ac:dyDescent="0.3">
      <c r="A360" s="7"/>
      <c r="B360" s="7" t="s">
        <v>12</v>
      </c>
      <c r="C360" s="6" t="s">
        <v>11</v>
      </c>
      <c r="D360" s="175">
        <f>D361+D362</f>
        <v>100.44799999999999</v>
      </c>
      <c r="E360" s="253"/>
      <c r="F360" s="175">
        <f>F361+F362</f>
        <v>100.44799999999999</v>
      </c>
      <c r="G360" s="175">
        <v>0</v>
      </c>
      <c r="H360" s="175"/>
      <c r="I360" s="175">
        <v>0</v>
      </c>
      <c r="J360" s="175">
        <v>0</v>
      </c>
      <c r="K360" s="175"/>
      <c r="L360" s="175">
        <v>0</v>
      </c>
    </row>
    <row r="361" spans="1:13" s="1" customFormat="1" ht="14.4" x14ac:dyDescent="0.3">
      <c r="A361" s="7"/>
      <c r="B361" s="7"/>
      <c r="C361" s="96" t="s">
        <v>296</v>
      </c>
      <c r="D361" s="175">
        <v>50.223999999999997</v>
      </c>
      <c r="E361" s="253"/>
      <c r="F361" s="175">
        <v>50.223999999999997</v>
      </c>
      <c r="G361" s="175">
        <v>0</v>
      </c>
      <c r="H361" s="175"/>
      <c r="I361" s="175">
        <v>0</v>
      </c>
      <c r="J361" s="175">
        <v>0</v>
      </c>
      <c r="K361" s="175"/>
      <c r="L361" s="175">
        <v>0</v>
      </c>
    </row>
    <row r="362" spans="1:13" s="1" customFormat="1" ht="14.4" x14ac:dyDescent="0.3">
      <c r="A362" s="7"/>
      <c r="B362" s="7"/>
      <c r="C362" s="96" t="s">
        <v>302</v>
      </c>
      <c r="D362" s="175">
        <v>50.223999999999997</v>
      </c>
      <c r="E362" s="253"/>
      <c r="F362" s="175">
        <v>50.223999999999997</v>
      </c>
      <c r="G362" s="175">
        <v>0</v>
      </c>
      <c r="H362" s="175"/>
      <c r="I362" s="175">
        <v>0</v>
      </c>
      <c r="J362" s="175">
        <v>0</v>
      </c>
      <c r="K362" s="175"/>
      <c r="L362" s="175">
        <v>0</v>
      </c>
    </row>
    <row r="363" spans="1:13" s="1" customFormat="1" ht="27" x14ac:dyDescent="0.3">
      <c r="A363" s="54" t="s">
        <v>732</v>
      </c>
      <c r="B363" s="199"/>
      <c r="C363" s="203" t="s">
        <v>685</v>
      </c>
      <c r="D363" s="211">
        <f t="shared" ref="D363:L363" si="285">D364</f>
        <v>1708.6</v>
      </c>
      <c r="E363" s="253"/>
      <c r="F363" s="211">
        <f t="shared" si="285"/>
        <v>1708.6</v>
      </c>
      <c r="G363" s="211">
        <f t="shared" si="285"/>
        <v>0</v>
      </c>
      <c r="H363" s="211"/>
      <c r="I363" s="211">
        <f t="shared" si="285"/>
        <v>0</v>
      </c>
      <c r="J363" s="211">
        <f t="shared" si="285"/>
        <v>0</v>
      </c>
      <c r="K363" s="211"/>
      <c r="L363" s="211">
        <f t="shared" si="285"/>
        <v>0</v>
      </c>
    </row>
    <row r="364" spans="1:13" s="1" customFormat="1" ht="27" x14ac:dyDescent="0.3">
      <c r="A364" s="54"/>
      <c r="B364" s="7" t="s">
        <v>12</v>
      </c>
      <c r="C364" s="6" t="s">
        <v>11</v>
      </c>
      <c r="D364" s="211">
        <v>1708.6</v>
      </c>
      <c r="E364" s="253"/>
      <c r="F364" s="211">
        <v>1708.6</v>
      </c>
      <c r="G364" s="211">
        <v>0</v>
      </c>
      <c r="H364" s="211"/>
      <c r="I364" s="211">
        <v>0</v>
      </c>
      <c r="J364" s="211">
        <v>0</v>
      </c>
      <c r="K364" s="211"/>
      <c r="L364" s="211">
        <v>0</v>
      </c>
    </row>
    <row r="365" spans="1:13" s="1" customFormat="1" ht="25.5" customHeight="1" x14ac:dyDescent="0.3">
      <c r="A365" s="54" t="s">
        <v>300</v>
      </c>
      <c r="B365" s="54"/>
      <c r="C365" s="6" t="s">
        <v>299</v>
      </c>
      <c r="D365" s="175">
        <f t="shared" ref="D365:L365" si="286">D366</f>
        <v>3194.7</v>
      </c>
      <c r="E365" s="253"/>
      <c r="F365" s="175">
        <f t="shared" si="286"/>
        <v>3194.7</v>
      </c>
      <c r="G365" s="175">
        <f t="shared" si="286"/>
        <v>0</v>
      </c>
      <c r="H365" s="175"/>
      <c r="I365" s="175">
        <f t="shared" si="286"/>
        <v>0</v>
      </c>
      <c r="J365" s="175">
        <f t="shared" si="286"/>
        <v>0</v>
      </c>
      <c r="K365" s="175"/>
      <c r="L365" s="175">
        <f t="shared" si="286"/>
        <v>0</v>
      </c>
    </row>
    <row r="366" spans="1:13" s="1" customFormat="1" ht="27" x14ac:dyDescent="0.3">
      <c r="A366" s="54"/>
      <c r="B366" s="7" t="s">
        <v>12</v>
      </c>
      <c r="C366" s="6" t="s">
        <v>11</v>
      </c>
      <c r="D366" s="175">
        <v>3194.7</v>
      </c>
      <c r="E366" s="253"/>
      <c r="F366" s="175">
        <v>3194.7</v>
      </c>
      <c r="G366" s="175">
        <v>0</v>
      </c>
      <c r="H366" s="175"/>
      <c r="I366" s="175">
        <v>0</v>
      </c>
      <c r="J366" s="175">
        <v>0</v>
      </c>
      <c r="K366" s="175"/>
      <c r="L366" s="175">
        <v>0</v>
      </c>
    </row>
    <row r="367" spans="1:13" s="1" customFormat="1" ht="40.200000000000003" x14ac:dyDescent="0.3">
      <c r="A367" s="54" t="s">
        <v>298</v>
      </c>
      <c r="B367" s="54"/>
      <c r="C367" s="6" t="s">
        <v>297</v>
      </c>
      <c r="D367" s="251">
        <f t="shared" ref="D367:L367" si="287">D368</f>
        <v>1922</v>
      </c>
      <c r="E367" s="269"/>
      <c r="F367" s="251">
        <f t="shared" si="287"/>
        <v>1922</v>
      </c>
      <c r="G367" s="251">
        <f t="shared" si="287"/>
        <v>0</v>
      </c>
      <c r="H367" s="251"/>
      <c r="I367" s="251">
        <f t="shared" si="287"/>
        <v>0</v>
      </c>
      <c r="J367" s="251">
        <f t="shared" si="287"/>
        <v>1562.3</v>
      </c>
      <c r="K367" s="251"/>
      <c r="L367" s="251">
        <f t="shared" si="287"/>
        <v>1562.3</v>
      </c>
    </row>
    <row r="368" spans="1:13" s="1" customFormat="1" ht="27" x14ac:dyDescent="0.3">
      <c r="A368" s="54"/>
      <c r="B368" s="7" t="s">
        <v>12</v>
      </c>
      <c r="C368" s="6" t="s">
        <v>11</v>
      </c>
      <c r="D368" s="175">
        <v>1922</v>
      </c>
      <c r="E368" s="253"/>
      <c r="F368" s="175">
        <v>1922</v>
      </c>
      <c r="G368" s="175">
        <v>0</v>
      </c>
      <c r="H368" s="175"/>
      <c r="I368" s="175">
        <v>0</v>
      </c>
      <c r="J368" s="175">
        <v>1562.3</v>
      </c>
      <c r="K368" s="175"/>
      <c r="L368" s="175">
        <v>1562.3</v>
      </c>
      <c r="M368" s="243"/>
    </row>
    <row r="369" spans="1:13" s="1" customFormat="1" ht="40.200000000000003" x14ac:dyDescent="0.3">
      <c r="A369" s="54" t="s">
        <v>545</v>
      </c>
      <c r="B369" s="7"/>
      <c r="C369" s="6" t="s">
        <v>546</v>
      </c>
      <c r="D369" s="175">
        <f>D370+D371</f>
        <v>839.5</v>
      </c>
      <c r="E369" s="253"/>
      <c r="F369" s="175">
        <f>F370+F371</f>
        <v>839.5</v>
      </c>
      <c r="G369" s="175">
        <f>G370</f>
        <v>0</v>
      </c>
      <c r="H369" s="175"/>
      <c r="I369" s="175">
        <f>I370</f>
        <v>0</v>
      </c>
      <c r="J369" s="175">
        <f>J371</f>
        <v>0</v>
      </c>
      <c r="K369" s="175"/>
      <c r="L369" s="175">
        <f>L371</f>
        <v>0</v>
      </c>
    </row>
    <row r="370" spans="1:13" s="1" customFormat="1" ht="27" x14ac:dyDescent="0.3">
      <c r="A370" s="54"/>
      <c r="B370" s="7" t="s">
        <v>12</v>
      </c>
      <c r="C370" s="6" t="s">
        <v>11</v>
      </c>
      <c r="D370" s="175">
        <v>0</v>
      </c>
      <c r="E370" s="253"/>
      <c r="F370" s="175">
        <v>0</v>
      </c>
      <c r="G370" s="175">
        <v>0</v>
      </c>
      <c r="H370" s="175"/>
      <c r="I370" s="175">
        <v>0</v>
      </c>
      <c r="J370" s="175">
        <v>0</v>
      </c>
      <c r="K370" s="175"/>
      <c r="L370" s="175">
        <v>0</v>
      </c>
      <c r="M370" s="243"/>
    </row>
    <row r="371" spans="1:13" s="1" customFormat="1" ht="27" x14ac:dyDescent="0.3">
      <c r="A371" s="54"/>
      <c r="B371" s="7" t="s">
        <v>57</v>
      </c>
      <c r="C371" s="6" t="s">
        <v>56</v>
      </c>
      <c r="D371" s="175">
        <f>352.5+296+191</f>
        <v>839.5</v>
      </c>
      <c r="E371" s="253"/>
      <c r="F371" s="175">
        <f>352.5+296+191</f>
        <v>839.5</v>
      </c>
      <c r="G371" s="175">
        <v>0</v>
      </c>
      <c r="H371" s="175"/>
      <c r="I371" s="175">
        <v>0</v>
      </c>
      <c r="J371" s="175">
        <v>0</v>
      </c>
      <c r="K371" s="175"/>
      <c r="L371" s="175">
        <v>0</v>
      </c>
    </row>
    <row r="372" spans="1:13" s="1" customFormat="1" ht="53.4" x14ac:dyDescent="0.3">
      <c r="A372" s="54" t="s">
        <v>610</v>
      </c>
      <c r="B372" s="7"/>
      <c r="C372" s="96" t="s">
        <v>544</v>
      </c>
      <c r="D372" s="175">
        <f>D373</f>
        <v>1069.5</v>
      </c>
      <c r="E372" s="253"/>
      <c r="F372" s="175">
        <f>F373</f>
        <v>1069.5</v>
      </c>
      <c r="G372" s="175">
        <v>0</v>
      </c>
      <c r="H372" s="175"/>
      <c r="I372" s="175">
        <v>0</v>
      </c>
      <c r="J372" s="175">
        <v>0</v>
      </c>
      <c r="K372" s="175"/>
      <c r="L372" s="175">
        <v>0</v>
      </c>
    </row>
    <row r="373" spans="1:13" s="1" customFormat="1" ht="27" x14ac:dyDescent="0.3">
      <c r="A373" s="54"/>
      <c r="B373" s="7" t="s">
        <v>12</v>
      </c>
      <c r="C373" s="6" t="s">
        <v>11</v>
      </c>
      <c r="D373" s="175">
        <v>1069.5</v>
      </c>
      <c r="E373" s="253"/>
      <c r="F373" s="175">
        <v>1069.5</v>
      </c>
      <c r="G373" s="175">
        <v>0</v>
      </c>
      <c r="H373" s="175"/>
      <c r="I373" s="175">
        <v>0</v>
      </c>
      <c r="J373" s="175">
        <v>0</v>
      </c>
      <c r="K373" s="175"/>
      <c r="L373" s="175">
        <v>0</v>
      </c>
    </row>
    <row r="374" spans="1:13" s="1" customFormat="1" ht="27" x14ac:dyDescent="0.3">
      <c r="A374" s="153" t="s">
        <v>274</v>
      </c>
      <c r="B374" s="160"/>
      <c r="C374" s="164" t="s">
        <v>273</v>
      </c>
      <c r="D374" s="165">
        <f>D377+D379+D381+D384+D375</f>
        <v>3139.3</v>
      </c>
      <c r="E374" s="165"/>
      <c r="F374" s="165">
        <f>F377+F379+F381+F384+F375</f>
        <v>3139.3</v>
      </c>
      <c r="G374" s="165">
        <f>G377+G379+G381+G384+G375</f>
        <v>0</v>
      </c>
      <c r="H374" s="165"/>
      <c r="I374" s="165">
        <f>I377+I379+I381+I384+I375</f>
        <v>0</v>
      </c>
      <c r="J374" s="165">
        <f>J377+J379+J381+J384+J375</f>
        <v>837.8</v>
      </c>
      <c r="K374" s="165"/>
      <c r="L374" s="165">
        <f>L377+L379+L381+L384+L375</f>
        <v>837.8</v>
      </c>
    </row>
    <row r="375" spans="1:13" s="1" customFormat="1" ht="27" x14ac:dyDescent="0.3">
      <c r="A375" s="7" t="s">
        <v>733</v>
      </c>
      <c r="B375" s="73"/>
      <c r="C375" s="11" t="s">
        <v>686</v>
      </c>
      <c r="D375" s="175">
        <f t="shared" ref="D375:L375" si="288">D376</f>
        <v>0</v>
      </c>
      <c r="E375" s="253"/>
      <c r="F375" s="175">
        <f t="shared" si="288"/>
        <v>0</v>
      </c>
      <c r="G375" s="175">
        <f t="shared" si="288"/>
        <v>0</v>
      </c>
      <c r="H375" s="175"/>
      <c r="I375" s="175">
        <f t="shared" si="288"/>
        <v>0</v>
      </c>
      <c r="J375" s="175">
        <f t="shared" si="288"/>
        <v>0</v>
      </c>
      <c r="K375" s="175"/>
      <c r="L375" s="175">
        <f t="shared" si="288"/>
        <v>0</v>
      </c>
    </row>
    <row r="376" spans="1:13" s="1" customFormat="1" ht="27" x14ac:dyDescent="0.3">
      <c r="A376" s="83"/>
      <c r="B376" s="7" t="s">
        <v>12</v>
      </c>
      <c r="C376" s="6" t="s">
        <v>11</v>
      </c>
      <c r="D376" s="175">
        <f>250-250</f>
        <v>0</v>
      </c>
      <c r="E376" s="253"/>
      <c r="F376" s="175">
        <f>250-250</f>
        <v>0</v>
      </c>
      <c r="G376" s="175">
        <v>0</v>
      </c>
      <c r="H376" s="175"/>
      <c r="I376" s="175">
        <v>0</v>
      </c>
      <c r="J376" s="175">
        <f>350-350</f>
        <v>0</v>
      </c>
      <c r="K376" s="175"/>
      <c r="L376" s="175">
        <f>350-350</f>
        <v>0</v>
      </c>
      <c r="M376" s="243"/>
    </row>
    <row r="377" spans="1:13" s="1" customFormat="1" ht="14.4" x14ac:dyDescent="0.3">
      <c r="A377" s="7" t="s">
        <v>611</v>
      </c>
      <c r="B377" s="7"/>
      <c r="C377" s="6" t="s">
        <v>547</v>
      </c>
      <c r="D377" s="175">
        <f t="shared" ref="D377:L377" si="289">D378</f>
        <v>556.79999999999995</v>
      </c>
      <c r="E377" s="253"/>
      <c r="F377" s="175">
        <f t="shared" si="289"/>
        <v>556.79999999999995</v>
      </c>
      <c r="G377" s="175">
        <f t="shared" si="289"/>
        <v>0</v>
      </c>
      <c r="H377" s="175"/>
      <c r="I377" s="175">
        <f t="shared" si="289"/>
        <v>0</v>
      </c>
      <c r="J377" s="175">
        <f t="shared" si="289"/>
        <v>556.79999999999995</v>
      </c>
      <c r="K377" s="175"/>
      <c r="L377" s="175">
        <f t="shared" si="289"/>
        <v>556.79999999999995</v>
      </c>
    </row>
    <row r="378" spans="1:13" s="1" customFormat="1" ht="27" x14ac:dyDescent="0.3">
      <c r="A378" s="83"/>
      <c r="B378" s="7" t="s">
        <v>57</v>
      </c>
      <c r="C378" s="6" t="s">
        <v>56</v>
      </c>
      <c r="D378" s="175">
        <v>556.79999999999995</v>
      </c>
      <c r="E378" s="253"/>
      <c r="F378" s="175">
        <v>556.79999999999995</v>
      </c>
      <c r="G378" s="175">
        <v>0</v>
      </c>
      <c r="H378" s="175"/>
      <c r="I378" s="175">
        <v>0</v>
      </c>
      <c r="J378" s="175">
        <v>556.79999999999995</v>
      </c>
      <c r="K378" s="175"/>
      <c r="L378" s="175">
        <v>556.79999999999995</v>
      </c>
      <c r="M378" s="243"/>
    </row>
    <row r="379" spans="1:13" s="1" customFormat="1" ht="14.4" x14ac:dyDescent="0.3">
      <c r="A379" s="7" t="s">
        <v>295</v>
      </c>
      <c r="B379" s="80"/>
      <c r="C379" s="6" t="s">
        <v>294</v>
      </c>
      <c r="D379" s="175">
        <f t="shared" ref="D379:L379" si="290">D380</f>
        <v>458.3</v>
      </c>
      <c r="E379" s="253"/>
      <c r="F379" s="175">
        <f t="shared" si="290"/>
        <v>458.3</v>
      </c>
      <c r="G379" s="175">
        <f t="shared" si="290"/>
        <v>0</v>
      </c>
      <c r="H379" s="175"/>
      <c r="I379" s="175">
        <f t="shared" si="290"/>
        <v>0</v>
      </c>
      <c r="J379" s="175">
        <f t="shared" si="290"/>
        <v>0</v>
      </c>
      <c r="K379" s="175"/>
      <c r="L379" s="175">
        <f t="shared" si="290"/>
        <v>0</v>
      </c>
    </row>
    <row r="380" spans="1:13" s="1" customFormat="1" ht="27" x14ac:dyDescent="0.3">
      <c r="A380" s="60"/>
      <c r="B380" s="7" t="s">
        <v>12</v>
      </c>
      <c r="C380" s="6" t="s">
        <v>11</v>
      </c>
      <c r="D380" s="175">
        <v>458.3</v>
      </c>
      <c r="E380" s="253"/>
      <c r="F380" s="175">
        <v>458.3</v>
      </c>
      <c r="G380" s="175">
        <v>0</v>
      </c>
      <c r="H380" s="175"/>
      <c r="I380" s="175">
        <v>0</v>
      </c>
      <c r="J380" s="175">
        <v>0</v>
      </c>
      <c r="K380" s="175"/>
      <c r="L380" s="175">
        <v>0</v>
      </c>
    </row>
    <row r="381" spans="1:13" s="1" customFormat="1" ht="27" x14ac:dyDescent="0.3">
      <c r="A381" s="7" t="s">
        <v>325</v>
      </c>
      <c r="B381" s="73"/>
      <c r="C381" s="11" t="s">
        <v>324</v>
      </c>
      <c r="D381" s="175">
        <f>D382+D383</f>
        <v>1422.2</v>
      </c>
      <c r="E381" s="253"/>
      <c r="F381" s="175">
        <f>F382+F383</f>
        <v>1422.2</v>
      </c>
      <c r="G381" s="175">
        <f>G382</f>
        <v>0</v>
      </c>
      <c r="H381" s="175"/>
      <c r="I381" s="175">
        <f>I382</f>
        <v>0</v>
      </c>
      <c r="J381" s="175">
        <f>J382</f>
        <v>0</v>
      </c>
      <c r="K381" s="175"/>
      <c r="L381" s="175">
        <f>L382</f>
        <v>0</v>
      </c>
    </row>
    <row r="382" spans="1:13" s="1" customFormat="1" ht="27" x14ac:dyDescent="0.3">
      <c r="A382" s="7"/>
      <c r="B382" s="7" t="s">
        <v>12</v>
      </c>
      <c r="C382" s="6" t="s">
        <v>11</v>
      </c>
      <c r="D382" s="175">
        <f>100-100</f>
        <v>0</v>
      </c>
      <c r="E382" s="253"/>
      <c r="F382" s="175">
        <f>100-100</f>
        <v>0</v>
      </c>
      <c r="G382" s="175">
        <v>0</v>
      </c>
      <c r="H382" s="175"/>
      <c r="I382" s="175">
        <v>0</v>
      </c>
      <c r="J382" s="175">
        <v>0</v>
      </c>
      <c r="K382" s="175"/>
      <c r="L382" s="175">
        <v>0</v>
      </c>
      <c r="M382" s="243"/>
    </row>
    <row r="383" spans="1:13" s="1" customFormat="1" ht="27" x14ac:dyDescent="0.3">
      <c r="A383" s="226"/>
      <c r="B383" s="7" t="s">
        <v>57</v>
      </c>
      <c r="C383" s="6" t="s">
        <v>56</v>
      </c>
      <c r="D383" s="253">
        <v>1422.2</v>
      </c>
      <c r="E383" s="253"/>
      <c r="F383" s="253">
        <v>1422.2</v>
      </c>
      <c r="G383" s="253">
        <v>0</v>
      </c>
      <c r="H383" s="253"/>
      <c r="I383" s="253">
        <v>0</v>
      </c>
      <c r="J383" s="253">
        <v>0</v>
      </c>
      <c r="K383" s="253"/>
      <c r="L383" s="253">
        <v>0</v>
      </c>
      <c r="M383" s="243"/>
    </row>
    <row r="384" spans="1:13" s="1" customFormat="1" ht="27" x14ac:dyDescent="0.3">
      <c r="A384" s="7" t="s">
        <v>293</v>
      </c>
      <c r="B384" s="73"/>
      <c r="C384" s="11" t="s">
        <v>292</v>
      </c>
      <c r="D384" s="175">
        <f t="shared" ref="D384:L384" si="291">D385</f>
        <v>702</v>
      </c>
      <c r="E384" s="253"/>
      <c r="F384" s="175">
        <f t="shared" si="291"/>
        <v>702</v>
      </c>
      <c r="G384" s="175">
        <f t="shared" si="291"/>
        <v>0</v>
      </c>
      <c r="H384" s="175"/>
      <c r="I384" s="175">
        <f t="shared" si="291"/>
        <v>0</v>
      </c>
      <c r="J384" s="175">
        <f t="shared" si="291"/>
        <v>281</v>
      </c>
      <c r="K384" s="175"/>
      <c r="L384" s="175">
        <f t="shared" si="291"/>
        <v>281</v>
      </c>
    </row>
    <row r="385" spans="1:13" s="1" customFormat="1" ht="27" x14ac:dyDescent="0.3">
      <c r="A385" s="83"/>
      <c r="B385" s="7" t="s">
        <v>12</v>
      </c>
      <c r="C385" s="6" t="s">
        <v>11</v>
      </c>
      <c r="D385" s="175">
        <v>702</v>
      </c>
      <c r="E385" s="253"/>
      <c r="F385" s="175">
        <v>702</v>
      </c>
      <c r="G385" s="175">
        <v>0</v>
      </c>
      <c r="H385" s="175"/>
      <c r="I385" s="175">
        <v>0</v>
      </c>
      <c r="J385" s="175">
        <v>281</v>
      </c>
      <c r="K385" s="175"/>
      <c r="L385" s="175">
        <v>281</v>
      </c>
      <c r="M385" s="243"/>
    </row>
    <row r="386" spans="1:13" s="1" customFormat="1" ht="53.4" x14ac:dyDescent="0.3">
      <c r="A386" s="153" t="s">
        <v>400</v>
      </c>
      <c r="B386" s="160"/>
      <c r="C386" s="164" t="s">
        <v>399</v>
      </c>
      <c r="D386" s="165">
        <f t="shared" ref="D386:L387" si="292">D387</f>
        <v>632.20000000000005</v>
      </c>
      <c r="E386" s="267"/>
      <c r="F386" s="165">
        <f t="shared" si="292"/>
        <v>632.20000000000005</v>
      </c>
      <c r="G386" s="165">
        <f t="shared" si="292"/>
        <v>0</v>
      </c>
      <c r="H386" s="165"/>
      <c r="I386" s="165">
        <f t="shared" si="292"/>
        <v>0</v>
      </c>
      <c r="J386" s="165">
        <f t="shared" si="292"/>
        <v>0</v>
      </c>
      <c r="K386" s="165"/>
      <c r="L386" s="165">
        <f t="shared" si="292"/>
        <v>0</v>
      </c>
    </row>
    <row r="387" spans="1:13" s="1" customFormat="1" ht="53.4" x14ac:dyDescent="0.3">
      <c r="A387" s="54" t="s">
        <v>398</v>
      </c>
      <c r="B387" s="54"/>
      <c r="C387" s="6" t="s">
        <v>397</v>
      </c>
      <c r="D387" s="175">
        <f t="shared" si="292"/>
        <v>632.20000000000005</v>
      </c>
      <c r="E387" s="253"/>
      <c r="F387" s="175">
        <f t="shared" si="292"/>
        <v>632.20000000000005</v>
      </c>
      <c r="G387" s="175">
        <f t="shared" si="292"/>
        <v>0</v>
      </c>
      <c r="H387" s="175"/>
      <c r="I387" s="175">
        <f t="shared" si="292"/>
        <v>0</v>
      </c>
      <c r="J387" s="175">
        <f t="shared" si="292"/>
        <v>0</v>
      </c>
      <c r="K387" s="175"/>
      <c r="L387" s="175">
        <f t="shared" si="292"/>
        <v>0</v>
      </c>
    </row>
    <row r="388" spans="1:13" s="1" customFormat="1" ht="27" x14ac:dyDescent="0.3">
      <c r="A388" s="54"/>
      <c r="B388" s="7" t="s">
        <v>12</v>
      </c>
      <c r="C388" s="6" t="s">
        <v>11</v>
      </c>
      <c r="D388" s="175">
        <v>632.20000000000005</v>
      </c>
      <c r="E388" s="253"/>
      <c r="F388" s="175">
        <v>632.20000000000005</v>
      </c>
      <c r="G388" s="175">
        <v>0</v>
      </c>
      <c r="H388" s="175"/>
      <c r="I388" s="175">
        <v>0</v>
      </c>
      <c r="J388" s="175">
        <v>0</v>
      </c>
      <c r="K388" s="175"/>
      <c r="L388" s="175">
        <v>0</v>
      </c>
    </row>
    <row r="389" spans="1:13" s="1" customFormat="1" ht="27" x14ac:dyDescent="0.3">
      <c r="A389" s="153" t="s">
        <v>291</v>
      </c>
      <c r="B389" s="153"/>
      <c r="C389" s="164" t="s">
        <v>290</v>
      </c>
      <c r="D389" s="165">
        <f t="shared" ref="D389:L390" si="293">D390</f>
        <v>26188.1</v>
      </c>
      <c r="E389" s="165">
        <f t="shared" si="293"/>
        <v>114</v>
      </c>
      <c r="F389" s="165">
        <f t="shared" si="293"/>
        <v>26302.1</v>
      </c>
      <c r="G389" s="165">
        <f t="shared" si="293"/>
        <v>20806.8</v>
      </c>
      <c r="H389" s="165">
        <f t="shared" si="293"/>
        <v>114</v>
      </c>
      <c r="I389" s="165">
        <f t="shared" si="293"/>
        <v>20920.8</v>
      </c>
      <c r="J389" s="165">
        <f t="shared" si="293"/>
        <v>26188.1</v>
      </c>
      <c r="K389" s="165">
        <f t="shared" si="293"/>
        <v>114</v>
      </c>
      <c r="L389" s="165">
        <f t="shared" si="293"/>
        <v>26302.1</v>
      </c>
    </row>
    <row r="390" spans="1:13" s="1" customFormat="1" ht="27" x14ac:dyDescent="0.3">
      <c r="A390" s="7" t="s">
        <v>289</v>
      </c>
      <c r="B390" s="7"/>
      <c r="C390" s="110" t="s">
        <v>288</v>
      </c>
      <c r="D390" s="175">
        <f t="shared" si="293"/>
        <v>26188.1</v>
      </c>
      <c r="E390" s="175">
        <f t="shared" si="293"/>
        <v>114</v>
      </c>
      <c r="F390" s="175">
        <f t="shared" si="293"/>
        <v>26302.1</v>
      </c>
      <c r="G390" s="175">
        <f t="shared" si="293"/>
        <v>20806.8</v>
      </c>
      <c r="H390" s="175">
        <f t="shared" si="293"/>
        <v>114</v>
      </c>
      <c r="I390" s="175">
        <f t="shared" si="293"/>
        <v>20920.8</v>
      </c>
      <c r="J390" s="175">
        <f t="shared" si="293"/>
        <v>26188.1</v>
      </c>
      <c r="K390" s="175">
        <f t="shared" si="293"/>
        <v>114</v>
      </c>
      <c r="L390" s="175">
        <f t="shared" si="293"/>
        <v>26302.1</v>
      </c>
    </row>
    <row r="391" spans="1:13" s="1" customFormat="1" ht="27" x14ac:dyDescent="0.3">
      <c r="A391" s="7"/>
      <c r="B391" s="7" t="s">
        <v>57</v>
      </c>
      <c r="C391" s="6" t="s">
        <v>56</v>
      </c>
      <c r="D391" s="175">
        <v>26188.1</v>
      </c>
      <c r="E391" s="253">
        <v>114</v>
      </c>
      <c r="F391" s="175">
        <f>26188.1+114</f>
        <v>26302.1</v>
      </c>
      <c r="G391" s="175">
        <v>20806.8</v>
      </c>
      <c r="H391" s="175">
        <v>114</v>
      </c>
      <c r="I391" s="175">
        <f>20806.8+114</f>
        <v>20920.8</v>
      </c>
      <c r="J391" s="175">
        <v>26188.1</v>
      </c>
      <c r="K391" s="175">
        <v>114</v>
      </c>
      <c r="L391" s="175">
        <f>26188.1+114</f>
        <v>26302.1</v>
      </c>
      <c r="M391" s="243"/>
    </row>
    <row r="392" spans="1:13" s="1" customFormat="1" ht="27" x14ac:dyDescent="0.3">
      <c r="A392" s="153" t="s">
        <v>647</v>
      </c>
      <c r="B392" s="160"/>
      <c r="C392" s="164" t="s">
        <v>646</v>
      </c>
      <c r="D392" s="165">
        <f>D397+D393</f>
        <v>6555.3551299999999</v>
      </c>
      <c r="E392" s="267"/>
      <c r="F392" s="165">
        <f>F397+F393</f>
        <v>6555.3551299999999</v>
      </c>
      <c r="G392" s="165">
        <f>G397+G393</f>
        <v>0</v>
      </c>
      <c r="H392" s="165">
        <f>H397+H393</f>
        <v>780.71139000000005</v>
      </c>
      <c r="I392" s="165">
        <f>I397+I393</f>
        <v>780.71139000000005</v>
      </c>
      <c r="J392" s="165">
        <f>J397+J393</f>
        <v>0</v>
      </c>
      <c r="K392" s="165"/>
      <c r="L392" s="165">
        <f>L397+L393</f>
        <v>0</v>
      </c>
    </row>
    <row r="393" spans="1:13" s="1" customFormat="1" ht="53.4" x14ac:dyDescent="0.3">
      <c r="A393" s="7" t="s">
        <v>648</v>
      </c>
      <c r="B393" s="7"/>
      <c r="C393" s="11" t="s">
        <v>760</v>
      </c>
      <c r="D393" s="175">
        <f t="shared" ref="D393:L393" si="294">D394</f>
        <v>715.17863</v>
      </c>
      <c r="E393" s="253"/>
      <c r="F393" s="175">
        <f t="shared" si="294"/>
        <v>715.17863</v>
      </c>
      <c r="G393" s="175">
        <f t="shared" si="294"/>
        <v>0</v>
      </c>
      <c r="H393" s="175"/>
      <c r="I393" s="175">
        <f t="shared" si="294"/>
        <v>0</v>
      </c>
      <c r="J393" s="175">
        <f t="shared" si="294"/>
        <v>0</v>
      </c>
      <c r="K393" s="175"/>
      <c r="L393" s="175">
        <f t="shared" si="294"/>
        <v>0</v>
      </c>
    </row>
    <row r="394" spans="1:13" s="1" customFormat="1" ht="27" x14ac:dyDescent="0.3">
      <c r="A394" s="7"/>
      <c r="B394" s="7" t="s">
        <v>12</v>
      </c>
      <c r="C394" s="6" t="s">
        <v>11</v>
      </c>
      <c r="D394" s="175">
        <f>D396+D395</f>
        <v>715.17863</v>
      </c>
      <c r="E394" s="253"/>
      <c r="F394" s="175">
        <f>F396+F395</f>
        <v>715.17863</v>
      </c>
      <c r="G394" s="175">
        <f>G395+G396</f>
        <v>0</v>
      </c>
      <c r="H394" s="175"/>
      <c r="I394" s="175">
        <f>I395+I396</f>
        <v>0</v>
      </c>
      <c r="J394" s="175">
        <f>J396</f>
        <v>0</v>
      </c>
      <c r="K394" s="175"/>
      <c r="L394" s="175">
        <f>L396</f>
        <v>0</v>
      </c>
    </row>
    <row r="395" spans="1:13" s="1" customFormat="1" ht="14.4" x14ac:dyDescent="0.3">
      <c r="A395" s="7"/>
      <c r="B395" s="7"/>
      <c r="C395" s="6" t="s">
        <v>602</v>
      </c>
      <c r="D395" s="175">
        <v>643.66075999999998</v>
      </c>
      <c r="E395" s="253"/>
      <c r="F395" s="175">
        <v>643.66075999999998</v>
      </c>
      <c r="G395" s="175">
        <v>0</v>
      </c>
      <c r="H395" s="175"/>
      <c r="I395" s="175">
        <v>0</v>
      </c>
      <c r="J395" s="175">
        <v>0</v>
      </c>
      <c r="K395" s="175"/>
      <c r="L395" s="175">
        <v>0</v>
      </c>
    </row>
    <row r="396" spans="1:13" s="1" customFormat="1" ht="14.4" x14ac:dyDescent="0.3">
      <c r="A396" s="83"/>
      <c r="B396" s="7"/>
      <c r="C396" s="6" t="s">
        <v>69</v>
      </c>
      <c r="D396" s="175">
        <v>71.517870000000002</v>
      </c>
      <c r="E396" s="253"/>
      <c r="F396" s="175">
        <v>71.517870000000002</v>
      </c>
      <c r="G396" s="175">
        <v>0</v>
      </c>
      <c r="H396" s="175"/>
      <c r="I396" s="175">
        <v>0</v>
      </c>
      <c r="J396" s="175">
        <v>0</v>
      </c>
      <c r="K396" s="175"/>
      <c r="L396" s="175">
        <v>0</v>
      </c>
    </row>
    <row r="397" spans="1:13" s="1" customFormat="1" ht="79.8" x14ac:dyDescent="0.3">
      <c r="A397" s="7" t="s">
        <v>743</v>
      </c>
      <c r="B397" s="7"/>
      <c r="C397" s="11" t="s">
        <v>761</v>
      </c>
      <c r="D397" s="175">
        <f t="shared" ref="D397:L397" si="295">D398</f>
        <v>5840.1764999999996</v>
      </c>
      <c r="E397" s="253"/>
      <c r="F397" s="175">
        <f t="shared" si="295"/>
        <v>5840.1764999999996</v>
      </c>
      <c r="G397" s="175">
        <f t="shared" si="295"/>
        <v>0</v>
      </c>
      <c r="H397" s="175">
        <f t="shared" si="295"/>
        <v>780.71139000000005</v>
      </c>
      <c r="I397" s="175">
        <f t="shared" si="295"/>
        <v>780.71139000000005</v>
      </c>
      <c r="J397" s="175">
        <f t="shared" si="295"/>
        <v>0</v>
      </c>
      <c r="K397" s="175"/>
      <c r="L397" s="175">
        <f t="shared" si="295"/>
        <v>0</v>
      </c>
    </row>
    <row r="398" spans="1:13" s="1" customFormat="1" ht="27" x14ac:dyDescent="0.3">
      <c r="A398" s="7"/>
      <c r="B398" s="7" t="s">
        <v>12</v>
      </c>
      <c r="C398" s="6" t="s">
        <v>11</v>
      </c>
      <c r="D398" s="175">
        <f>D400+D399</f>
        <v>5840.1764999999996</v>
      </c>
      <c r="E398" s="253"/>
      <c r="F398" s="175">
        <f>F400+F399</f>
        <v>5840.1764999999996</v>
      </c>
      <c r="G398" s="175">
        <f>G399+G400</f>
        <v>0</v>
      </c>
      <c r="H398" s="175">
        <f>H399+H400</f>
        <v>780.71139000000005</v>
      </c>
      <c r="I398" s="175">
        <f>I399+I400</f>
        <v>780.71139000000005</v>
      </c>
      <c r="J398" s="175">
        <f>J400</f>
        <v>0</v>
      </c>
      <c r="K398" s="175"/>
      <c r="L398" s="175">
        <f>L400</f>
        <v>0</v>
      </c>
    </row>
    <row r="399" spans="1:13" s="1" customFormat="1" ht="14.4" x14ac:dyDescent="0.3">
      <c r="A399" s="7"/>
      <c r="B399" s="7"/>
      <c r="C399" s="6" t="s">
        <v>602</v>
      </c>
      <c r="D399" s="175">
        <v>5256.1588499999998</v>
      </c>
      <c r="E399" s="253"/>
      <c r="F399" s="175">
        <v>5256.1588499999998</v>
      </c>
      <c r="G399" s="175">
        <v>0</v>
      </c>
      <c r="H399" s="175"/>
      <c r="I399" s="175">
        <v>0</v>
      </c>
      <c r="J399" s="175">
        <v>0</v>
      </c>
      <c r="K399" s="175"/>
      <c r="L399" s="175">
        <v>0</v>
      </c>
    </row>
    <row r="400" spans="1:13" s="1" customFormat="1" ht="14.4" x14ac:dyDescent="0.3">
      <c r="A400" s="83"/>
      <c r="B400" s="7"/>
      <c r="C400" s="6" t="s">
        <v>69</v>
      </c>
      <c r="D400" s="175">
        <v>584.01765</v>
      </c>
      <c r="E400" s="253"/>
      <c r="F400" s="175">
        <v>584.01765</v>
      </c>
      <c r="G400" s="175">
        <v>0</v>
      </c>
      <c r="H400" s="175">
        <v>780.71139000000005</v>
      </c>
      <c r="I400" s="175">
        <v>780.71139000000005</v>
      </c>
      <c r="J400" s="175">
        <v>0</v>
      </c>
      <c r="K400" s="175"/>
      <c r="L400" s="175">
        <v>0</v>
      </c>
    </row>
    <row r="401" spans="1:14" s="1" customFormat="1" ht="40.200000000000003" x14ac:dyDescent="0.3">
      <c r="A401" s="30" t="s">
        <v>323</v>
      </c>
      <c r="B401" s="30"/>
      <c r="C401" s="79" t="s">
        <v>322</v>
      </c>
      <c r="D401" s="254">
        <f>D402+D418</f>
        <v>24032.843869999997</v>
      </c>
      <c r="E401" s="266"/>
      <c r="F401" s="254">
        <f>F402+F418</f>
        <v>24032.843869999997</v>
      </c>
      <c r="G401" s="254">
        <f>G402</f>
        <v>5500</v>
      </c>
      <c r="H401" s="254">
        <f>H402+H418</f>
        <v>2491.4586899999999</v>
      </c>
      <c r="I401" s="254">
        <f>I402+I418</f>
        <v>7991.4586899999995</v>
      </c>
      <c r="J401" s="254">
        <f>J402</f>
        <v>23672.2</v>
      </c>
      <c r="K401" s="254"/>
      <c r="L401" s="254">
        <f>L402</f>
        <v>23672.2</v>
      </c>
    </row>
    <row r="402" spans="1:14" s="1" customFormat="1" ht="53.4" x14ac:dyDescent="0.3">
      <c r="A402" s="153" t="s">
        <v>321</v>
      </c>
      <c r="B402" s="153"/>
      <c r="C402" s="164" t="s">
        <v>320</v>
      </c>
      <c r="D402" s="165">
        <f>D405++D408++D403+D410+D412+D416+D414</f>
        <v>18249.399999999998</v>
      </c>
      <c r="E402" s="267"/>
      <c r="F402" s="165">
        <f>F405++F408++F403+F410+F412+F416+F414</f>
        <v>18249.399999999998</v>
      </c>
      <c r="G402" s="165">
        <f>G405++G408++G403+G410+G412+G416+G414</f>
        <v>5500</v>
      </c>
      <c r="H402" s="165"/>
      <c r="I402" s="165">
        <f>I405++I408++I403+I410+I412+I416+I414</f>
        <v>5500</v>
      </c>
      <c r="J402" s="165">
        <f>J405++J408++J403+J410+J412+J416+J414</f>
        <v>23672.2</v>
      </c>
      <c r="K402" s="165"/>
      <c r="L402" s="165">
        <f>L405++L408++L403+L410+L412+L416+L414</f>
        <v>23672.2</v>
      </c>
    </row>
    <row r="403" spans="1:14" s="1" customFormat="1" ht="27" x14ac:dyDescent="0.3">
      <c r="A403" s="54" t="s">
        <v>319</v>
      </c>
      <c r="B403" s="83"/>
      <c r="C403" s="6" t="s">
        <v>318</v>
      </c>
      <c r="D403" s="175">
        <f t="shared" ref="D403:L403" si="296">D404</f>
        <v>1088.9000000000001</v>
      </c>
      <c r="E403" s="253"/>
      <c r="F403" s="175">
        <f t="shared" si="296"/>
        <v>1088.9000000000001</v>
      </c>
      <c r="G403" s="175">
        <f t="shared" si="296"/>
        <v>0</v>
      </c>
      <c r="H403" s="175"/>
      <c r="I403" s="175">
        <f t="shared" si="296"/>
        <v>0</v>
      </c>
      <c r="J403" s="175">
        <f t="shared" si="296"/>
        <v>0</v>
      </c>
      <c r="K403" s="175"/>
      <c r="L403" s="175">
        <f t="shared" si="296"/>
        <v>0</v>
      </c>
    </row>
    <row r="404" spans="1:14" s="1" customFormat="1" ht="27" x14ac:dyDescent="0.3">
      <c r="A404" s="54"/>
      <c r="B404" s="7" t="s">
        <v>12</v>
      </c>
      <c r="C404" s="6" t="s">
        <v>11</v>
      </c>
      <c r="D404" s="175">
        <v>1088.9000000000001</v>
      </c>
      <c r="E404" s="253"/>
      <c r="F404" s="175">
        <v>1088.9000000000001</v>
      </c>
      <c r="G404" s="175">
        <v>0</v>
      </c>
      <c r="H404" s="175"/>
      <c r="I404" s="175">
        <v>0</v>
      </c>
      <c r="J404" s="175">
        <v>0</v>
      </c>
      <c r="K404" s="175"/>
      <c r="L404" s="175">
        <v>0</v>
      </c>
      <c r="M404" s="243"/>
    </row>
    <row r="405" spans="1:14" s="1" customFormat="1" ht="27" x14ac:dyDescent="0.3">
      <c r="A405" s="7" t="s">
        <v>317</v>
      </c>
      <c r="B405" s="7"/>
      <c r="C405" s="11" t="s">
        <v>316</v>
      </c>
      <c r="D405" s="175">
        <f t="shared" ref="D405:L405" si="297">D406</f>
        <v>2765</v>
      </c>
      <c r="E405" s="253"/>
      <c r="F405" s="175">
        <f t="shared" si="297"/>
        <v>2765</v>
      </c>
      <c r="G405" s="175">
        <f t="shared" si="297"/>
        <v>0</v>
      </c>
      <c r="H405" s="175"/>
      <c r="I405" s="175">
        <f t="shared" si="297"/>
        <v>0</v>
      </c>
      <c r="J405" s="175">
        <f t="shared" si="297"/>
        <v>1806.7</v>
      </c>
      <c r="K405" s="175"/>
      <c r="L405" s="175">
        <f t="shared" si="297"/>
        <v>1806.7</v>
      </c>
    </row>
    <row r="406" spans="1:14" s="1" customFormat="1" ht="27" x14ac:dyDescent="0.3">
      <c r="A406" s="60"/>
      <c r="B406" s="7" t="s">
        <v>12</v>
      </c>
      <c r="C406" s="6" t="s">
        <v>11</v>
      </c>
      <c r="D406" s="175">
        <v>2765</v>
      </c>
      <c r="E406" s="253"/>
      <c r="F406" s="175">
        <v>2765</v>
      </c>
      <c r="G406" s="175">
        <v>0</v>
      </c>
      <c r="H406" s="175"/>
      <c r="I406" s="175">
        <v>0</v>
      </c>
      <c r="J406" s="175">
        <v>1806.7</v>
      </c>
      <c r="K406" s="175"/>
      <c r="L406" s="175">
        <v>1806.7</v>
      </c>
      <c r="M406" s="243"/>
    </row>
    <row r="407" spans="1:14" s="1" customFormat="1" ht="27" x14ac:dyDescent="0.3">
      <c r="A407" s="60"/>
      <c r="B407" s="7" t="s">
        <v>57</v>
      </c>
      <c r="C407" s="6" t="s">
        <v>56</v>
      </c>
      <c r="D407" s="175">
        <v>0</v>
      </c>
      <c r="E407" s="253"/>
      <c r="F407" s="175">
        <v>0</v>
      </c>
      <c r="G407" s="175">
        <v>0</v>
      </c>
      <c r="H407" s="175"/>
      <c r="I407" s="175">
        <v>0</v>
      </c>
      <c r="J407" s="175">
        <v>0</v>
      </c>
      <c r="K407" s="175"/>
      <c r="L407" s="175">
        <v>0</v>
      </c>
    </row>
    <row r="408" spans="1:14" s="1" customFormat="1" ht="66.599999999999994" x14ac:dyDescent="0.3">
      <c r="A408" s="7" t="s">
        <v>315</v>
      </c>
      <c r="B408" s="7"/>
      <c r="C408" s="6" t="s">
        <v>568</v>
      </c>
      <c r="D408" s="175">
        <f t="shared" ref="D408:L408" si="298">D409</f>
        <v>392.5</v>
      </c>
      <c r="E408" s="253"/>
      <c r="F408" s="175">
        <f t="shared" si="298"/>
        <v>392.5</v>
      </c>
      <c r="G408" s="175">
        <f t="shared" si="298"/>
        <v>0</v>
      </c>
      <c r="H408" s="175"/>
      <c r="I408" s="175">
        <f t="shared" si="298"/>
        <v>0</v>
      </c>
      <c r="J408" s="175">
        <f t="shared" si="298"/>
        <v>0</v>
      </c>
      <c r="K408" s="175"/>
      <c r="L408" s="175">
        <f t="shared" si="298"/>
        <v>0</v>
      </c>
    </row>
    <row r="409" spans="1:14" s="1" customFormat="1" ht="27" x14ac:dyDescent="0.3">
      <c r="A409" s="7"/>
      <c r="B409" s="7" t="s">
        <v>12</v>
      </c>
      <c r="C409" s="6" t="s">
        <v>11</v>
      </c>
      <c r="D409" s="175">
        <v>392.5</v>
      </c>
      <c r="E409" s="253"/>
      <c r="F409" s="175">
        <v>392.5</v>
      </c>
      <c r="G409" s="175">
        <v>0</v>
      </c>
      <c r="H409" s="175"/>
      <c r="I409" s="175">
        <v>0</v>
      </c>
      <c r="J409" s="175">
        <v>0</v>
      </c>
      <c r="K409" s="175"/>
      <c r="L409" s="175">
        <v>0</v>
      </c>
    </row>
    <row r="410" spans="1:14" s="1" customFormat="1" ht="66.599999999999994" x14ac:dyDescent="0.3">
      <c r="A410" s="73" t="s">
        <v>314</v>
      </c>
      <c r="B410" s="73"/>
      <c r="C410" s="6" t="s">
        <v>642</v>
      </c>
      <c r="D410" s="175">
        <f>D411</f>
        <v>211.4</v>
      </c>
      <c r="E410" s="253"/>
      <c r="F410" s="175">
        <f>F411</f>
        <v>211.4</v>
      </c>
      <c r="G410" s="175">
        <v>0</v>
      </c>
      <c r="H410" s="175"/>
      <c r="I410" s="175">
        <v>0</v>
      </c>
      <c r="J410" s="175">
        <v>0</v>
      </c>
      <c r="K410" s="175"/>
      <c r="L410" s="175">
        <v>0</v>
      </c>
    </row>
    <row r="411" spans="1:14" s="1" customFormat="1" ht="27" x14ac:dyDescent="0.3">
      <c r="A411" s="73"/>
      <c r="B411" s="73" t="s">
        <v>12</v>
      </c>
      <c r="C411" s="11" t="s">
        <v>11</v>
      </c>
      <c r="D411" s="175">
        <v>211.4</v>
      </c>
      <c r="E411" s="253"/>
      <c r="F411" s="175">
        <v>211.4</v>
      </c>
      <c r="G411" s="175">
        <v>0</v>
      </c>
      <c r="H411" s="175"/>
      <c r="I411" s="175">
        <v>0</v>
      </c>
      <c r="J411" s="175">
        <v>0</v>
      </c>
      <c r="K411" s="175"/>
      <c r="L411" s="175">
        <v>0</v>
      </c>
    </row>
    <row r="412" spans="1:14" s="1" customFormat="1" ht="27" x14ac:dyDescent="0.3">
      <c r="A412" s="7" t="s">
        <v>612</v>
      </c>
      <c r="B412" s="54"/>
      <c r="C412" s="6" t="s">
        <v>313</v>
      </c>
      <c r="D412" s="175">
        <f t="shared" ref="D412:L412" si="299">D413</f>
        <v>794.2</v>
      </c>
      <c r="E412" s="253"/>
      <c r="F412" s="175">
        <f t="shared" si="299"/>
        <v>794.2</v>
      </c>
      <c r="G412" s="175">
        <f t="shared" si="299"/>
        <v>0</v>
      </c>
      <c r="H412" s="175"/>
      <c r="I412" s="175">
        <f t="shared" si="299"/>
        <v>0</v>
      </c>
      <c r="J412" s="175">
        <f t="shared" si="299"/>
        <v>0</v>
      </c>
      <c r="K412" s="175"/>
      <c r="L412" s="175">
        <f t="shared" si="299"/>
        <v>0</v>
      </c>
    </row>
    <row r="413" spans="1:14" s="1" customFormat="1" ht="27" x14ac:dyDescent="0.3">
      <c r="A413" s="7"/>
      <c r="B413" s="7" t="s">
        <v>12</v>
      </c>
      <c r="C413" s="6" t="s">
        <v>11</v>
      </c>
      <c r="D413" s="175">
        <v>794.2</v>
      </c>
      <c r="E413" s="253"/>
      <c r="F413" s="175">
        <v>794.2</v>
      </c>
      <c r="G413" s="175">
        <v>0</v>
      </c>
      <c r="H413" s="175"/>
      <c r="I413" s="175">
        <v>0</v>
      </c>
      <c r="J413" s="175">
        <v>0</v>
      </c>
      <c r="K413" s="175"/>
      <c r="L413" s="175">
        <v>0</v>
      </c>
    </row>
    <row r="414" spans="1:14" s="1" customFormat="1" ht="53.4" x14ac:dyDescent="0.3">
      <c r="A414" s="73" t="s">
        <v>744</v>
      </c>
      <c r="B414" s="7"/>
      <c r="C414" s="6" t="s">
        <v>673</v>
      </c>
      <c r="D414" s="175">
        <f>D415</f>
        <v>12997.4</v>
      </c>
      <c r="E414" s="253"/>
      <c r="F414" s="175">
        <f>F415</f>
        <v>12997.4</v>
      </c>
      <c r="G414" s="175">
        <f>G415</f>
        <v>0</v>
      </c>
      <c r="H414" s="175"/>
      <c r="I414" s="175">
        <f>I415</f>
        <v>0</v>
      </c>
      <c r="J414" s="175">
        <f>J415</f>
        <v>18865.5</v>
      </c>
      <c r="K414" s="175"/>
      <c r="L414" s="175">
        <f>L415</f>
        <v>18865.5</v>
      </c>
    </row>
    <row r="415" spans="1:14" s="1" customFormat="1" ht="40.200000000000003" x14ac:dyDescent="0.3">
      <c r="A415" s="7"/>
      <c r="B415" s="7" t="s">
        <v>248</v>
      </c>
      <c r="C415" s="6" t="s">
        <v>247</v>
      </c>
      <c r="D415" s="175">
        <v>12997.4</v>
      </c>
      <c r="E415" s="253"/>
      <c r="F415" s="175">
        <v>12997.4</v>
      </c>
      <c r="G415" s="175">
        <v>0</v>
      </c>
      <c r="H415" s="175"/>
      <c r="I415" s="175">
        <v>0</v>
      </c>
      <c r="J415" s="175">
        <v>18865.5</v>
      </c>
      <c r="K415" s="175"/>
      <c r="L415" s="175">
        <v>18865.5</v>
      </c>
      <c r="M415" s="247"/>
      <c r="N415" s="247"/>
    </row>
    <row r="416" spans="1:14" s="1" customFormat="1" ht="27" x14ac:dyDescent="0.3">
      <c r="A416" s="73" t="s">
        <v>745</v>
      </c>
      <c r="B416" s="94"/>
      <c r="C416" s="97" t="s">
        <v>312</v>
      </c>
      <c r="D416" s="175">
        <f t="shared" ref="D416:L416" si="300">D417</f>
        <v>0</v>
      </c>
      <c r="E416" s="253"/>
      <c r="F416" s="175">
        <f t="shared" si="300"/>
        <v>0</v>
      </c>
      <c r="G416" s="175">
        <f t="shared" si="300"/>
        <v>5500</v>
      </c>
      <c r="H416" s="175"/>
      <c r="I416" s="175">
        <f t="shared" si="300"/>
        <v>5500</v>
      </c>
      <c r="J416" s="175">
        <f t="shared" si="300"/>
        <v>3000</v>
      </c>
      <c r="K416" s="175"/>
      <c r="L416" s="175">
        <f t="shared" si="300"/>
        <v>3000</v>
      </c>
    </row>
    <row r="417" spans="1:13" s="1" customFormat="1" ht="27" x14ac:dyDescent="0.3">
      <c r="A417" s="7"/>
      <c r="B417" s="7" t="s">
        <v>12</v>
      </c>
      <c r="C417" s="6" t="s">
        <v>11</v>
      </c>
      <c r="D417" s="175">
        <v>0</v>
      </c>
      <c r="E417" s="253"/>
      <c r="F417" s="175">
        <v>0</v>
      </c>
      <c r="G417" s="175">
        <v>5500</v>
      </c>
      <c r="H417" s="175"/>
      <c r="I417" s="175">
        <v>5500</v>
      </c>
      <c r="J417" s="175">
        <v>3000</v>
      </c>
      <c r="K417" s="175"/>
      <c r="L417" s="175">
        <v>3000</v>
      </c>
    </row>
    <row r="418" spans="1:13" s="1" customFormat="1" ht="27" x14ac:dyDescent="0.3">
      <c r="A418" s="205" t="s">
        <v>664</v>
      </c>
      <c r="B418" s="205"/>
      <c r="C418" s="214" t="s">
        <v>646</v>
      </c>
      <c r="D418" s="165">
        <f t="shared" ref="D418:L419" si="301">D419</f>
        <v>5783.4438700000001</v>
      </c>
      <c r="E418" s="267"/>
      <c r="F418" s="165">
        <f t="shared" si="301"/>
        <v>5783.4438700000001</v>
      </c>
      <c r="G418" s="165">
        <f t="shared" si="301"/>
        <v>0</v>
      </c>
      <c r="H418" s="165">
        <f t="shared" si="301"/>
        <v>2491.4586899999999</v>
      </c>
      <c r="I418" s="165">
        <f t="shared" si="301"/>
        <v>2491.4586899999999</v>
      </c>
      <c r="J418" s="165">
        <f t="shared" si="301"/>
        <v>0</v>
      </c>
      <c r="K418" s="165"/>
      <c r="L418" s="165">
        <f t="shared" si="301"/>
        <v>0</v>
      </c>
    </row>
    <row r="419" spans="1:13" s="1" customFormat="1" ht="79.2" x14ac:dyDescent="0.3">
      <c r="A419" s="199" t="s">
        <v>665</v>
      </c>
      <c r="B419" s="199"/>
      <c r="C419" s="303" t="s">
        <v>762</v>
      </c>
      <c r="D419" s="175">
        <f t="shared" si="301"/>
        <v>5783.4438700000001</v>
      </c>
      <c r="E419" s="253"/>
      <c r="F419" s="175">
        <f t="shared" si="301"/>
        <v>5783.4438700000001</v>
      </c>
      <c r="G419" s="175">
        <f t="shared" si="301"/>
        <v>0</v>
      </c>
      <c r="H419" s="175">
        <f t="shared" si="301"/>
        <v>2491.4586899999999</v>
      </c>
      <c r="I419" s="175">
        <f t="shared" si="301"/>
        <v>2491.4586899999999</v>
      </c>
      <c r="J419" s="175">
        <f t="shared" si="301"/>
        <v>0</v>
      </c>
      <c r="K419" s="175"/>
      <c r="L419" s="175">
        <f t="shared" si="301"/>
        <v>0</v>
      </c>
    </row>
    <row r="420" spans="1:13" s="1" customFormat="1" ht="27" x14ac:dyDescent="0.3">
      <c r="A420" s="202"/>
      <c r="B420" s="199" t="s">
        <v>12</v>
      </c>
      <c r="C420" s="201" t="s">
        <v>11</v>
      </c>
      <c r="D420" s="211">
        <f>D421+D422</f>
        <v>5783.4438700000001</v>
      </c>
      <c r="E420" s="253"/>
      <c r="F420" s="211">
        <f>F421+F422</f>
        <v>5783.4438700000001</v>
      </c>
      <c r="G420" s="211">
        <v>0</v>
      </c>
      <c r="H420" s="211">
        <f>H422</f>
        <v>2491.4586899999999</v>
      </c>
      <c r="I420" s="211">
        <f>I422</f>
        <v>2491.4586899999999</v>
      </c>
      <c r="J420" s="211">
        <v>0</v>
      </c>
      <c r="K420" s="211"/>
      <c r="L420" s="211">
        <v>0</v>
      </c>
    </row>
    <row r="421" spans="1:13" s="1" customFormat="1" ht="14.4" x14ac:dyDescent="0.3">
      <c r="A421" s="202"/>
      <c r="B421" s="199"/>
      <c r="C421" s="201" t="s">
        <v>149</v>
      </c>
      <c r="D421" s="175">
        <v>4337.5829000000003</v>
      </c>
      <c r="E421" s="253"/>
      <c r="F421" s="175">
        <v>4337.5829000000003</v>
      </c>
      <c r="G421" s="211">
        <v>0</v>
      </c>
      <c r="H421" s="211"/>
      <c r="I421" s="211">
        <v>0</v>
      </c>
      <c r="J421" s="211">
        <v>0</v>
      </c>
      <c r="K421" s="211"/>
      <c r="L421" s="211">
        <v>0</v>
      </c>
    </row>
    <row r="422" spans="1:13" s="1" customFormat="1" ht="14.4" x14ac:dyDescent="0.3">
      <c r="A422" s="202"/>
      <c r="B422" s="199"/>
      <c r="C422" s="219" t="s">
        <v>148</v>
      </c>
      <c r="D422" s="175">
        <v>1445.86097</v>
      </c>
      <c r="E422" s="253"/>
      <c r="F422" s="175">
        <v>1445.86097</v>
      </c>
      <c r="G422" s="211">
        <v>0</v>
      </c>
      <c r="H422" s="211">
        <v>2491.4586899999999</v>
      </c>
      <c r="I422" s="211">
        <v>2491.4586899999999</v>
      </c>
      <c r="J422" s="211">
        <v>0</v>
      </c>
      <c r="K422" s="211"/>
      <c r="L422" s="211">
        <v>0</v>
      </c>
    </row>
    <row r="423" spans="1:13" s="1" customFormat="1" ht="40.200000000000003" x14ac:dyDescent="0.3">
      <c r="A423" s="170" t="s">
        <v>387</v>
      </c>
      <c r="B423" s="170"/>
      <c r="C423" s="173" t="s">
        <v>386</v>
      </c>
      <c r="D423" s="260">
        <f t="shared" ref="D423:I423" si="302">D424+D461+D465</f>
        <v>354303.429</v>
      </c>
      <c r="E423" s="260">
        <f t="shared" si="302"/>
        <v>774.3</v>
      </c>
      <c r="F423" s="260">
        <f t="shared" si="302"/>
        <v>355077.72899999999</v>
      </c>
      <c r="G423" s="260">
        <f t="shared" si="302"/>
        <v>58822.5</v>
      </c>
      <c r="H423" s="260">
        <f t="shared" si="302"/>
        <v>7609.9346500000001</v>
      </c>
      <c r="I423" s="260">
        <f t="shared" si="302"/>
        <v>66432.434649999996</v>
      </c>
      <c r="J423" s="260">
        <f>J424+J461</f>
        <v>68329.8</v>
      </c>
      <c r="K423" s="260"/>
      <c r="L423" s="260">
        <f>L424+L461</f>
        <v>68329.8</v>
      </c>
    </row>
    <row r="424" spans="1:13" s="1" customFormat="1" ht="40.200000000000003" x14ac:dyDescent="0.3">
      <c r="A424" s="30" t="s">
        <v>385</v>
      </c>
      <c r="B424" s="30"/>
      <c r="C424" s="51" t="s">
        <v>384</v>
      </c>
      <c r="D424" s="254">
        <f t="shared" ref="D424:J424" si="303">D425+D428+D435+D446+D455+D449</f>
        <v>343288.22899999999</v>
      </c>
      <c r="E424" s="254">
        <f t="shared" si="303"/>
        <v>774.3</v>
      </c>
      <c r="F424" s="254">
        <f t="shared" si="303"/>
        <v>344062.52899999998</v>
      </c>
      <c r="G424" s="254">
        <f t="shared" si="303"/>
        <v>58822.5</v>
      </c>
      <c r="H424" s="254">
        <f t="shared" si="303"/>
        <v>531.73464999999999</v>
      </c>
      <c r="I424" s="254">
        <f t="shared" si="303"/>
        <v>59354.234649999999</v>
      </c>
      <c r="J424" s="254">
        <f t="shared" si="303"/>
        <v>61251.6</v>
      </c>
      <c r="K424" s="254"/>
      <c r="L424" s="254">
        <f>L425+L428+L435+L446+L455+L449</f>
        <v>61251.6</v>
      </c>
    </row>
    <row r="425" spans="1:13" s="1" customFormat="1" ht="53.4" x14ac:dyDescent="0.3">
      <c r="A425" s="153" t="s">
        <v>383</v>
      </c>
      <c r="B425" s="153"/>
      <c r="C425" s="154" t="s">
        <v>668</v>
      </c>
      <c r="D425" s="165">
        <f>D426</f>
        <v>1127.5999999999999</v>
      </c>
      <c r="E425" s="267"/>
      <c r="F425" s="165">
        <f>F426</f>
        <v>1127.5999999999999</v>
      </c>
      <c r="G425" s="165">
        <f t="shared" ref="G425:L425" si="304">G426</f>
        <v>0</v>
      </c>
      <c r="H425" s="165"/>
      <c r="I425" s="165">
        <f t="shared" si="304"/>
        <v>0</v>
      </c>
      <c r="J425" s="165">
        <f t="shared" si="304"/>
        <v>574.29999999999995</v>
      </c>
      <c r="K425" s="165"/>
      <c r="L425" s="165">
        <f t="shared" si="304"/>
        <v>574.29999999999995</v>
      </c>
    </row>
    <row r="426" spans="1:13" s="1" customFormat="1" ht="40.200000000000003" x14ac:dyDescent="0.3">
      <c r="A426" s="7" t="s">
        <v>634</v>
      </c>
      <c r="B426" s="60"/>
      <c r="C426" s="6" t="s">
        <v>382</v>
      </c>
      <c r="D426" s="175">
        <f t="shared" ref="D426:L426" si="305">D427</f>
        <v>1127.5999999999999</v>
      </c>
      <c r="E426" s="253"/>
      <c r="F426" s="175">
        <f t="shared" si="305"/>
        <v>1127.5999999999999</v>
      </c>
      <c r="G426" s="175">
        <f t="shared" si="305"/>
        <v>0</v>
      </c>
      <c r="H426" s="175"/>
      <c r="I426" s="175">
        <f t="shared" si="305"/>
        <v>0</v>
      </c>
      <c r="J426" s="175">
        <f t="shared" si="305"/>
        <v>574.29999999999995</v>
      </c>
      <c r="K426" s="175"/>
      <c r="L426" s="175">
        <f t="shared" si="305"/>
        <v>574.29999999999995</v>
      </c>
    </row>
    <row r="427" spans="1:13" s="1" customFormat="1" ht="27" x14ac:dyDescent="0.3">
      <c r="A427" s="7"/>
      <c r="B427" s="7" t="s">
        <v>12</v>
      </c>
      <c r="C427" s="6" t="s">
        <v>11</v>
      </c>
      <c r="D427" s="175">
        <f>574.3+553.3</f>
        <v>1127.5999999999999</v>
      </c>
      <c r="E427" s="253"/>
      <c r="F427" s="175">
        <f>574.3+553.3</f>
        <v>1127.5999999999999</v>
      </c>
      <c r="G427" s="175">
        <v>0</v>
      </c>
      <c r="H427" s="175"/>
      <c r="I427" s="175">
        <v>0</v>
      </c>
      <c r="J427" s="175">
        <v>574.29999999999995</v>
      </c>
      <c r="K427" s="175"/>
      <c r="L427" s="175">
        <v>574.29999999999995</v>
      </c>
      <c r="M427" s="243"/>
    </row>
    <row r="428" spans="1:13" s="1" customFormat="1" ht="27" x14ac:dyDescent="0.3">
      <c r="A428" s="153" t="s">
        <v>381</v>
      </c>
      <c r="B428" s="153"/>
      <c r="C428" s="154" t="s">
        <v>380</v>
      </c>
      <c r="D428" s="165">
        <f>D429+D431+D433</f>
        <v>4608</v>
      </c>
      <c r="E428" s="165">
        <f t="shared" ref="E428:F428" si="306">E429+E431+E433</f>
        <v>200</v>
      </c>
      <c r="F428" s="165">
        <f t="shared" si="306"/>
        <v>4808</v>
      </c>
      <c r="G428" s="165">
        <f>G429</f>
        <v>0</v>
      </c>
      <c r="H428" s="165"/>
      <c r="I428" s="165">
        <f>I429</f>
        <v>0</v>
      </c>
      <c r="J428" s="165">
        <v>0</v>
      </c>
      <c r="K428" s="165"/>
      <c r="L428" s="165">
        <v>0</v>
      </c>
    </row>
    <row r="429" spans="1:13" s="1" customFormat="1" ht="40.200000000000003" x14ac:dyDescent="0.3">
      <c r="A429" s="7" t="s">
        <v>669</v>
      </c>
      <c r="B429" s="60"/>
      <c r="C429" s="6" t="s">
        <v>670</v>
      </c>
      <c r="D429" s="175">
        <f>D430</f>
        <v>4608</v>
      </c>
      <c r="E429" s="253"/>
      <c r="F429" s="175">
        <f>F430</f>
        <v>4608</v>
      </c>
      <c r="G429" s="175">
        <f>G430</f>
        <v>0</v>
      </c>
      <c r="H429" s="175"/>
      <c r="I429" s="175">
        <f>I430</f>
        <v>0</v>
      </c>
      <c r="J429" s="175">
        <v>0</v>
      </c>
      <c r="K429" s="175"/>
      <c r="L429" s="175">
        <v>0</v>
      </c>
    </row>
    <row r="430" spans="1:13" s="1" customFormat="1" ht="27" x14ac:dyDescent="0.3">
      <c r="A430" s="7"/>
      <c r="B430" s="7" t="s">
        <v>12</v>
      </c>
      <c r="C430" s="6" t="s">
        <v>11</v>
      </c>
      <c r="D430" s="175">
        <v>4608</v>
      </c>
      <c r="E430" s="253"/>
      <c r="F430" s="175">
        <v>4608</v>
      </c>
      <c r="G430" s="175">
        <v>0</v>
      </c>
      <c r="H430" s="175"/>
      <c r="I430" s="175">
        <v>0</v>
      </c>
      <c r="J430" s="175">
        <v>0</v>
      </c>
      <c r="K430" s="175"/>
      <c r="L430" s="175">
        <v>0</v>
      </c>
    </row>
    <row r="431" spans="1:13" s="1" customFormat="1" ht="77.25" hidden="1" x14ac:dyDescent="0.25">
      <c r="A431" s="7" t="s">
        <v>883</v>
      </c>
      <c r="B431" s="60"/>
      <c r="C431" s="390" t="s">
        <v>884</v>
      </c>
      <c r="D431" s="391">
        <v>0</v>
      </c>
      <c r="E431" s="391">
        <f>E432</f>
        <v>0</v>
      </c>
      <c r="F431" s="391">
        <f>F432</f>
        <v>0</v>
      </c>
      <c r="G431" s="391">
        <v>0</v>
      </c>
      <c r="H431" s="391"/>
      <c r="I431" s="391">
        <v>0</v>
      </c>
      <c r="J431" s="391">
        <v>0</v>
      </c>
      <c r="K431" s="391"/>
      <c r="L431" s="391">
        <v>0</v>
      </c>
    </row>
    <row r="432" spans="1:13" s="1" customFormat="1" ht="26.25" hidden="1" x14ac:dyDescent="0.25">
      <c r="A432" s="7"/>
      <c r="B432" s="7" t="s">
        <v>12</v>
      </c>
      <c r="C432" s="6" t="s">
        <v>11</v>
      </c>
      <c r="D432" s="391">
        <v>0</v>
      </c>
      <c r="E432" s="391">
        <f>238.57437-238.57437</f>
        <v>0</v>
      </c>
      <c r="F432" s="391">
        <v>0</v>
      </c>
      <c r="G432" s="391">
        <v>0</v>
      </c>
      <c r="H432" s="391"/>
      <c r="I432" s="391">
        <v>0</v>
      </c>
      <c r="J432" s="391">
        <v>0</v>
      </c>
      <c r="K432" s="391"/>
      <c r="L432" s="391">
        <v>0</v>
      </c>
    </row>
    <row r="433" spans="1:13" s="1" customFormat="1" ht="27" x14ac:dyDescent="0.3">
      <c r="A433" s="410" t="s">
        <v>896</v>
      </c>
      <c r="B433" s="411"/>
      <c r="C433" s="412" t="s">
        <v>895</v>
      </c>
      <c r="D433" s="391">
        <v>0</v>
      </c>
      <c r="E433" s="391">
        <f>E434</f>
        <v>200</v>
      </c>
      <c r="F433" s="391">
        <f>F434</f>
        <v>200</v>
      </c>
      <c r="G433" s="391">
        <v>0</v>
      </c>
      <c r="H433" s="391"/>
      <c r="I433" s="391">
        <v>0</v>
      </c>
      <c r="J433" s="391">
        <v>0</v>
      </c>
      <c r="K433" s="391"/>
      <c r="L433" s="391">
        <v>0</v>
      </c>
    </row>
    <row r="434" spans="1:13" s="1" customFormat="1" ht="27" x14ac:dyDescent="0.3">
      <c r="A434" s="7"/>
      <c r="B434" s="7" t="s">
        <v>12</v>
      </c>
      <c r="C434" s="6" t="s">
        <v>11</v>
      </c>
      <c r="D434" s="391">
        <v>0</v>
      </c>
      <c r="E434" s="391">
        <v>200</v>
      </c>
      <c r="F434" s="391">
        <v>200</v>
      </c>
      <c r="G434" s="391">
        <v>0</v>
      </c>
      <c r="H434" s="391"/>
      <c r="I434" s="391">
        <v>0</v>
      </c>
      <c r="J434" s="391">
        <v>0</v>
      </c>
      <c r="K434" s="391"/>
      <c r="L434" s="391">
        <v>0</v>
      </c>
    </row>
    <row r="435" spans="1:13" s="1" customFormat="1" ht="27" x14ac:dyDescent="0.3">
      <c r="A435" s="153" t="s">
        <v>379</v>
      </c>
      <c r="B435" s="153"/>
      <c r="C435" s="154" t="s">
        <v>378</v>
      </c>
      <c r="D435" s="165">
        <f>D436+D442+D440</f>
        <v>40997.122279999996</v>
      </c>
      <c r="E435" s="165">
        <f>E436+E442+E440+E444</f>
        <v>574.29999999999995</v>
      </c>
      <c r="F435" s="165">
        <f>F436+F442+F440+F444</f>
        <v>41571.422279999999</v>
      </c>
      <c r="G435" s="165">
        <f>G436+G442+G440</f>
        <v>26838.600000000002</v>
      </c>
      <c r="H435" s="165"/>
      <c r="I435" s="165">
        <f>I436+I442+I440</f>
        <v>26838.600000000002</v>
      </c>
      <c r="J435" s="165">
        <f>J436</f>
        <v>26838.600000000002</v>
      </c>
      <c r="K435" s="165"/>
      <c r="L435" s="165">
        <f>L436</f>
        <v>26838.600000000002</v>
      </c>
    </row>
    <row r="436" spans="1:13" s="1" customFormat="1" ht="27" x14ac:dyDescent="0.3">
      <c r="A436" s="7" t="s">
        <v>629</v>
      </c>
      <c r="B436" s="60"/>
      <c r="C436" s="6" t="s">
        <v>377</v>
      </c>
      <c r="D436" s="175">
        <f>D437</f>
        <v>27092.222280000002</v>
      </c>
      <c r="E436" s="253"/>
      <c r="F436" s="175">
        <f>F437</f>
        <v>27092.222280000002</v>
      </c>
      <c r="G436" s="175">
        <f>G437</f>
        <v>26838.600000000002</v>
      </c>
      <c r="H436" s="175"/>
      <c r="I436" s="175">
        <f>I437</f>
        <v>26838.600000000002</v>
      </c>
      <c r="J436" s="175">
        <f>J437</f>
        <v>26838.600000000002</v>
      </c>
      <c r="K436" s="175"/>
      <c r="L436" s="175">
        <f>L437</f>
        <v>26838.600000000002</v>
      </c>
    </row>
    <row r="437" spans="1:13" s="1" customFormat="1" ht="27" x14ac:dyDescent="0.3">
      <c r="A437" s="7"/>
      <c r="B437" s="7" t="s">
        <v>12</v>
      </c>
      <c r="C437" s="6" t="s">
        <v>11</v>
      </c>
      <c r="D437" s="175">
        <f t="shared" ref="D437:J437" si="307">D438+D439</f>
        <v>27092.222280000002</v>
      </c>
      <c r="E437" s="253"/>
      <c r="F437" s="175">
        <f t="shared" ref="F437" si="308">F438+F439</f>
        <v>27092.222280000002</v>
      </c>
      <c r="G437" s="175">
        <f t="shared" si="307"/>
        <v>26838.600000000002</v>
      </c>
      <c r="H437" s="175"/>
      <c r="I437" s="175">
        <f t="shared" ref="I437" si="309">I438+I439</f>
        <v>26838.600000000002</v>
      </c>
      <c r="J437" s="175">
        <f t="shared" si="307"/>
        <v>26838.600000000002</v>
      </c>
      <c r="K437" s="175"/>
      <c r="L437" s="175">
        <f t="shared" ref="L437" si="310">L438+L439</f>
        <v>26838.600000000002</v>
      </c>
    </row>
    <row r="438" spans="1:13" s="1" customFormat="1" ht="14.4" x14ac:dyDescent="0.3">
      <c r="A438" s="7"/>
      <c r="B438" s="7"/>
      <c r="C438" s="6" t="s">
        <v>211</v>
      </c>
      <c r="D438" s="175">
        <v>24383</v>
      </c>
      <c r="E438" s="253"/>
      <c r="F438" s="175">
        <v>24383</v>
      </c>
      <c r="G438" s="175">
        <v>24154.7</v>
      </c>
      <c r="H438" s="175"/>
      <c r="I438" s="175">
        <v>24154.7</v>
      </c>
      <c r="J438" s="175">
        <v>24154.7</v>
      </c>
      <c r="K438" s="175"/>
      <c r="L438" s="175">
        <v>24154.7</v>
      </c>
    </row>
    <row r="439" spans="1:13" s="1" customFormat="1" ht="14.4" x14ac:dyDescent="0.3">
      <c r="A439" s="7"/>
      <c r="B439" s="7"/>
      <c r="C439" s="6" t="s">
        <v>97</v>
      </c>
      <c r="D439" s="175">
        <v>2709.22228</v>
      </c>
      <c r="E439" s="253"/>
      <c r="F439" s="175">
        <v>2709.22228</v>
      </c>
      <c r="G439" s="175">
        <v>2683.9</v>
      </c>
      <c r="H439" s="175"/>
      <c r="I439" s="175">
        <v>2683.9</v>
      </c>
      <c r="J439" s="175">
        <v>2683.9</v>
      </c>
      <c r="K439" s="175"/>
      <c r="L439" s="175">
        <v>2683.9</v>
      </c>
    </row>
    <row r="440" spans="1:13" s="1" customFormat="1" ht="14.4" x14ac:dyDescent="0.3">
      <c r="A440" s="7" t="s">
        <v>632</v>
      </c>
      <c r="B440" s="60"/>
      <c r="C440" s="6" t="s">
        <v>375</v>
      </c>
      <c r="D440" s="175">
        <f t="shared" ref="D440:L440" si="311">D441</f>
        <v>7667.7</v>
      </c>
      <c r="E440" s="253">
        <f>E441</f>
        <v>0</v>
      </c>
      <c r="F440" s="175">
        <f t="shared" si="311"/>
        <v>7667.7</v>
      </c>
      <c r="G440" s="175">
        <f t="shared" si="311"/>
        <v>0</v>
      </c>
      <c r="H440" s="175"/>
      <c r="I440" s="175">
        <f t="shared" si="311"/>
        <v>0</v>
      </c>
      <c r="J440" s="175">
        <f t="shared" si="311"/>
        <v>0</v>
      </c>
      <c r="K440" s="175"/>
      <c r="L440" s="175">
        <f t="shared" si="311"/>
        <v>0</v>
      </c>
    </row>
    <row r="441" spans="1:13" s="1" customFormat="1" ht="27" x14ac:dyDescent="0.3">
      <c r="A441" s="94"/>
      <c r="B441" s="7" t="s">
        <v>12</v>
      </c>
      <c r="C441" s="6" t="s">
        <v>11</v>
      </c>
      <c r="D441" s="175">
        <v>7667.7</v>
      </c>
      <c r="E441" s="253">
        <f>-238.57437+238.57437</f>
        <v>0</v>
      </c>
      <c r="F441" s="175">
        <f>SUM(D441:E441)</f>
        <v>7667.7</v>
      </c>
      <c r="G441" s="175">
        <v>0</v>
      </c>
      <c r="H441" s="175"/>
      <c r="I441" s="175">
        <v>0</v>
      </c>
      <c r="J441" s="175">
        <v>0</v>
      </c>
      <c r="K441" s="175"/>
      <c r="L441" s="175">
        <v>0</v>
      </c>
    </row>
    <row r="442" spans="1:13" s="1" customFormat="1" ht="27" x14ac:dyDescent="0.3">
      <c r="A442" s="7" t="s">
        <v>633</v>
      </c>
      <c r="B442" s="60"/>
      <c r="C442" s="6" t="s">
        <v>376</v>
      </c>
      <c r="D442" s="175">
        <v>6237.2</v>
      </c>
      <c r="E442" s="253">
        <f>E443</f>
        <v>-25.7</v>
      </c>
      <c r="F442" s="175">
        <f>F443</f>
        <v>6211.5</v>
      </c>
      <c r="G442" s="175">
        <f t="shared" ref="G442:L442" si="312">G443</f>
        <v>0</v>
      </c>
      <c r="H442" s="175"/>
      <c r="I442" s="175">
        <f t="shared" si="312"/>
        <v>0</v>
      </c>
      <c r="J442" s="175">
        <f t="shared" si="312"/>
        <v>0</v>
      </c>
      <c r="K442" s="175"/>
      <c r="L442" s="175">
        <f t="shared" si="312"/>
        <v>0</v>
      </c>
    </row>
    <row r="443" spans="1:13" s="1" customFormat="1" ht="27" x14ac:dyDescent="0.3">
      <c r="A443" s="7"/>
      <c r="B443" s="7" t="s">
        <v>12</v>
      </c>
      <c r="C443" s="6" t="s">
        <v>11</v>
      </c>
      <c r="D443" s="175">
        <v>6237.2</v>
      </c>
      <c r="E443" s="253">
        <v>-25.7</v>
      </c>
      <c r="F443" s="175">
        <v>6211.5</v>
      </c>
      <c r="G443" s="175">
        <v>0</v>
      </c>
      <c r="H443" s="175"/>
      <c r="I443" s="175">
        <v>0</v>
      </c>
      <c r="J443" s="175">
        <v>0</v>
      </c>
      <c r="K443" s="175"/>
      <c r="L443" s="175">
        <v>0</v>
      </c>
    </row>
    <row r="444" spans="1:13" s="1" customFormat="1" ht="27" x14ac:dyDescent="0.3">
      <c r="A444" s="7" t="s">
        <v>889</v>
      </c>
      <c r="B444" s="389"/>
      <c r="C444" s="390" t="s">
        <v>890</v>
      </c>
      <c r="D444" s="391"/>
      <c r="E444" s="391">
        <f>E445</f>
        <v>600</v>
      </c>
      <c r="F444" s="391">
        <f>F445</f>
        <v>600</v>
      </c>
      <c r="G444" s="391"/>
      <c r="H444" s="391"/>
      <c r="I444" s="391"/>
      <c r="J444" s="391"/>
      <c r="K444" s="391"/>
      <c r="L444" s="391"/>
    </row>
    <row r="445" spans="1:13" s="1" customFormat="1" ht="27" x14ac:dyDescent="0.3">
      <c r="A445" s="389"/>
      <c r="B445" s="7" t="s">
        <v>12</v>
      </c>
      <c r="C445" s="6" t="s">
        <v>11</v>
      </c>
      <c r="D445" s="391"/>
      <c r="E445" s="391">
        <v>600</v>
      </c>
      <c r="F445" s="391">
        <v>600</v>
      </c>
      <c r="G445" s="391"/>
      <c r="H445" s="391"/>
      <c r="I445" s="391"/>
      <c r="J445" s="391"/>
      <c r="K445" s="391"/>
      <c r="L445" s="391"/>
    </row>
    <row r="446" spans="1:13" s="1" customFormat="1" ht="27" x14ac:dyDescent="0.3">
      <c r="A446" s="153" t="s">
        <v>374</v>
      </c>
      <c r="B446" s="153"/>
      <c r="C446" s="154" t="s">
        <v>373</v>
      </c>
      <c r="D446" s="165">
        <f t="shared" ref="D446:L447" si="313">D447</f>
        <v>33838.699999999997</v>
      </c>
      <c r="E446" s="267"/>
      <c r="F446" s="165">
        <f t="shared" si="313"/>
        <v>33838.699999999997</v>
      </c>
      <c r="G446" s="165">
        <f t="shared" si="313"/>
        <v>31983.9</v>
      </c>
      <c r="H446" s="165"/>
      <c r="I446" s="165">
        <f t="shared" si="313"/>
        <v>31983.9</v>
      </c>
      <c r="J446" s="165">
        <f t="shared" si="313"/>
        <v>33838.699999999997</v>
      </c>
      <c r="K446" s="165"/>
      <c r="L446" s="165">
        <f t="shared" si="313"/>
        <v>33838.699999999997</v>
      </c>
    </row>
    <row r="447" spans="1:13" s="1" customFormat="1" ht="42" customHeight="1" x14ac:dyDescent="0.3">
      <c r="A447" s="7" t="s">
        <v>631</v>
      </c>
      <c r="B447" s="60"/>
      <c r="C447" s="6" t="s">
        <v>372</v>
      </c>
      <c r="D447" s="175">
        <f t="shared" si="313"/>
        <v>33838.699999999997</v>
      </c>
      <c r="E447" s="253"/>
      <c r="F447" s="175">
        <f t="shared" si="313"/>
        <v>33838.699999999997</v>
      </c>
      <c r="G447" s="175">
        <f t="shared" si="313"/>
        <v>31983.9</v>
      </c>
      <c r="H447" s="175"/>
      <c r="I447" s="175">
        <f t="shared" si="313"/>
        <v>31983.9</v>
      </c>
      <c r="J447" s="175">
        <f t="shared" si="313"/>
        <v>33838.699999999997</v>
      </c>
      <c r="K447" s="175"/>
      <c r="L447" s="175">
        <f t="shared" si="313"/>
        <v>33838.699999999997</v>
      </c>
    </row>
    <row r="448" spans="1:13" s="1" customFormat="1" ht="27" x14ac:dyDescent="0.3">
      <c r="A448" s="7"/>
      <c r="B448" s="7" t="s">
        <v>12</v>
      </c>
      <c r="C448" s="6" t="s">
        <v>11</v>
      </c>
      <c r="D448" s="175">
        <v>33838.699999999997</v>
      </c>
      <c r="E448" s="253"/>
      <c r="F448" s="175">
        <v>33838.699999999997</v>
      </c>
      <c r="G448" s="175">
        <v>31983.9</v>
      </c>
      <c r="H448" s="175"/>
      <c r="I448" s="175">
        <v>31983.9</v>
      </c>
      <c r="J448" s="175">
        <v>33838.699999999997</v>
      </c>
      <c r="K448" s="175"/>
      <c r="L448" s="175">
        <v>33838.699999999997</v>
      </c>
      <c r="M448" s="243"/>
    </row>
    <row r="449" spans="1:13" s="1" customFormat="1" ht="79.8" x14ac:dyDescent="0.3">
      <c r="A449" s="153" t="s">
        <v>705</v>
      </c>
      <c r="B449" s="153"/>
      <c r="C449" s="156" t="s">
        <v>720</v>
      </c>
      <c r="D449" s="165">
        <f t="shared" ref="D449:L450" si="314">D450</f>
        <v>438.88</v>
      </c>
      <c r="E449" s="267"/>
      <c r="F449" s="165">
        <f t="shared" si="314"/>
        <v>438.88</v>
      </c>
      <c r="G449" s="165">
        <f t="shared" si="314"/>
        <v>0</v>
      </c>
      <c r="H449" s="165"/>
      <c r="I449" s="165">
        <f t="shared" si="314"/>
        <v>0</v>
      </c>
      <c r="J449" s="165">
        <f t="shared" si="314"/>
        <v>0</v>
      </c>
      <c r="K449" s="165"/>
      <c r="L449" s="165">
        <f t="shared" si="314"/>
        <v>0</v>
      </c>
    </row>
    <row r="450" spans="1:13" s="1" customFormat="1" ht="27" x14ac:dyDescent="0.3">
      <c r="A450" s="7" t="s">
        <v>704</v>
      </c>
      <c r="B450" s="7"/>
      <c r="C450" s="11" t="s">
        <v>687</v>
      </c>
      <c r="D450" s="175">
        <f t="shared" si="314"/>
        <v>438.88</v>
      </c>
      <c r="E450" s="253"/>
      <c r="F450" s="175">
        <f t="shared" si="314"/>
        <v>438.88</v>
      </c>
      <c r="G450" s="175">
        <f t="shared" si="314"/>
        <v>0</v>
      </c>
      <c r="H450" s="175"/>
      <c r="I450" s="175">
        <f t="shared" si="314"/>
        <v>0</v>
      </c>
      <c r="J450" s="175">
        <f t="shared" si="314"/>
        <v>0</v>
      </c>
      <c r="K450" s="175"/>
      <c r="L450" s="175">
        <f t="shared" si="314"/>
        <v>0</v>
      </c>
    </row>
    <row r="451" spans="1:13" s="1" customFormat="1" ht="27" x14ac:dyDescent="0.3">
      <c r="A451" s="7"/>
      <c r="B451" s="7" t="s">
        <v>12</v>
      </c>
      <c r="C451" s="6" t="s">
        <v>11</v>
      </c>
      <c r="D451" s="175">
        <f t="shared" ref="D451:J451" si="315">D452+D453+D454</f>
        <v>438.88</v>
      </c>
      <c r="E451" s="253"/>
      <c r="F451" s="175">
        <f t="shared" ref="F451" si="316">F452+F453+F454</f>
        <v>438.88</v>
      </c>
      <c r="G451" s="175">
        <f t="shared" si="315"/>
        <v>0</v>
      </c>
      <c r="H451" s="175"/>
      <c r="I451" s="175">
        <f t="shared" ref="I451" si="317">I452+I453+I454</f>
        <v>0</v>
      </c>
      <c r="J451" s="175">
        <f t="shared" si="315"/>
        <v>0</v>
      </c>
      <c r="K451" s="175"/>
      <c r="L451" s="175">
        <f t="shared" ref="L451" si="318">L452+L453+L454</f>
        <v>0</v>
      </c>
    </row>
    <row r="452" spans="1:13" s="1" customFormat="1" ht="14.4" x14ac:dyDescent="0.3">
      <c r="A452" s="7"/>
      <c r="B452" s="7"/>
      <c r="C452" s="6" t="s">
        <v>101</v>
      </c>
      <c r="D452" s="175">
        <v>0</v>
      </c>
      <c r="E452" s="253"/>
      <c r="F452" s="175">
        <v>0</v>
      </c>
      <c r="G452" s="175">
        <v>0</v>
      </c>
      <c r="H452" s="175"/>
      <c r="I452" s="175">
        <v>0</v>
      </c>
      <c r="J452" s="175">
        <v>0</v>
      </c>
      <c r="K452" s="175"/>
      <c r="L452" s="175">
        <v>0</v>
      </c>
    </row>
    <row r="453" spans="1:13" s="1" customFormat="1" ht="14.4" x14ac:dyDescent="0.3">
      <c r="A453" s="7"/>
      <c r="B453" s="7"/>
      <c r="C453" s="6" t="s">
        <v>100</v>
      </c>
      <c r="D453" s="175">
        <v>0</v>
      </c>
      <c r="E453" s="253"/>
      <c r="F453" s="175">
        <v>0</v>
      </c>
      <c r="G453" s="175">
        <v>0</v>
      </c>
      <c r="H453" s="175"/>
      <c r="I453" s="175">
        <v>0</v>
      </c>
      <c r="J453" s="175">
        <v>0</v>
      </c>
      <c r="K453" s="175"/>
      <c r="L453" s="175">
        <v>0</v>
      </c>
    </row>
    <row r="454" spans="1:13" s="1" customFormat="1" ht="14.4" x14ac:dyDescent="0.3">
      <c r="A454" s="7"/>
      <c r="B454" s="7"/>
      <c r="C454" s="6" t="s">
        <v>97</v>
      </c>
      <c r="D454" s="175">
        <v>438.88</v>
      </c>
      <c r="E454" s="253"/>
      <c r="F454" s="175">
        <v>438.88</v>
      </c>
      <c r="G454" s="175">
        <v>0</v>
      </c>
      <c r="H454" s="175"/>
      <c r="I454" s="175">
        <v>0</v>
      </c>
      <c r="J454" s="175">
        <v>0</v>
      </c>
      <c r="K454" s="175"/>
      <c r="L454" s="175">
        <v>0</v>
      </c>
    </row>
    <row r="455" spans="1:13" s="1" customFormat="1" ht="41.25" customHeight="1" x14ac:dyDescent="0.3">
      <c r="A455" s="153" t="s">
        <v>652</v>
      </c>
      <c r="B455" s="153"/>
      <c r="C455" s="156" t="s">
        <v>371</v>
      </c>
      <c r="D455" s="165">
        <f t="shared" ref="D455:L456" si="319">D456</f>
        <v>262277.92671999999</v>
      </c>
      <c r="E455" s="267"/>
      <c r="F455" s="165">
        <f t="shared" si="319"/>
        <v>262277.92671999999</v>
      </c>
      <c r="G455" s="165">
        <f t="shared" si="319"/>
        <v>0</v>
      </c>
      <c r="H455" s="165">
        <f t="shared" si="319"/>
        <v>531.73464999999999</v>
      </c>
      <c r="I455" s="165">
        <f t="shared" si="319"/>
        <v>531.73464999999999</v>
      </c>
      <c r="J455" s="165">
        <f t="shared" si="319"/>
        <v>0</v>
      </c>
      <c r="K455" s="165"/>
      <c r="L455" s="165">
        <f t="shared" si="319"/>
        <v>0</v>
      </c>
    </row>
    <row r="456" spans="1:13" s="1" customFormat="1" ht="27" x14ac:dyDescent="0.3">
      <c r="A456" s="7" t="s">
        <v>653</v>
      </c>
      <c r="B456" s="7"/>
      <c r="C456" s="11" t="s">
        <v>370</v>
      </c>
      <c r="D456" s="175">
        <f t="shared" si="319"/>
        <v>262277.92671999999</v>
      </c>
      <c r="E456" s="253"/>
      <c r="F456" s="175">
        <f t="shared" si="319"/>
        <v>262277.92671999999</v>
      </c>
      <c r="G456" s="175">
        <f t="shared" si="319"/>
        <v>0</v>
      </c>
      <c r="H456" s="175">
        <f t="shared" si="319"/>
        <v>531.73464999999999</v>
      </c>
      <c r="I456" s="175">
        <f t="shared" si="319"/>
        <v>531.73464999999999</v>
      </c>
      <c r="J456" s="175">
        <f t="shared" si="319"/>
        <v>0</v>
      </c>
      <c r="K456" s="175"/>
      <c r="L456" s="175">
        <f t="shared" si="319"/>
        <v>0</v>
      </c>
    </row>
    <row r="457" spans="1:13" s="1" customFormat="1" ht="27" x14ac:dyDescent="0.3">
      <c r="A457" s="7"/>
      <c r="B457" s="7" t="s">
        <v>12</v>
      </c>
      <c r="C457" s="6" t="s">
        <v>11</v>
      </c>
      <c r="D457" s="175">
        <f t="shared" ref="D457:J457" si="320">D458+D459+D460</f>
        <v>262277.92671999999</v>
      </c>
      <c r="E457" s="253"/>
      <c r="F457" s="175">
        <f t="shared" ref="F457" si="321">F458+F459+F460</f>
        <v>262277.92671999999</v>
      </c>
      <c r="G457" s="175">
        <f t="shared" si="320"/>
        <v>0</v>
      </c>
      <c r="H457" s="175">
        <f t="shared" si="320"/>
        <v>531.73464999999999</v>
      </c>
      <c r="I457" s="175">
        <f t="shared" ref="I457" si="322">I458+I459+I460</f>
        <v>531.73464999999999</v>
      </c>
      <c r="J457" s="175">
        <f t="shared" si="320"/>
        <v>0</v>
      </c>
      <c r="K457" s="175"/>
      <c r="L457" s="175">
        <f t="shared" ref="L457" si="323">L458+L459+L460</f>
        <v>0</v>
      </c>
    </row>
    <row r="458" spans="1:13" s="1" customFormat="1" ht="14.4" x14ac:dyDescent="0.3">
      <c r="A458" s="7"/>
      <c r="B458" s="7"/>
      <c r="C458" s="6" t="s">
        <v>101</v>
      </c>
      <c r="D458" s="175">
        <v>250527.87560999999</v>
      </c>
      <c r="E458" s="253"/>
      <c r="F458" s="175">
        <v>250527.87560999999</v>
      </c>
      <c r="G458" s="175">
        <v>0</v>
      </c>
      <c r="H458" s="175"/>
      <c r="I458" s="175">
        <v>0</v>
      </c>
      <c r="J458" s="175">
        <v>0</v>
      </c>
      <c r="K458" s="175"/>
      <c r="L458" s="175">
        <v>0</v>
      </c>
    </row>
    <row r="459" spans="1:13" s="1" customFormat="1" ht="14.4" x14ac:dyDescent="0.3">
      <c r="A459" s="7"/>
      <c r="B459" s="7"/>
      <c r="C459" s="6" t="s">
        <v>100</v>
      </c>
      <c r="D459" s="175">
        <v>10438.661480000001</v>
      </c>
      <c r="E459" s="253"/>
      <c r="F459" s="175">
        <v>10438.661480000001</v>
      </c>
      <c r="G459" s="175">
        <v>0</v>
      </c>
      <c r="H459" s="175"/>
      <c r="I459" s="175">
        <v>0</v>
      </c>
      <c r="J459" s="175">
        <v>0</v>
      </c>
      <c r="K459" s="175"/>
      <c r="L459" s="175">
        <v>0</v>
      </c>
    </row>
    <row r="460" spans="1:13" s="1" customFormat="1" ht="14.4" x14ac:dyDescent="0.3">
      <c r="A460" s="7"/>
      <c r="B460" s="7"/>
      <c r="C460" s="6" t="s">
        <v>97</v>
      </c>
      <c r="D460" s="175">
        <v>1311.3896299999999</v>
      </c>
      <c r="E460" s="253"/>
      <c r="F460" s="175">
        <v>1311.3896299999999</v>
      </c>
      <c r="G460" s="175">
        <v>0</v>
      </c>
      <c r="H460" s="430">
        <v>531.73464999999999</v>
      </c>
      <c r="I460" s="175">
        <f>531.73465</f>
        <v>531.73464999999999</v>
      </c>
      <c r="J460" s="175">
        <v>0</v>
      </c>
      <c r="K460" s="175"/>
      <c r="L460" s="175">
        <v>0</v>
      </c>
    </row>
    <row r="461" spans="1:13" s="1" customFormat="1" ht="40.200000000000003" x14ac:dyDescent="0.3">
      <c r="A461" s="30" t="s">
        <v>394</v>
      </c>
      <c r="B461" s="30"/>
      <c r="C461" s="51" t="s">
        <v>393</v>
      </c>
      <c r="D461" s="254">
        <f t="shared" ref="D461:F463" si="324">D462</f>
        <v>7078.2</v>
      </c>
      <c r="E461" s="266"/>
      <c r="F461" s="254">
        <f t="shared" si="324"/>
        <v>7078.2</v>
      </c>
      <c r="G461" s="254">
        <f t="shared" ref="G461:L463" si="325">G462</f>
        <v>0</v>
      </c>
      <c r="H461" s="254">
        <f t="shared" si="325"/>
        <v>7078.2</v>
      </c>
      <c r="I461" s="254">
        <f t="shared" si="325"/>
        <v>7078.2</v>
      </c>
      <c r="J461" s="254">
        <f t="shared" si="325"/>
        <v>7078.2</v>
      </c>
      <c r="K461" s="254"/>
      <c r="L461" s="254">
        <f t="shared" si="325"/>
        <v>7078.2</v>
      </c>
    </row>
    <row r="462" spans="1:13" s="1" customFormat="1" ht="53.4" x14ac:dyDescent="0.3">
      <c r="A462" s="153" t="s">
        <v>392</v>
      </c>
      <c r="B462" s="153"/>
      <c r="C462" s="154" t="s">
        <v>391</v>
      </c>
      <c r="D462" s="165">
        <f t="shared" si="324"/>
        <v>7078.2</v>
      </c>
      <c r="E462" s="267"/>
      <c r="F462" s="165">
        <f t="shared" si="324"/>
        <v>7078.2</v>
      </c>
      <c r="G462" s="165">
        <f t="shared" si="325"/>
        <v>0</v>
      </c>
      <c r="H462" s="165">
        <f t="shared" si="325"/>
        <v>7078.2</v>
      </c>
      <c r="I462" s="165">
        <f t="shared" si="325"/>
        <v>7078.2</v>
      </c>
      <c r="J462" s="165">
        <f t="shared" si="325"/>
        <v>7078.2</v>
      </c>
      <c r="K462" s="165"/>
      <c r="L462" s="165">
        <f t="shared" si="325"/>
        <v>7078.2</v>
      </c>
    </row>
    <row r="463" spans="1:13" s="1" customFormat="1" ht="53.4" x14ac:dyDescent="0.3">
      <c r="A463" s="7" t="s">
        <v>390</v>
      </c>
      <c r="B463" s="60"/>
      <c r="C463" s="6" t="s">
        <v>569</v>
      </c>
      <c r="D463" s="175">
        <f t="shared" si="324"/>
        <v>7078.2</v>
      </c>
      <c r="E463" s="253"/>
      <c r="F463" s="175">
        <f t="shared" si="324"/>
        <v>7078.2</v>
      </c>
      <c r="G463" s="175">
        <f t="shared" si="325"/>
        <v>0</v>
      </c>
      <c r="H463" s="175">
        <f>H464</f>
        <v>7078.2</v>
      </c>
      <c r="I463" s="175">
        <f t="shared" si="325"/>
        <v>7078.2</v>
      </c>
      <c r="J463" s="175">
        <f t="shared" si="325"/>
        <v>7078.2</v>
      </c>
      <c r="K463" s="175"/>
      <c r="L463" s="175">
        <f t="shared" si="325"/>
        <v>7078.2</v>
      </c>
    </row>
    <row r="464" spans="1:13" s="1" customFormat="1" ht="27" x14ac:dyDescent="0.3">
      <c r="A464" s="7"/>
      <c r="B464" s="7" t="s">
        <v>12</v>
      </c>
      <c r="C464" s="6" t="s">
        <v>11</v>
      </c>
      <c r="D464" s="175">
        <v>7078.2</v>
      </c>
      <c r="E464" s="253"/>
      <c r="F464" s="175">
        <v>7078.2</v>
      </c>
      <c r="G464" s="175">
        <v>0</v>
      </c>
      <c r="H464" s="175">
        <v>7078.2</v>
      </c>
      <c r="I464" s="175">
        <v>7078.2</v>
      </c>
      <c r="J464" s="175">
        <v>7078.2</v>
      </c>
      <c r="K464" s="175"/>
      <c r="L464" s="175">
        <v>7078.2</v>
      </c>
      <c r="M464" s="243"/>
    </row>
    <row r="465" spans="1:12" s="1" customFormat="1" ht="53.4" x14ac:dyDescent="0.3">
      <c r="A465" s="30" t="s">
        <v>369</v>
      </c>
      <c r="B465" s="30"/>
      <c r="C465" s="51" t="s">
        <v>368</v>
      </c>
      <c r="D465" s="254">
        <f>D466+D469+D472</f>
        <v>3937</v>
      </c>
      <c r="E465" s="266"/>
      <c r="F465" s="254">
        <f>F466+F469+F472</f>
        <v>3937</v>
      </c>
      <c r="G465" s="254">
        <f t="shared" ref="G465:J465" si="326">G466+G469</f>
        <v>0</v>
      </c>
      <c r="H465" s="254"/>
      <c r="I465" s="254">
        <f t="shared" ref="I465" si="327">I466+I469</f>
        <v>0</v>
      </c>
      <c r="J465" s="254">
        <f t="shared" si="326"/>
        <v>0</v>
      </c>
      <c r="K465" s="254"/>
      <c r="L465" s="254">
        <f t="shared" ref="L465" si="328">L466+L469</f>
        <v>0</v>
      </c>
    </row>
    <row r="466" spans="1:12" s="1" customFormat="1" ht="42" customHeight="1" x14ac:dyDescent="0.3">
      <c r="A466" s="153" t="s">
        <v>367</v>
      </c>
      <c r="B466" s="153"/>
      <c r="C466" s="166" t="s">
        <v>366</v>
      </c>
      <c r="D466" s="165">
        <f>D467</f>
        <v>1236.5999999999999</v>
      </c>
      <c r="E466" s="267"/>
      <c r="F466" s="165">
        <f>F467</f>
        <v>1236.5999999999999</v>
      </c>
      <c r="G466" s="165">
        <v>0</v>
      </c>
      <c r="H466" s="165"/>
      <c r="I466" s="165">
        <v>0</v>
      </c>
      <c r="J466" s="165">
        <v>0</v>
      </c>
      <c r="K466" s="165"/>
      <c r="L466" s="165">
        <v>0</v>
      </c>
    </row>
    <row r="467" spans="1:12" s="1" customFormat="1" ht="40.200000000000003" x14ac:dyDescent="0.3">
      <c r="A467" s="7" t="s">
        <v>630</v>
      </c>
      <c r="B467" s="7"/>
      <c r="C467" s="99" t="s">
        <v>365</v>
      </c>
      <c r="D467" s="175">
        <f>D468</f>
        <v>1236.5999999999999</v>
      </c>
      <c r="E467" s="253"/>
      <c r="F467" s="175">
        <f>F468</f>
        <v>1236.5999999999999</v>
      </c>
      <c r="G467" s="175">
        <v>0</v>
      </c>
      <c r="H467" s="175"/>
      <c r="I467" s="175">
        <v>0</v>
      </c>
      <c r="J467" s="175">
        <v>0</v>
      </c>
      <c r="K467" s="175"/>
      <c r="L467" s="175">
        <v>0</v>
      </c>
    </row>
    <row r="468" spans="1:12" s="1" customFormat="1" ht="27" x14ac:dyDescent="0.3">
      <c r="A468" s="7"/>
      <c r="B468" s="7" t="s">
        <v>12</v>
      </c>
      <c r="C468" s="6" t="s">
        <v>11</v>
      </c>
      <c r="D468" s="175">
        <v>1236.5999999999999</v>
      </c>
      <c r="E468" s="253"/>
      <c r="F468" s="175">
        <v>1236.5999999999999</v>
      </c>
      <c r="G468" s="175">
        <v>0</v>
      </c>
      <c r="H468" s="175"/>
      <c r="I468" s="175">
        <v>0</v>
      </c>
      <c r="J468" s="175">
        <v>0</v>
      </c>
      <c r="K468" s="175"/>
      <c r="L468" s="175">
        <v>0</v>
      </c>
    </row>
    <row r="469" spans="1:12" s="1" customFormat="1" ht="40.200000000000003" x14ac:dyDescent="0.3">
      <c r="A469" s="153" t="s">
        <v>649</v>
      </c>
      <c r="B469" s="153"/>
      <c r="C469" s="166" t="s">
        <v>650</v>
      </c>
      <c r="D469" s="165">
        <f t="shared" ref="D469:I470" si="329">D470</f>
        <v>300.39999999999998</v>
      </c>
      <c r="E469" s="267"/>
      <c r="F469" s="165">
        <f t="shared" si="329"/>
        <v>300.39999999999998</v>
      </c>
      <c r="G469" s="261">
        <f t="shared" si="329"/>
        <v>0</v>
      </c>
      <c r="H469" s="261"/>
      <c r="I469" s="261">
        <f t="shared" si="329"/>
        <v>0</v>
      </c>
      <c r="J469" s="165">
        <v>0</v>
      </c>
      <c r="K469" s="165"/>
      <c r="L469" s="165">
        <v>0</v>
      </c>
    </row>
    <row r="470" spans="1:12" s="1" customFormat="1" ht="40.200000000000003" x14ac:dyDescent="0.3">
      <c r="A470" s="199" t="s">
        <v>757</v>
      </c>
      <c r="B470" s="199"/>
      <c r="C470" s="206" t="s">
        <v>651</v>
      </c>
      <c r="D470" s="211">
        <f t="shared" si="329"/>
        <v>300.39999999999998</v>
      </c>
      <c r="E470" s="253"/>
      <c r="F470" s="211">
        <f t="shared" si="329"/>
        <v>300.39999999999998</v>
      </c>
      <c r="G470" s="211">
        <f>G471</f>
        <v>0</v>
      </c>
      <c r="H470" s="211"/>
      <c r="I470" s="211">
        <f>I471</f>
        <v>0</v>
      </c>
      <c r="J470" s="211">
        <f>J471</f>
        <v>0</v>
      </c>
      <c r="K470" s="211"/>
      <c r="L470" s="211">
        <f>L471</f>
        <v>0</v>
      </c>
    </row>
    <row r="471" spans="1:12" s="1" customFormat="1" ht="27" x14ac:dyDescent="0.3">
      <c r="A471" s="199"/>
      <c r="B471" s="7" t="s">
        <v>12</v>
      </c>
      <c r="C471" s="6" t="s">
        <v>11</v>
      </c>
      <c r="D471" s="211">
        <v>300.39999999999998</v>
      </c>
      <c r="E471" s="253"/>
      <c r="F471" s="211">
        <v>300.39999999999998</v>
      </c>
      <c r="G471" s="211">
        <v>0</v>
      </c>
      <c r="H471" s="211"/>
      <c r="I471" s="211">
        <v>0</v>
      </c>
      <c r="J471" s="211">
        <v>0</v>
      </c>
      <c r="K471" s="211"/>
      <c r="L471" s="211">
        <v>0</v>
      </c>
    </row>
    <row r="472" spans="1:12" s="1" customFormat="1" ht="27" x14ac:dyDescent="0.3">
      <c r="A472" s="153" t="s">
        <v>716</v>
      </c>
      <c r="B472" s="153"/>
      <c r="C472" s="166" t="s">
        <v>646</v>
      </c>
      <c r="D472" s="165">
        <f>D473</f>
        <v>2400</v>
      </c>
      <c r="E472" s="267"/>
      <c r="F472" s="165">
        <f>F473</f>
        <v>2400</v>
      </c>
      <c r="G472" s="165">
        <v>0</v>
      </c>
      <c r="H472" s="165"/>
      <c r="I472" s="165">
        <v>0</v>
      </c>
      <c r="J472" s="165">
        <v>0</v>
      </c>
      <c r="K472" s="165"/>
      <c r="L472" s="165">
        <v>0</v>
      </c>
    </row>
    <row r="473" spans="1:12" s="1" customFormat="1" ht="40.200000000000003" x14ac:dyDescent="0.3">
      <c r="A473" s="7" t="s">
        <v>717</v>
      </c>
      <c r="B473" s="7"/>
      <c r="C473" s="99" t="s">
        <v>718</v>
      </c>
      <c r="D473" s="175">
        <f>D474</f>
        <v>2400</v>
      </c>
      <c r="E473" s="253"/>
      <c r="F473" s="175">
        <f>F474</f>
        <v>2400</v>
      </c>
      <c r="G473" s="175">
        <v>0</v>
      </c>
      <c r="H473" s="175"/>
      <c r="I473" s="175">
        <v>0</v>
      </c>
      <c r="J473" s="175">
        <v>0</v>
      </c>
      <c r="K473" s="175"/>
      <c r="L473" s="175">
        <v>0</v>
      </c>
    </row>
    <row r="474" spans="1:12" s="1" customFormat="1" ht="27" x14ac:dyDescent="0.3">
      <c r="A474" s="7"/>
      <c r="B474" s="7" t="s">
        <v>12</v>
      </c>
      <c r="C474" s="6" t="s">
        <v>11</v>
      </c>
      <c r="D474" s="175">
        <f>D475+D476</f>
        <v>2400</v>
      </c>
      <c r="E474" s="253"/>
      <c r="F474" s="175">
        <f>F475+F476</f>
        <v>2400</v>
      </c>
      <c r="G474" s="175">
        <v>0</v>
      </c>
      <c r="H474" s="175"/>
      <c r="I474" s="175">
        <v>0</v>
      </c>
      <c r="J474" s="175">
        <v>0</v>
      </c>
      <c r="K474" s="175"/>
      <c r="L474" s="175">
        <v>0</v>
      </c>
    </row>
    <row r="475" spans="1:12" s="1" customFormat="1" ht="14.4" x14ac:dyDescent="0.3">
      <c r="A475" s="226"/>
      <c r="B475" s="226"/>
      <c r="C475" s="6" t="s">
        <v>100</v>
      </c>
      <c r="D475" s="253">
        <v>2160</v>
      </c>
      <c r="E475" s="253"/>
      <c r="F475" s="253">
        <v>2160</v>
      </c>
      <c r="G475" s="175">
        <v>0</v>
      </c>
      <c r="H475" s="175"/>
      <c r="I475" s="175">
        <v>0</v>
      </c>
      <c r="J475" s="175">
        <v>0</v>
      </c>
      <c r="K475" s="175"/>
      <c r="L475" s="175">
        <v>0</v>
      </c>
    </row>
    <row r="476" spans="1:12" s="1" customFormat="1" ht="14.4" x14ac:dyDescent="0.3">
      <c r="A476" s="226"/>
      <c r="B476" s="226"/>
      <c r="C476" s="6" t="s">
        <v>97</v>
      </c>
      <c r="D476" s="253">
        <v>240</v>
      </c>
      <c r="E476" s="253"/>
      <c r="F476" s="253">
        <v>240</v>
      </c>
      <c r="G476" s="175">
        <v>0</v>
      </c>
      <c r="H476" s="175"/>
      <c r="I476" s="175">
        <v>0</v>
      </c>
      <c r="J476" s="175">
        <v>0</v>
      </c>
      <c r="K476" s="175"/>
      <c r="L476" s="175">
        <v>0</v>
      </c>
    </row>
    <row r="477" spans="1:12" s="1" customFormat="1" ht="53.4" x14ac:dyDescent="0.3">
      <c r="A477" s="170" t="s">
        <v>287</v>
      </c>
      <c r="B477" s="170"/>
      <c r="C477" s="173" t="s">
        <v>286</v>
      </c>
      <c r="D477" s="260">
        <f t="shared" ref="D477:J477" si="330">D478+D484</f>
        <v>8028.7210099999993</v>
      </c>
      <c r="E477" s="263"/>
      <c r="F477" s="260">
        <f t="shared" ref="F477" si="331">F478+F484</f>
        <v>8028.7210099999993</v>
      </c>
      <c r="G477" s="260">
        <f t="shared" si="330"/>
        <v>8064.9380900000015</v>
      </c>
      <c r="H477" s="260"/>
      <c r="I477" s="260">
        <f t="shared" ref="I477" si="332">I478+I484</f>
        <v>8064.9380900000015</v>
      </c>
      <c r="J477" s="260">
        <f t="shared" si="330"/>
        <v>8127.3156800000006</v>
      </c>
      <c r="K477" s="260"/>
      <c r="L477" s="260">
        <f t="shared" ref="L477" si="333">L478+L484</f>
        <v>8127.3156800000006</v>
      </c>
    </row>
    <row r="478" spans="1:12" s="1" customFormat="1" ht="40.200000000000003" x14ac:dyDescent="0.3">
      <c r="A478" s="205" t="s">
        <v>654</v>
      </c>
      <c r="B478" s="160"/>
      <c r="C478" s="208" t="s">
        <v>656</v>
      </c>
      <c r="D478" s="165">
        <f t="shared" ref="D478:F479" si="334">D479</f>
        <v>6029.2760399999997</v>
      </c>
      <c r="E478" s="267"/>
      <c r="F478" s="165">
        <f t="shared" si="334"/>
        <v>6029.2760399999997</v>
      </c>
      <c r="G478" s="165">
        <f t="shared" ref="G478:L479" si="335">G479</f>
        <v>5789.1429700000008</v>
      </c>
      <c r="H478" s="165"/>
      <c r="I478" s="165">
        <f t="shared" si="335"/>
        <v>5789.1429700000008</v>
      </c>
      <c r="J478" s="165">
        <f t="shared" si="335"/>
        <v>5854.0556400000005</v>
      </c>
      <c r="K478" s="165"/>
      <c r="L478" s="165">
        <f t="shared" si="335"/>
        <v>5854.0556400000005</v>
      </c>
    </row>
    <row r="479" spans="1:12" s="1" customFormat="1" ht="40.200000000000003" x14ac:dyDescent="0.3">
      <c r="A479" s="207" t="s">
        <v>655</v>
      </c>
      <c r="B479" s="54"/>
      <c r="C479" s="11" t="s">
        <v>623</v>
      </c>
      <c r="D479" s="175">
        <f t="shared" si="334"/>
        <v>6029.2760399999997</v>
      </c>
      <c r="E479" s="253"/>
      <c r="F479" s="175">
        <f t="shared" si="334"/>
        <v>6029.2760399999997</v>
      </c>
      <c r="G479" s="175">
        <f t="shared" si="335"/>
        <v>5789.1429700000008</v>
      </c>
      <c r="H479" s="175"/>
      <c r="I479" s="175">
        <f t="shared" si="335"/>
        <v>5789.1429700000008</v>
      </c>
      <c r="J479" s="175">
        <f t="shared" si="335"/>
        <v>5854.0556400000005</v>
      </c>
      <c r="K479" s="175"/>
      <c r="L479" s="175">
        <f t="shared" si="335"/>
        <v>5854.0556400000005</v>
      </c>
    </row>
    <row r="480" spans="1:12" s="1" customFormat="1" ht="27" x14ac:dyDescent="0.3">
      <c r="A480" s="94"/>
      <c r="B480" s="7" t="s">
        <v>12</v>
      </c>
      <c r="C480" s="6" t="s">
        <v>11</v>
      </c>
      <c r="D480" s="175">
        <f t="shared" ref="D480:J480" si="336">D481+D482+D483</f>
        <v>6029.2760399999997</v>
      </c>
      <c r="E480" s="253"/>
      <c r="F480" s="175">
        <f t="shared" ref="F480" si="337">F481+F482+F483</f>
        <v>6029.2760399999997</v>
      </c>
      <c r="G480" s="175">
        <f t="shared" si="336"/>
        <v>5789.1429700000008</v>
      </c>
      <c r="H480" s="175"/>
      <c r="I480" s="175">
        <f t="shared" ref="I480" si="338">I481+I482+I483</f>
        <v>5789.1429700000008</v>
      </c>
      <c r="J480" s="175">
        <f t="shared" si="336"/>
        <v>5854.0556400000005</v>
      </c>
      <c r="K480" s="175"/>
      <c r="L480" s="175">
        <f t="shared" ref="L480" si="339">L481+L482+L483</f>
        <v>5854.0556400000005</v>
      </c>
    </row>
    <row r="481" spans="1:13" s="1" customFormat="1" ht="14.4" x14ac:dyDescent="0.3">
      <c r="A481" s="94"/>
      <c r="B481" s="7"/>
      <c r="C481" s="6" t="s">
        <v>101</v>
      </c>
      <c r="D481" s="175">
        <v>5209.2945</v>
      </c>
      <c r="E481" s="253"/>
      <c r="F481" s="175">
        <v>5209.2945</v>
      </c>
      <c r="G481" s="175">
        <v>5001.81952</v>
      </c>
      <c r="H481" s="175"/>
      <c r="I481" s="175">
        <v>5001.81952</v>
      </c>
      <c r="J481" s="175">
        <v>5057.9040800000002</v>
      </c>
      <c r="K481" s="175"/>
      <c r="L481" s="175">
        <v>5057.9040800000002</v>
      </c>
    </row>
    <row r="482" spans="1:13" s="1" customFormat="1" ht="14.4" x14ac:dyDescent="0.3">
      <c r="A482" s="94"/>
      <c r="B482" s="7"/>
      <c r="C482" s="6" t="s">
        <v>100</v>
      </c>
      <c r="D482" s="175">
        <v>217.05394000000001</v>
      </c>
      <c r="E482" s="253"/>
      <c r="F482" s="175">
        <v>217.05394000000001</v>
      </c>
      <c r="G482" s="175">
        <v>208.40915000000001</v>
      </c>
      <c r="H482" s="175"/>
      <c r="I482" s="175">
        <v>208.40915000000001</v>
      </c>
      <c r="J482" s="175">
        <v>210.74600000000001</v>
      </c>
      <c r="K482" s="175"/>
      <c r="L482" s="175">
        <v>210.74600000000001</v>
      </c>
    </row>
    <row r="483" spans="1:13" s="1" customFormat="1" ht="14.4" x14ac:dyDescent="0.3">
      <c r="A483" s="94"/>
      <c r="B483" s="7"/>
      <c r="C483" s="6" t="s">
        <v>97</v>
      </c>
      <c r="D483" s="175">
        <v>602.92759999999998</v>
      </c>
      <c r="E483" s="253"/>
      <c r="F483" s="175">
        <v>602.92759999999998</v>
      </c>
      <c r="G483" s="175">
        <v>578.91430000000003</v>
      </c>
      <c r="H483" s="175"/>
      <c r="I483" s="175">
        <v>578.91430000000003</v>
      </c>
      <c r="J483" s="175">
        <v>585.40556000000004</v>
      </c>
      <c r="K483" s="175"/>
      <c r="L483" s="175">
        <v>585.40556000000004</v>
      </c>
    </row>
    <row r="484" spans="1:13" s="1" customFormat="1" ht="40.200000000000003" x14ac:dyDescent="0.3">
      <c r="A484" s="153" t="s">
        <v>285</v>
      </c>
      <c r="B484" s="160"/>
      <c r="C484" s="154" t="s">
        <v>284</v>
      </c>
      <c r="D484" s="165">
        <f t="shared" ref="D484:L485" si="340">D485</f>
        <v>1999.44497</v>
      </c>
      <c r="E484" s="267"/>
      <c r="F484" s="165">
        <f t="shared" si="340"/>
        <v>1999.44497</v>
      </c>
      <c r="G484" s="165">
        <f t="shared" si="340"/>
        <v>2275.7951200000002</v>
      </c>
      <c r="H484" s="165"/>
      <c r="I484" s="165">
        <f t="shared" si="340"/>
        <v>2275.7951200000002</v>
      </c>
      <c r="J484" s="165">
        <f t="shared" si="340"/>
        <v>2273.2600400000001</v>
      </c>
      <c r="K484" s="165"/>
      <c r="L484" s="165">
        <f t="shared" si="340"/>
        <v>2273.2600400000001</v>
      </c>
    </row>
    <row r="485" spans="1:13" s="1" customFormat="1" ht="53.4" x14ac:dyDescent="0.3">
      <c r="A485" s="94" t="s">
        <v>283</v>
      </c>
      <c r="B485" s="54"/>
      <c r="C485" s="6" t="s">
        <v>614</v>
      </c>
      <c r="D485" s="175">
        <f t="shared" si="340"/>
        <v>1999.44497</v>
      </c>
      <c r="E485" s="253"/>
      <c r="F485" s="175">
        <f t="shared" si="340"/>
        <v>1999.44497</v>
      </c>
      <c r="G485" s="175">
        <f t="shared" si="340"/>
        <v>2275.7951200000002</v>
      </c>
      <c r="H485" s="175"/>
      <c r="I485" s="175">
        <f t="shared" si="340"/>
        <v>2275.7951200000002</v>
      </c>
      <c r="J485" s="175">
        <f t="shared" si="340"/>
        <v>2273.2600400000001</v>
      </c>
      <c r="K485" s="175"/>
      <c r="L485" s="175">
        <f t="shared" si="340"/>
        <v>2273.2600400000001</v>
      </c>
    </row>
    <row r="486" spans="1:13" s="1" customFormat="1" ht="27" x14ac:dyDescent="0.3">
      <c r="A486" s="94"/>
      <c r="B486" s="7" t="s">
        <v>12</v>
      </c>
      <c r="C486" s="6" t="s">
        <v>11</v>
      </c>
      <c r="D486" s="175">
        <f t="shared" ref="D486:J486" si="341">D487+D488</f>
        <v>1999.44497</v>
      </c>
      <c r="E486" s="253"/>
      <c r="F486" s="175">
        <f t="shared" ref="F486" si="342">F487+F488</f>
        <v>1999.44497</v>
      </c>
      <c r="G486" s="175">
        <f t="shared" si="341"/>
        <v>2275.7951200000002</v>
      </c>
      <c r="H486" s="175"/>
      <c r="I486" s="175">
        <f t="shared" ref="I486" si="343">I487+I488</f>
        <v>2275.7951200000002</v>
      </c>
      <c r="J486" s="175">
        <f t="shared" si="341"/>
        <v>2273.2600400000001</v>
      </c>
      <c r="K486" s="175"/>
      <c r="L486" s="175">
        <f t="shared" ref="L486" si="344">L487+L488</f>
        <v>2273.2600400000001</v>
      </c>
    </row>
    <row r="487" spans="1:13" s="1" customFormat="1" ht="14.4" x14ac:dyDescent="0.3">
      <c r="A487" s="94"/>
      <c r="B487" s="7"/>
      <c r="C487" s="6" t="s">
        <v>100</v>
      </c>
      <c r="D487" s="175">
        <v>1799.50047</v>
      </c>
      <c r="E487" s="253"/>
      <c r="F487" s="175">
        <v>1799.50047</v>
      </c>
      <c r="G487" s="175">
        <v>2048.2156100000002</v>
      </c>
      <c r="H487" s="175"/>
      <c r="I487" s="175">
        <v>2048.2156100000002</v>
      </c>
      <c r="J487" s="175">
        <v>2045.9340400000001</v>
      </c>
      <c r="K487" s="175"/>
      <c r="L487" s="175">
        <v>2045.9340400000001</v>
      </c>
    </row>
    <row r="488" spans="1:13" s="1" customFormat="1" ht="14.4" x14ac:dyDescent="0.3">
      <c r="A488" s="94"/>
      <c r="B488" s="7"/>
      <c r="C488" s="6" t="s">
        <v>97</v>
      </c>
      <c r="D488" s="175">
        <v>199.94450000000001</v>
      </c>
      <c r="E488" s="253"/>
      <c r="F488" s="175">
        <v>199.94450000000001</v>
      </c>
      <c r="G488" s="175">
        <v>227.57951</v>
      </c>
      <c r="H488" s="175"/>
      <c r="I488" s="175">
        <v>227.57951</v>
      </c>
      <c r="J488" s="175">
        <v>227.32599999999999</v>
      </c>
      <c r="K488" s="175"/>
      <c r="L488" s="175">
        <v>227.32599999999999</v>
      </c>
    </row>
    <row r="489" spans="1:13" s="1" customFormat="1" ht="66.599999999999994" x14ac:dyDescent="0.3">
      <c r="A489" s="170" t="s">
        <v>425</v>
      </c>
      <c r="B489" s="170"/>
      <c r="C489" s="173" t="s">
        <v>424</v>
      </c>
      <c r="D489" s="260">
        <f t="shared" ref="D489:J489" si="345">D490+D500+D508</f>
        <v>32793.5</v>
      </c>
      <c r="E489" s="260">
        <f t="shared" ref="E489" si="346">E490+E500+E508</f>
        <v>122.1</v>
      </c>
      <c r="F489" s="260">
        <f t="shared" ref="F489" si="347">F490+F500+F508</f>
        <v>32915.599999999999</v>
      </c>
      <c r="G489" s="260">
        <f t="shared" si="345"/>
        <v>28431.899999999998</v>
      </c>
      <c r="H489" s="260">
        <f t="shared" ref="H489" si="348">H490+H500+H508</f>
        <v>251.1</v>
      </c>
      <c r="I489" s="260">
        <f t="shared" ref="I489" si="349">I490+I500+I508</f>
        <v>28682.999999999996</v>
      </c>
      <c r="J489" s="260">
        <f t="shared" si="345"/>
        <v>31898.2</v>
      </c>
      <c r="K489" s="260">
        <f t="shared" ref="K489" si="350">K490+K500+K508</f>
        <v>251.1</v>
      </c>
      <c r="L489" s="260">
        <f t="shared" ref="L489" si="351">L490+L500+L508</f>
        <v>32149.300000000003</v>
      </c>
    </row>
    <row r="490" spans="1:13" s="1" customFormat="1" ht="53.4" x14ac:dyDescent="0.3">
      <c r="A490" s="153" t="s">
        <v>460</v>
      </c>
      <c r="B490" s="153"/>
      <c r="C490" s="164" t="s">
        <v>459</v>
      </c>
      <c r="D490" s="165">
        <f t="shared" ref="D490:J490" si="352">D491+D493+D495+D497</f>
        <v>27918.499999999996</v>
      </c>
      <c r="E490" s="165">
        <f t="shared" ref="E490" si="353">E491+E493+E495+E497</f>
        <v>122.1</v>
      </c>
      <c r="F490" s="165">
        <f t="shared" ref="F490" si="354">F491+F493+F495+F497</f>
        <v>28040.6</v>
      </c>
      <c r="G490" s="165">
        <f t="shared" si="352"/>
        <v>28004.3</v>
      </c>
      <c r="H490" s="165">
        <f t="shared" ref="H490" si="355">H491+H493+H495+H497</f>
        <v>251.1</v>
      </c>
      <c r="I490" s="165">
        <f t="shared" ref="I490" si="356">I491+I493+I495+I497</f>
        <v>28255.399999999998</v>
      </c>
      <c r="J490" s="165">
        <f t="shared" si="352"/>
        <v>28862.799999999999</v>
      </c>
      <c r="K490" s="165">
        <f t="shared" ref="K490" si="357">K491+K493+K495+K497</f>
        <v>251.1</v>
      </c>
      <c r="L490" s="165">
        <f t="shared" ref="L490" si="358">L491+L493+L495+L497</f>
        <v>29113.9</v>
      </c>
    </row>
    <row r="491" spans="1:13" s="1" customFormat="1" ht="14.4" x14ac:dyDescent="0.3">
      <c r="A491" s="7" t="s">
        <v>458</v>
      </c>
      <c r="B491" s="7"/>
      <c r="C491" s="6" t="s">
        <v>457</v>
      </c>
      <c r="D491" s="175">
        <f t="shared" ref="D491:L491" si="359">D492</f>
        <v>52.4</v>
      </c>
      <c r="E491" s="253"/>
      <c r="F491" s="175">
        <f t="shared" si="359"/>
        <v>52.4</v>
      </c>
      <c r="G491" s="175">
        <f t="shared" si="359"/>
        <v>0</v>
      </c>
      <c r="H491" s="175"/>
      <c r="I491" s="175">
        <f t="shared" si="359"/>
        <v>0</v>
      </c>
      <c r="J491" s="175">
        <f t="shared" si="359"/>
        <v>52.4</v>
      </c>
      <c r="K491" s="175"/>
      <c r="L491" s="175">
        <f t="shared" si="359"/>
        <v>52.4</v>
      </c>
    </row>
    <row r="492" spans="1:13" s="1" customFormat="1" ht="27" x14ac:dyDescent="0.3">
      <c r="A492" s="7"/>
      <c r="B492" s="7" t="s">
        <v>12</v>
      </c>
      <c r="C492" s="6" t="s">
        <v>11</v>
      </c>
      <c r="D492" s="175">
        <v>52.4</v>
      </c>
      <c r="E492" s="253"/>
      <c r="F492" s="175">
        <v>52.4</v>
      </c>
      <c r="G492" s="175">
        <v>0</v>
      </c>
      <c r="H492" s="175"/>
      <c r="I492" s="175">
        <v>0</v>
      </c>
      <c r="J492" s="175">
        <v>52.4</v>
      </c>
      <c r="K492" s="175"/>
      <c r="L492" s="175">
        <v>52.4</v>
      </c>
      <c r="M492" s="243"/>
    </row>
    <row r="493" spans="1:13" s="1" customFormat="1" ht="53.4" x14ac:dyDescent="0.3">
      <c r="A493" s="7" t="s">
        <v>456</v>
      </c>
      <c r="B493" s="7"/>
      <c r="C493" s="6" t="s">
        <v>538</v>
      </c>
      <c r="D493" s="175">
        <f t="shared" ref="D493:L493" si="360">D494</f>
        <v>270.2</v>
      </c>
      <c r="E493" s="253"/>
      <c r="F493" s="175">
        <f t="shared" si="360"/>
        <v>270.2</v>
      </c>
      <c r="G493" s="175">
        <f t="shared" si="360"/>
        <v>0</v>
      </c>
      <c r="H493" s="175"/>
      <c r="I493" s="175">
        <f t="shared" si="360"/>
        <v>0</v>
      </c>
      <c r="J493" s="175">
        <f t="shared" si="360"/>
        <v>126.8</v>
      </c>
      <c r="K493" s="175"/>
      <c r="L493" s="175">
        <f t="shared" si="360"/>
        <v>126.8</v>
      </c>
    </row>
    <row r="494" spans="1:13" s="1" customFormat="1" ht="27" x14ac:dyDescent="0.3">
      <c r="A494" s="7"/>
      <c r="B494" s="7" t="s">
        <v>12</v>
      </c>
      <c r="C494" s="6" t="s">
        <v>11</v>
      </c>
      <c r="D494" s="175">
        <v>270.2</v>
      </c>
      <c r="E494" s="253"/>
      <c r="F494" s="175">
        <v>270.2</v>
      </c>
      <c r="G494" s="175">
        <v>0</v>
      </c>
      <c r="H494" s="175"/>
      <c r="I494" s="175">
        <v>0</v>
      </c>
      <c r="J494" s="175">
        <v>126.8</v>
      </c>
      <c r="K494" s="175"/>
      <c r="L494" s="175">
        <v>126.8</v>
      </c>
      <c r="M494" s="243"/>
    </row>
    <row r="495" spans="1:13" s="1" customFormat="1" ht="40.200000000000003" x14ac:dyDescent="0.3">
      <c r="A495" s="7" t="s">
        <v>539</v>
      </c>
      <c r="B495" s="7"/>
      <c r="C495" s="6" t="s">
        <v>540</v>
      </c>
      <c r="D495" s="175">
        <f t="shared" ref="D495:L495" si="361">D496</f>
        <v>578</v>
      </c>
      <c r="E495" s="253"/>
      <c r="F495" s="175">
        <f t="shared" si="361"/>
        <v>578</v>
      </c>
      <c r="G495" s="175">
        <f t="shared" si="361"/>
        <v>0</v>
      </c>
      <c r="H495" s="175"/>
      <c r="I495" s="175">
        <f t="shared" si="361"/>
        <v>0</v>
      </c>
      <c r="J495" s="175">
        <f t="shared" si="361"/>
        <v>578</v>
      </c>
      <c r="K495" s="175"/>
      <c r="L495" s="175">
        <f t="shared" si="361"/>
        <v>578</v>
      </c>
    </row>
    <row r="496" spans="1:13" ht="26.4" x14ac:dyDescent="0.25">
      <c r="A496" s="7"/>
      <c r="B496" s="7" t="s">
        <v>12</v>
      </c>
      <c r="C496" s="6" t="s">
        <v>11</v>
      </c>
      <c r="D496" s="175">
        <v>578</v>
      </c>
      <c r="E496" s="253"/>
      <c r="F496" s="175">
        <v>578</v>
      </c>
      <c r="G496" s="175">
        <v>0</v>
      </c>
      <c r="H496" s="175"/>
      <c r="I496" s="175">
        <v>0</v>
      </c>
      <c r="J496" s="175">
        <v>578</v>
      </c>
      <c r="K496" s="175"/>
      <c r="L496" s="175">
        <v>578</v>
      </c>
      <c r="M496" s="244"/>
    </row>
    <row r="497" spans="1:13" ht="26.4" x14ac:dyDescent="0.25">
      <c r="A497" s="7" t="s">
        <v>455</v>
      </c>
      <c r="B497" s="7"/>
      <c r="C497" s="108" t="s">
        <v>454</v>
      </c>
      <c r="D497" s="175">
        <f t="shared" ref="D497:K497" si="362">D498+D499</f>
        <v>27017.899999999998</v>
      </c>
      <c r="E497" s="175">
        <f t="shared" si="362"/>
        <v>122.1</v>
      </c>
      <c r="F497" s="175">
        <f t="shared" ref="F497" si="363">F498+F499</f>
        <v>27140</v>
      </c>
      <c r="G497" s="175">
        <f t="shared" si="362"/>
        <v>28004.3</v>
      </c>
      <c r="H497" s="175">
        <f>H498</f>
        <v>251.1</v>
      </c>
      <c r="I497" s="175">
        <f t="shared" ref="I497" si="364">I498+I499</f>
        <v>28255.399999999998</v>
      </c>
      <c r="J497" s="175">
        <f t="shared" si="362"/>
        <v>28105.599999999999</v>
      </c>
      <c r="K497" s="175">
        <f t="shared" si="362"/>
        <v>251.1</v>
      </c>
      <c r="L497" s="175">
        <f t="shared" ref="L497" si="365">L498+L499</f>
        <v>28356.7</v>
      </c>
    </row>
    <row r="498" spans="1:13" ht="66" x14ac:dyDescent="0.25">
      <c r="A498" s="7"/>
      <c r="B498" s="7" t="s">
        <v>2</v>
      </c>
      <c r="C498" s="6" t="s">
        <v>1</v>
      </c>
      <c r="D498" s="175">
        <v>25314.6</v>
      </c>
      <c r="E498" s="253">
        <v>122.1</v>
      </c>
      <c r="F498" s="175">
        <v>25436.7</v>
      </c>
      <c r="G498" s="175">
        <v>26402.3</v>
      </c>
      <c r="H498" s="175">
        <v>251.1</v>
      </c>
      <c r="I498" s="175">
        <f>SUM(G498:H498)</f>
        <v>26653.399999999998</v>
      </c>
      <c r="J498" s="175">
        <v>26402.3</v>
      </c>
      <c r="K498" s="175">
        <v>251.1</v>
      </c>
      <c r="L498" s="175">
        <v>26653.4</v>
      </c>
    </row>
    <row r="499" spans="1:13" ht="26.4" x14ac:dyDescent="0.25">
      <c r="A499" s="7"/>
      <c r="B499" s="7" t="s">
        <v>12</v>
      </c>
      <c r="C499" s="6" t="s">
        <v>11</v>
      </c>
      <c r="D499" s="175">
        <v>1703.3</v>
      </c>
      <c r="E499" s="253"/>
      <c r="F499" s="175">
        <v>1703.3</v>
      </c>
      <c r="G499" s="175">
        <v>1602</v>
      </c>
      <c r="H499" s="175"/>
      <c r="I499" s="175">
        <v>1602</v>
      </c>
      <c r="J499" s="175">
        <v>1703.3</v>
      </c>
      <c r="K499" s="175"/>
      <c r="L499" s="175">
        <v>1703.3</v>
      </c>
      <c r="M499" s="244"/>
    </row>
    <row r="500" spans="1:13" ht="39.6" x14ac:dyDescent="0.25">
      <c r="A500" s="153" t="s">
        <v>451</v>
      </c>
      <c r="B500" s="153"/>
      <c r="C500" s="164" t="s">
        <v>450</v>
      </c>
      <c r="D500" s="165">
        <f t="shared" ref="D500:J500" si="366">D501+D503+D506</f>
        <v>4855</v>
      </c>
      <c r="E500" s="267"/>
      <c r="F500" s="165">
        <f t="shared" ref="F500" si="367">F501+F503+F506</f>
        <v>4855</v>
      </c>
      <c r="G500" s="165">
        <f t="shared" si="366"/>
        <v>407.6</v>
      </c>
      <c r="H500" s="165"/>
      <c r="I500" s="165">
        <f t="shared" ref="I500" si="368">I501+I503+I506</f>
        <v>407.6</v>
      </c>
      <c r="J500" s="165">
        <f t="shared" si="366"/>
        <v>3015.4</v>
      </c>
      <c r="K500" s="165"/>
      <c r="L500" s="165">
        <f t="shared" ref="L500" si="369">L501+L503+L506</f>
        <v>3015.4</v>
      </c>
    </row>
    <row r="501" spans="1:13" ht="26.4" x14ac:dyDescent="0.25">
      <c r="A501" s="7" t="s">
        <v>449</v>
      </c>
      <c r="B501" s="7"/>
      <c r="C501" s="96" t="s">
        <v>448</v>
      </c>
      <c r="D501" s="175">
        <f t="shared" ref="D501:L501" si="370">D502</f>
        <v>121.9</v>
      </c>
      <c r="E501" s="253"/>
      <c r="F501" s="175">
        <f t="shared" si="370"/>
        <v>121.9</v>
      </c>
      <c r="G501" s="175">
        <f t="shared" si="370"/>
        <v>121.9</v>
      </c>
      <c r="H501" s="175"/>
      <c r="I501" s="175">
        <f t="shared" si="370"/>
        <v>121.9</v>
      </c>
      <c r="J501" s="175">
        <f t="shared" si="370"/>
        <v>121.9</v>
      </c>
      <c r="K501" s="175"/>
      <c r="L501" s="175">
        <f t="shared" si="370"/>
        <v>121.9</v>
      </c>
    </row>
    <row r="502" spans="1:13" ht="26.4" x14ac:dyDescent="0.25">
      <c r="A502" s="7"/>
      <c r="B502" s="7" t="s">
        <v>12</v>
      </c>
      <c r="C502" s="6" t="s">
        <v>11</v>
      </c>
      <c r="D502" s="175">
        <v>121.9</v>
      </c>
      <c r="E502" s="253"/>
      <c r="F502" s="175">
        <v>121.9</v>
      </c>
      <c r="G502" s="175">
        <v>121.9</v>
      </c>
      <c r="H502" s="175"/>
      <c r="I502" s="175">
        <v>121.9</v>
      </c>
      <c r="J502" s="175">
        <v>121.9</v>
      </c>
      <c r="K502" s="175"/>
      <c r="L502" s="175">
        <v>121.9</v>
      </c>
      <c r="M502" s="244"/>
    </row>
    <row r="503" spans="1:13" ht="26.4" x14ac:dyDescent="0.25">
      <c r="A503" s="7" t="s">
        <v>447</v>
      </c>
      <c r="B503" s="7"/>
      <c r="C503" s="11" t="s">
        <v>446</v>
      </c>
      <c r="D503" s="175">
        <f t="shared" ref="D503:J503" si="371">D504+D505</f>
        <v>4115.6000000000004</v>
      </c>
      <c r="E503" s="253"/>
      <c r="F503" s="175">
        <f t="shared" ref="F503" si="372">F504+F505</f>
        <v>4115.6000000000004</v>
      </c>
      <c r="G503" s="175">
        <f t="shared" si="371"/>
        <v>285.7</v>
      </c>
      <c r="H503" s="175"/>
      <c r="I503" s="175">
        <f t="shared" ref="I503" si="373">I504+I505</f>
        <v>285.7</v>
      </c>
      <c r="J503" s="175">
        <f t="shared" si="371"/>
        <v>2276</v>
      </c>
      <c r="K503" s="175"/>
      <c r="L503" s="175">
        <f t="shared" ref="L503" si="374">L504+L505</f>
        <v>2276</v>
      </c>
    </row>
    <row r="504" spans="1:13" ht="26.4" x14ac:dyDescent="0.25">
      <c r="A504" s="7"/>
      <c r="B504" s="7" t="s">
        <v>12</v>
      </c>
      <c r="C504" s="6" t="s">
        <v>11</v>
      </c>
      <c r="D504" s="9">
        <v>3976.1</v>
      </c>
      <c r="E504" s="237"/>
      <c r="F504" s="9">
        <v>3976.1</v>
      </c>
      <c r="G504" s="9">
        <v>146.19999999999999</v>
      </c>
      <c r="H504" s="9"/>
      <c r="I504" s="9">
        <v>146.19999999999999</v>
      </c>
      <c r="J504" s="9">
        <v>2136.5</v>
      </c>
      <c r="K504" s="9"/>
      <c r="L504" s="9">
        <v>2136.5</v>
      </c>
      <c r="M504" s="244"/>
    </row>
    <row r="505" spans="1:13" ht="26.4" x14ac:dyDescent="0.25">
      <c r="A505" s="7"/>
      <c r="B505" s="7" t="s">
        <v>57</v>
      </c>
      <c r="C505" s="6" t="s">
        <v>56</v>
      </c>
      <c r="D505" s="9">
        <v>139.5</v>
      </c>
      <c r="E505" s="237"/>
      <c r="F505" s="9">
        <v>139.5</v>
      </c>
      <c r="G505" s="9">
        <v>139.5</v>
      </c>
      <c r="H505" s="9"/>
      <c r="I505" s="9">
        <v>139.5</v>
      </c>
      <c r="J505" s="9">
        <v>139.5</v>
      </c>
      <c r="K505" s="9"/>
      <c r="L505" s="9">
        <v>139.5</v>
      </c>
    </row>
    <row r="506" spans="1:13" ht="39.6" x14ac:dyDescent="0.25">
      <c r="A506" s="7" t="s">
        <v>445</v>
      </c>
      <c r="B506" s="7"/>
      <c r="C506" s="110" t="s">
        <v>570</v>
      </c>
      <c r="D506" s="175">
        <f t="shared" ref="D506:L506" si="375">D507</f>
        <v>617.5</v>
      </c>
      <c r="E506" s="253"/>
      <c r="F506" s="175">
        <f t="shared" si="375"/>
        <v>617.5</v>
      </c>
      <c r="G506" s="175">
        <f t="shared" si="375"/>
        <v>0</v>
      </c>
      <c r="H506" s="175"/>
      <c r="I506" s="175">
        <f t="shared" si="375"/>
        <v>0</v>
      </c>
      <c r="J506" s="175">
        <f t="shared" si="375"/>
        <v>617.5</v>
      </c>
      <c r="K506" s="175"/>
      <c r="L506" s="175">
        <f t="shared" si="375"/>
        <v>617.5</v>
      </c>
    </row>
    <row r="507" spans="1:13" ht="26.4" x14ac:dyDescent="0.25">
      <c r="A507" s="7"/>
      <c r="B507" s="7" t="s">
        <v>2</v>
      </c>
      <c r="C507" s="6" t="s">
        <v>11</v>
      </c>
      <c r="D507" s="175">
        <v>617.5</v>
      </c>
      <c r="E507" s="253"/>
      <c r="F507" s="175">
        <v>617.5</v>
      </c>
      <c r="G507" s="175">
        <v>0</v>
      </c>
      <c r="H507" s="175"/>
      <c r="I507" s="175">
        <v>0</v>
      </c>
      <c r="J507" s="175">
        <v>617.5</v>
      </c>
      <c r="K507" s="175"/>
      <c r="L507" s="175">
        <v>617.5</v>
      </c>
      <c r="M507" s="244"/>
    </row>
    <row r="508" spans="1:13" ht="26.4" x14ac:dyDescent="0.25">
      <c r="A508" s="153" t="s">
        <v>571</v>
      </c>
      <c r="B508" s="153"/>
      <c r="C508" s="164" t="s">
        <v>572</v>
      </c>
      <c r="D508" s="165">
        <f t="shared" ref="D508:L509" si="376">D509</f>
        <v>20</v>
      </c>
      <c r="E508" s="267"/>
      <c r="F508" s="165">
        <f t="shared" si="376"/>
        <v>20</v>
      </c>
      <c r="G508" s="165">
        <f t="shared" si="376"/>
        <v>20</v>
      </c>
      <c r="H508" s="165"/>
      <c r="I508" s="165">
        <f t="shared" si="376"/>
        <v>20</v>
      </c>
      <c r="J508" s="165">
        <f t="shared" si="376"/>
        <v>20</v>
      </c>
      <c r="K508" s="165"/>
      <c r="L508" s="165">
        <f t="shared" si="376"/>
        <v>20</v>
      </c>
    </row>
    <row r="509" spans="1:13" x14ac:dyDescent="0.25">
      <c r="A509" s="126" t="s">
        <v>573</v>
      </c>
      <c r="B509" s="127"/>
      <c r="C509" s="6" t="s">
        <v>619</v>
      </c>
      <c r="D509" s="175">
        <f t="shared" si="376"/>
        <v>20</v>
      </c>
      <c r="E509" s="253"/>
      <c r="F509" s="175">
        <f t="shared" si="376"/>
        <v>20</v>
      </c>
      <c r="G509" s="175">
        <f t="shared" si="376"/>
        <v>20</v>
      </c>
      <c r="H509" s="175"/>
      <c r="I509" s="175">
        <f t="shared" si="376"/>
        <v>20</v>
      </c>
      <c r="J509" s="175">
        <f t="shared" si="376"/>
        <v>20</v>
      </c>
      <c r="K509" s="175"/>
      <c r="L509" s="175">
        <f t="shared" si="376"/>
        <v>20</v>
      </c>
    </row>
    <row r="510" spans="1:13" ht="26.4" x14ac:dyDescent="0.25">
      <c r="A510" s="127"/>
      <c r="B510" s="7" t="s">
        <v>12</v>
      </c>
      <c r="C510" s="6" t="s">
        <v>11</v>
      </c>
      <c r="D510" s="175">
        <v>20</v>
      </c>
      <c r="E510" s="253"/>
      <c r="F510" s="175">
        <v>20</v>
      </c>
      <c r="G510" s="175">
        <v>20</v>
      </c>
      <c r="H510" s="175"/>
      <c r="I510" s="175">
        <v>20</v>
      </c>
      <c r="J510" s="175">
        <v>20</v>
      </c>
      <c r="K510" s="175"/>
      <c r="L510" s="175">
        <v>20</v>
      </c>
    </row>
    <row r="511" spans="1:13" ht="52.8" x14ac:dyDescent="0.25">
      <c r="A511" s="170" t="s">
        <v>329</v>
      </c>
      <c r="B511" s="174"/>
      <c r="C511" s="173" t="s">
        <v>574</v>
      </c>
      <c r="D511" s="260">
        <f>D512</f>
        <v>13937.974530000001</v>
      </c>
      <c r="E511" s="260"/>
      <c r="F511" s="260">
        <f>F512</f>
        <v>13937.974530000001</v>
      </c>
      <c r="G511" s="260">
        <f t="shared" ref="G511:L511" si="377">G512</f>
        <v>1583.8705499999999</v>
      </c>
      <c r="H511" s="260"/>
      <c r="I511" s="260">
        <f t="shared" si="377"/>
        <v>1583.8705499999999</v>
      </c>
      <c r="J511" s="260">
        <f t="shared" si="377"/>
        <v>0</v>
      </c>
      <c r="K511" s="260"/>
      <c r="L511" s="260">
        <f t="shared" si="377"/>
        <v>0</v>
      </c>
    </row>
    <row r="512" spans="1:13" ht="26.4" x14ac:dyDescent="0.25">
      <c r="A512" s="153" t="s">
        <v>747</v>
      </c>
      <c r="B512" s="160"/>
      <c r="C512" s="154" t="s">
        <v>731</v>
      </c>
      <c r="D512" s="165">
        <f>D513+D515+D517</f>
        <v>13937.974530000001</v>
      </c>
      <c r="E512" s="165"/>
      <c r="F512" s="165">
        <f>F513+F515+F517</f>
        <v>13937.974530000001</v>
      </c>
      <c r="G512" s="165">
        <f t="shared" ref="G512:J512" si="378">G513+G515+G517</f>
        <v>1583.8705499999999</v>
      </c>
      <c r="H512" s="165"/>
      <c r="I512" s="165">
        <f t="shared" ref="I512" si="379">I513+I515+I517</f>
        <v>1583.8705499999999</v>
      </c>
      <c r="J512" s="165">
        <f t="shared" si="378"/>
        <v>0</v>
      </c>
      <c r="K512" s="165"/>
      <c r="L512" s="165">
        <f t="shared" ref="L512" si="380">L513+L515+L517</f>
        <v>0</v>
      </c>
    </row>
    <row r="513" spans="1:13" ht="66" x14ac:dyDescent="0.25">
      <c r="A513" s="151" t="s">
        <v>708</v>
      </c>
      <c r="B513" s="151"/>
      <c r="C513" s="152" t="s">
        <v>713</v>
      </c>
      <c r="D513" s="175">
        <f>D514</f>
        <v>6893.0713400000004</v>
      </c>
      <c r="E513" s="253"/>
      <c r="F513" s="175">
        <f>F514</f>
        <v>6893.0713400000004</v>
      </c>
      <c r="G513" s="175">
        <f t="shared" ref="G513:L513" si="381">G514</f>
        <v>0</v>
      </c>
      <c r="H513" s="175"/>
      <c r="I513" s="175">
        <f t="shared" si="381"/>
        <v>0</v>
      </c>
      <c r="J513" s="175">
        <f t="shared" si="381"/>
        <v>0</v>
      </c>
      <c r="K513" s="175"/>
      <c r="L513" s="175">
        <f t="shared" si="381"/>
        <v>0</v>
      </c>
    </row>
    <row r="514" spans="1:13" x14ac:dyDescent="0.25">
      <c r="A514" s="151"/>
      <c r="B514" s="151">
        <v>800</v>
      </c>
      <c r="C514" s="6" t="s">
        <v>21</v>
      </c>
      <c r="D514" s="175">
        <v>6893.0713400000004</v>
      </c>
      <c r="E514" s="253"/>
      <c r="F514" s="175">
        <v>6893.0713400000004</v>
      </c>
      <c r="G514" s="175">
        <v>0</v>
      </c>
      <c r="H514" s="175"/>
      <c r="I514" s="175">
        <v>0</v>
      </c>
      <c r="J514" s="175">
        <v>0</v>
      </c>
      <c r="K514" s="175"/>
      <c r="L514" s="175">
        <v>0</v>
      </c>
    </row>
    <row r="515" spans="1:13" ht="52.8" x14ac:dyDescent="0.25">
      <c r="A515" s="151" t="s">
        <v>709</v>
      </c>
      <c r="B515" s="151"/>
      <c r="C515" s="152" t="s">
        <v>711</v>
      </c>
      <c r="D515" s="175">
        <f>D516</f>
        <v>4111.7108600000001</v>
      </c>
      <c r="E515" s="253"/>
      <c r="F515" s="175">
        <f>F516</f>
        <v>4111.7108600000001</v>
      </c>
      <c r="G515" s="175">
        <f t="shared" ref="G515:L515" si="382">G516</f>
        <v>0</v>
      </c>
      <c r="H515" s="175"/>
      <c r="I515" s="175">
        <f t="shared" si="382"/>
        <v>0</v>
      </c>
      <c r="J515" s="175">
        <f t="shared" si="382"/>
        <v>0</v>
      </c>
      <c r="K515" s="175"/>
      <c r="L515" s="175">
        <f t="shared" si="382"/>
        <v>0</v>
      </c>
    </row>
    <row r="516" spans="1:13" x14ac:dyDescent="0.25">
      <c r="A516" s="151"/>
      <c r="B516" s="151">
        <v>800</v>
      </c>
      <c r="C516" s="6" t="s">
        <v>21</v>
      </c>
      <c r="D516" s="175">
        <v>4111.7108600000001</v>
      </c>
      <c r="E516" s="253"/>
      <c r="F516" s="175">
        <v>4111.7108600000001</v>
      </c>
      <c r="G516" s="175">
        <v>0</v>
      </c>
      <c r="H516" s="175"/>
      <c r="I516" s="175">
        <v>0</v>
      </c>
      <c r="J516" s="175">
        <v>0</v>
      </c>
      <c r="K516" s="175"/>
      <c r="L516" s="175">
        <v>0</v>
      </c>
    </row>
    <row r="517" spans="1:13" ht="52.8" x14ac:dyDescent="0.25">
      <c r="A517" s="151" t="s">
        <v>710</v>
      </c>
      <c r="B517" s="151"/>
      <c r="C517" s="152" t="s">
        <v>712</v>
      </c>
      <c r="D517" s="175">
        <f>D518</f>
        <v>2933.1923299999999</v>
      </c>
      <c r="E517" s="175"/>
      <c r="F517" s="175">
        <f>F518</f>
        <v>2933.1923299999999</v>
      </c>
      <c r="G517" s="175">
        <f t="shared" ref="G517:L517" si="383">G518</f>
        <v>1583.8705499999999</v>
      </c>
      <c r="H517" s="175"/>
      <c r="I517" s="175">
        <f t="shared" si="383"/>
        <v>1583.8705499999999</v>
      </c>
      <c r="J517" s="175">
        <f t="shared" si="383"/>
        <v>0</v>
      </c>
      <c r="K517" s="175"/>
      <c r="L517" s="175">
        <f t="shared" si="383"/>
        <v>0</v>
      </c>
    </row>
    <row r="518" spans="1:13" x14ac:dyDescent="0.25">
      <c r="A518" s="151"/>
      <c r="B518" s="151">
        <v>800</v>
      </c>
      <c r="C518" s="6" t="s">
        <v>21</v>
      </c>
      <c r="D518" s="175">
        <v>2933.1923299999999</v>
      </c>
      <c r="E518" s="253"/>
      <c r="F518" s="175">
        <f>SUM(D518:E518)</f>
        <v>2933.1923299999999</v>
      </c>
      <c r="G518" s="175">
        <v>1583.8705499999999</v>
      </c>
      <c r="H518" s="175"/>
      <c r="I518" s="175">
        <f>SUM(G518:H518)</f>
        <v>1583.8705499999999</v>
      </c>
      <c r="J518" s="175">
        <v>0</v>
      </c>
      <c r="K518" s="175"/>
      <c r="L518" s="175">
        <f>SUM(J518:K518)</f>
        <v>0</v>
      </c>
    </row>
    <row r="519" spans="1:13" ht="39.6" x14ac:dyDescent="0.25">
      <c r="A519" s="170" t="s">
        <v>350</v>
      </c>
      <c r="B519" s="174"/>
      <c r="C519" s="173" t="s">
        <v>575</v>
      </c>
      <c r="D519" s="260">
        <f>D520</f>
        <v>5686.8993999999993</v>
      </c>
      <c r="E519" s="263"/>
      <c r="F519" s="260">
        <f>F520</f>
        <v>5686.8993999999993</v>
      </c>
      <c r="G519" s="260">
        <f t="shared" ref="G519:L519" si="384">G520</f>
        <v>885.7</v>
      </c>
      <c r="H519" s="260"/>
      <c r="I519" s="260">
        <f t="shared" si="384"/>
        <v>885.7</v>
      </c>
      <c r="J519" s="260">
        <f t="shared" si="384"/>
        <v>667.9</v>
      </c>
      <c r="K519" s="260"/>
      <c r="L519" s="260">
        <f t="shared" si="384"/>
        <v>667.9</v>
      </c>
    </row>
    <row r="520" spans="1:13" ht="26.4" x14ac:dyDescent="0.25">
      <c r="A520" s="153" t="s">
        <v>349</v>
      </c>
      <c r="B520" s="160"/>
      <c r="C520" s="154" t="s">
        <v>348</v>
      </c>
      <c r="D520" s="165">
        <f t="shared" ref="D520:J520" si="385">D521+D523</f>
        <v>5686.8993999999993</v>
      </c>
      <c r="E520" s="267"/>
      <c r="F520" s="165">
        <f t="shared" ref="F520" si="386">F521+F523</f>
        <v>5686.8993999999993</v>
      </c>
      <c r="G520" s="165">
        <f t="shared" si="385"/>
        <v>885.7</v>
      </c>
      <c r="H520" s="165"/>
      <c r="I520" s="165">
        <f t="shared" ref="I520" si="387">I521+I523</f>
        <v>885.7</v>
      </c>
      <c r="J520" s="165">
        <f t="shared" si="385"/>
        <v>667.9</v>
      </c>
      <c r="K520" s="165"/>
      <c r="L520" s="165">
        <f t="shared" ref="L520" si="388">L521+L523</f>
        <v>667.9</v>
      </c>
    </row>
    <row r="521" spans="1:13" x14ac:dyDescent="0.25">
      <c r="A521" s="7" t="s">
        <v>347</v>
      </c>
      <c r="B521" s="7"/>
      <c r="C521" s="6" t="s">
        <v>346</v>
      </c>
      <c r="D521" s="175">
        <f t="shared" ref="D521:L521" si="389">D522</f>
        <v>550.9</v>
      </c>
      <c r="E521" s="253"/>
      <c r="F521" s="175">
        <f t="shared" si="389"/>
        <v>550.9</v>
      </c>
      <c r="G521" s="175">
        <f t="shared" si="389"/>
        <v>0</v>
      </c>
      <c r="H521" s="175"/>
      <c r="I521" s="175">
        <f t="shared" si="389"/>
        <v>0</v>
      </c>
      <c r="J521" s="175">
        <f t="shared" si="389"/>
        <v>261</v>
      </c>
      <c r="K521" s="175"/>
      <c r="L521" s="175">
        <f t="shared" si="389"/>
        <v>261</v>
      </c>
    </row>
    <row r="522" spans="1:13" ht="26.4" x14ac:dyDescent="0.25">
      <c r="A522" s="7"/>
      <c r="B522" s="7" t="s">
        <v>12</v>
      </c>
      <c r="C522" s="6" t="s">
        <v>11</v>
      </c>
      <c r="D522" s="175">
        <v>550.9</v>
      </c>
      <c r="E522" s="253"/>
      <c r="F522" s="175">
        <v>550.9</v>
      </c>
      <c r="G522" s="175">
        <v>0</v>
      </c>
      <c r="H522" s="175"/>
      <c r="I522" s="175">
        <v>0</v>
      </c>
      <c r="J522" s="175">
        <v>261</v>
      </c>
      <c r="K522" s="175"/>
      <c r="L522" s="175">
        <v>261</v>
      </c>
      <c r="M522" s="244"/>
    </row>
    <row r="523" spans="1:13" ht="26.4" x14ac:dyDescent="0.25">
      <c r="A523" s="7" t="s">
        <v>345</v>
      </c>
      <c r="B523" s="7"/>
      <c r="C523" s="6" t="s">
        <v>344</v>
      </c>
      <c r="D523" s="175">
        <f t="shared" ref="D523:L523" si="390">D524</f>
        <v>5135.9993999999997</v>
      </c>
      <c r="E523" s="253"/>
      <c r="F523" s="175">
        <f t="shared" si="390"/>
        <v>5135.9993999999997</v>
      </c>
      <c r="G523" s="175">
        <f t="shared" si="390"/>
        <v>885.7</v>
      </c>
      <c r="H523" s="175"/>
      <c r="I523" s="175">
        <f t="shared" si="390"/>
        <v>885.7</v>
      </c>
      <c r="J523" s="175">
        <f t="shared" si="390"/>
        <v>406.9</v>
      </c>
      <c r="K523" s="175"/>
      <c r="L523" s="175">
        <f t="shared" si="390"/>
        <v>406.9</v>
      </c>
    </row>
    <row r="524" spans="1:13" ht="26.4" x14ac:dyDescent="0.25">
      <c r="A524" s="7"/>
      <c r="B524" s="7" t="s">
        <v>12</v>
      </c>
      <c r="C524" s="6" t="s">
        <v>11</v>
      </c>
      <c r="D524" s="175">
        <f t="shared" ref="D524:J524" si="391">D525+D526</f>
        <v>5135.9993999999997</v>
      </c>
      <c r="E524" s="253"/>
      <c r="F524" s="175">
        <f t="shared" ref="F524" si="392">F525+F526</f>
        <v>5135.9993999999997</v>
      </c>
      <c r="G524" s="175">
        <f t="shared" si="391"/>
        <v>885.7</v>
      </c>
      <c r="H524" s="175"/>
      <c r="I524" s="175">
        <f t="shared" ref="I524" si="393">I525+I526</f>
        <v>885.7</v>
      </c>
      <c r="J524" s="175">
        <f t="shared" si="391"/>
        <v>406.9</v>
      </c>
      <c r="K524" s="175"/>
      <c r="L524" s="175">
        <f t="shared" ref="L524" si="394">L525+L526</f>
        <v>406.9</v>
      </c>
    </row>
    <row r="525" spans="1:13" x14ac:dyDescent="0.25">
      <c r="A525" s="7"/>
      <c r="B525" s="7"/>
      <c r="C525" s="99" t="s">
        <v>301</v>
      </c>
      <c r="D525" s="175">
        <v>4365.5994899999996</v>
      </c>
      <c r="E525" s="253"/>
      <c r="F525" s="175">
        <v>4365.5994899999996</v>
      </c>
      <c r="G525" s="175">
        <v>0</v>
      </c>
      <c r="H525" s="175"/>
      <c r="I525" s="175">
        <v>0</v>
      </c>
      <c r="J525" s="175">
        <v>0</v>
      </c>
      <c r="K525" s="175"/>
      <c r="L525" s="175">
        <v>0</v>
      </c>
    </row>
    <row r="526" spans="1:13" x14ac:dyDescent="0.25">
      <c r="A526" s="7"/>
      <c r="B526" s="7"/>
      <c r="C526" s="6" t="s">
        <v>330</v>
      </c>
      <c r="D526" s="175">
        <v>770.39990999999998</v>
      </c>
      <c r="E526" s="253"/>
      <c r="F526" s="175">
        <v>770.39990999999998</v>
      </c>
      <c r="G526" s="175">
        <v>885.7</v>
      </c>
      <c r="H526" s="175"/>
      <c r="I526" s="175">
        <v>885.7</v>
      </c>
      <c r="J526" s="175">
        <v>406.9</v>
      </c>
      <c r="K526" s="175"/>
      <c r="L526" s="175">
        <v>406.9</v>
      </c>
    </row>
    <row r="527" spans="1:13" s="1" customFormat="1" ht="14.4" x14ac:dyDescent="0.3">
      <c r="A527" s="170" t="s">
        <v>18</v>
      </c>
      <c r="B527" s="170"/>
      <c r="C527" s="173" t="s">
        <v>17</v>
      </c>
      <c r="D527" s="260">
        <f t="shared" ref="D527:L527" si="395">D528+D534</f>
        <v>98538.402240000025</v>
      </c>
      <c r="E527" s="260">
        <f t="shared" si="395"/>
        <v>2010.0000000000002</v>
      </c>
      <c r="F527" s="260">
        <f t="shared" si="395"/>
        <v>100548.40224000001</v>
      </c>
      <c r="G527" s="260">
        <f t="shared" si="395"/>
        <v>79666.373309999981</v>
      </c>
      <c r="H527" s="260">
        <f t="shared" si="395"/>
        <v>753.3</v>
      </c>
      <c r="I527" s="260">
        <f t="shared" si="395"/>
        <v>80419.673309999969</v>
      </c>
      <c r="J527" s="260">
        <f t="shared" si="395"/>
        <v>81622.774609999964</v>
      </c>
      <c r="K527" s="260">
        <f t="shared" si="395"/>
        <v>753.3</v>
      </c>
      <c r="L527" s="260">
        <f t="shared" si="395"/>
        <v>82376.074609999981</v>
      </c>
    </row>
    <row r="528" spans="1:13" s="1" customFormat="1" ht="40.200000000000003" x14ac:dyDescent="0.3">
      <c r="A528" s="14" t="s">
        <v>50</v>
      </c>
      <c r="B528" s="45"/>
      <c r="C528" s="13" t="s">
        <v>49</v>
      </c>
      <c r="D528" s="262">
        <f>D529+D531</f>
        <v>3687.2</v>
      </c>
      <c r="E528" s="273"/>
      <c r="F528" s="262">
        <f t="shared" ref="F528:L528" si="396">F529+F531</f>
        <v>3687.2</v>
      </c>
      <c r="G528" s="262">
        <f t="shared" si="396"/>
        <v>3789.9</v>
      </c>
      <c r="H528" s="262">
        <f t="shared" si="396"/>
        <v>0</v>
      </c>
      <c r="I528" s="262">
        <f t="shared" si="396"/>
        <v>3789.9</v>
      </c>
      <c r="J528" s="262">
        <f t="shared" si="396"/>
        <v>3793</v>
      </c>
      <c r="K528" s="262">
        <f t="shared" si="396"/>
        <v>0</v>
      </c>
      <c r="L528" s="262">
        <f t="shared" si="396"/>
        <v>3793</v>
      </c>
    </row>
    <row r="529" spans="1:13" s="1" customFormat="1" ht="27" x14ac:dyDescent="0.3">
      <c r="A529" s="7" t="s">
        <v>48</v>
      </c>
      <c r="B529" s="7"/>
      <c r="C529" s="6" t="s">
        <v>47</v>
      </c>
      <c r="D529" s="175">
        <f t="shared" ref="D529:L529" si="397">D530</f>
        <v>1164</v>
      </c>
      <c r="E529" s="253"/>
      <c r="F529" s="175">
        <f t="shared" si="397"/>
        <v>1164</v>
      </c>
      <c r="G529" s="175">
        <f t="shared" si="397"/>
        <v>1164</v>
      </c>
      <c r="H529" s="175"/>
      <c r="I529" s="175">
        <f t="shared" si="397"/>
        <v>1164</v>
      </c>
      <c r="J529" s="175">
        <f t="shared" si="397"/>
        <v>1164</v>
      </c>
      <c r="K529" s="175"/>
      <c r="L529" s="175">
        <f t="shared" si="397"/>
        <v>1164</v>
      </c>
    </row>
    <row r="530" spans="1:13" s="1" customFormat="1" ht="66.599999999999994" x14ac:dyDescent="0.3">
      <c r="A530" s="7"/>
      <c r="B530" s="7" t="s">
        <v>2</v>
      </c>
      <c r="C530" s="6" t="s">
        <v>1</v>
      </c>
      <c r="D530" s="175">
        <v>1164</v>
      </c>
      <c r="E530" s="253"/>
      <c r="F530" s="175">
        <v>1164</v>
      </c>
      <c r="G530" s="175">
        <v>1164</v>
      </c>
      <c r="H530" s="175"/>
      <c r="I530" s="175">
        <v>1164</v>
      </c>
      <c r="J530" s="175">
        <v>1164</v>
      </c>
      <c r="K530" s="175"/>
      <c r="L530" s="175">
        <v>1164</v>
      </c>
    </row>
    <row r="531" spans="1:13" s="1" customFormat="1" ht="27" x14ac:dyDescent="0.3">
      <c r="A531" s="7" t="s">
        <v>46</v>
      </c>
      <c r="B531" s="7"/>
      <c r="C531" s="11" t="s">
        <v>45</v>
      </c>
      <c r="D531" s="175">
        <f t="shared" ref="D531:J531" si="398">D532+D533</f>
        <v>2523.1999999999998</v>
      </c>
      <c r="E531" s="253"/>
      <c r="F531" s="175">
        <f t="shared" ref="F531" si="399">F532+F533</f>
        <v>2523.1999999999998</v>
      </c>
      <c r="G531" s="175">
        <f t="shared" si="398"/>
        <v>2625.9</v>
      </c>
      <c r="H531" s="175"/>
      <c r="I531" s="175">
        <f t="shared" ref="I531" si="400">I532+I533</f>
        <v>2625.9</v>
      </c>
      <c r="J531" s="175">
        <f t="shared" si="398"/>
        <v>2629</v>
      </c>
      <c r="K531" s="175"/>
      <c r="L531" s="175">
        <f t="shared" ref="L531" si="401">L532+L533</f>
        <v>2629</v>
      </c>
    </row>
    <row r="532" spans="1:13" s="1" customFormat="1" ht="66.599999999999994" x14ac:dyDescent="0.3">
      <c r="A532" s="7"/>
      <c r="B532" s="7" t="s">
        <v>2</v>
      </c>
      <c r="C532" s="6" t="s">
        <v>1</v>
      </c>
      <c r="D532" s="175">
        <v>2465.6999999999998</v>
      </c>
      <c r="E532" s="253"/>
      <c r="F532" s="175">
        <v>2465.6999999999998</v>
      </c>
      <c r="G532" s="175">
        <v>2571.5</v>
      </c>
      <c r="H532" s="175"/>
      <c r="I532" s="175">
        <v>2571.5</v>
      </c>
      <c r="J532" s="175">
        <v>2571.5</v>
      </c>
      <c r="K532" s="175"/>
      <c r="L532" s="175">
        <v>2571.5</v>
      </c>
    </row>
    <row r="533" spans="1:13" s="1" customFormat="1" ht="27" x14ac:dyDescent="0.3">
      <c r="A533" s="7"/>
      <c r="B533" s="7" t="s">
        <v>12</v>
      </c>
      <c r="C533" s="6" t="s">
        <v>11</v>
      </c>
      <c r="D533" s="175">
        <v>57.5</v>
      </c>
      <c r="E533" s="253"/>
      <c r="F533" s="175">
        <v>57.5</v>
      </c>
      <c r="G533" s="175">
        <v>54.4</v>
      </c>
      <c r="H533" s="175"/>
      <c r="I533" s="175">
        <v>54.4</v>
      </c>
      <c r="J533" s="175">
        <v>57.5</v>
      </c>
      <c r="K533" s="175"/>
      <c r="L533" s="175">
        <v>57.5</v>
      </c>
      <c r="M533" s="247"/>
    </row>
    <row r="534" spans="1:13" s="1" customFormat="1" ht="53.4" x14ac:dyDescent="0.3">
      <c r="A534" s="14" t="s">
        <v>16</v>
      </c>
      <c r="B534" s="14"/>
      <c r="C534" s="13" t="s">
        <v>15</v>
      </c>
      <c r="D534" s="262">
        <f>D535+D539+D550+D554+D563+D579+D567+D569+D585+D583+D581+D542+D544+D546+D548+D575+D577+D557+D559+D571+D573</f>
        <v>94851.202240000028</v>
      </c>
      <c r="E534" s="262">
        <f>E535+E539+E550+E554+E579+E567+E569+E585+E583+E581+E542+E544+E546+E548+E575+E577+E557+E559+E571+E573+E565+E561+E563</f>
        <v>2010.0000000000002</v>
      </c>
      <c r="F534" s="262">
        <f>F535+F539+F550+F554+F579+F567+F569+F585+F583+F581+F542+F544+F546+F548+F575+F577+F557+F559+F571+F573+F565+F561+F563</f>
        <v>96861.202240000013</v>
      </c>
      <c r="G534" s="262">
        <f t="shared" ref="G534:L534" si="402">G535+G539+G550+G554+G579+G567+G569+G585+G583+G581+G542+G544+G546+G548+G575+G577+G557</f>
        <v>75876.473309999987</v>
      </c>
      <c r="H534" s="262">
        <f t="shared" si="402"/>
        <v>753.3</v>
      </c>
      <c r="I534" s="262">
        <f t="shared" si="402"/>
        <v>76629.773309999975</v>
      </c>
      <c r="J534" s="262">
        <f t="shared" si="402"/>
        <v>77829.774609999964</v>
      </c>
      <c r="K534" s="262">
        <f t="shared" si="402"/>
        <v>753.3</v>
      </c>
      <c r="L534" s="262">
        <f t="shared" si="402"/>
        <v>78583.074609999981</v>
      </c>
    </row>
    <row r="535" spans="1:13" s="1" customFormat="1" ht="27" x14ac:dyDescent="0.3">
      <c r="A535" s="7" t="s">
        <v>343</v>
      </c>
      <c r="B535" s="7"/>
      <c r="C535" s="6" t="s">
        <v>342</v>
      </c>
      <c r="D535" s="176">
        <f t="shared" ref="D535:J535" si="403">D536+D537+D538</f>
        <v>3432.2</v>
      </c>
      <c r="E535" s="176">
        <f t="shared" si="403"/>
        <v>122.1</v>
      </c>
      <c r="F535" s="176">
        <f t="shared" ref="F535" si="404">F536+F537+F538</f>
        <v>3554.2999999999997</v>
      </c>
      <c r="G535" s="176">
        <f t="shared" si="403"/>
        <v>3574.4999999999995</v>
      </c>
      <c r="H535" s="176">
        <f t="shared" ref="H535" si="405">H536+H537+H538</f>
        <v>251.1</v>
      </c>
      <c r="I535" s="176">
        <f t="shared" ref="I535" si="406">I536+I537+I538</f>
        <v>3825.6</v>
      </c>
      <c r="J535" s="176">
        <f t="shared" si="403"/>
        <v>3574.4999999999995</v>
      </c>
      <c r="K535" s="176">
        <f t="shared" ref="K535" si="407">K536+K537+K538</f>
        <v>251.1</v>
      </c>
      <c r="L535" s="176">
        <f t="shared" ref="L535" si="408">L536+L537+L538</f>
        <v>3825.6</v>
      </c>
    </row>
    <row r="536" spans="1:13" s="1" customFormat="1" ht="66.599999999999994" x14ac:dyDescent="0.3">
      <c r="A536" s="60"/>
      <c r="B536" s="7" t="s">
        <v>2</v>
      </c>
      <c r="C536" s="6" t="s">
        <v>1</v>
      </c>
      <c r="D536" s="175">
        <v>3309.4</v>
      </c>
      <c r="E536" s="253">
        <v>122.1</v>
      </c>
      <c r="F536" s="175">
        <v>3431.5</v>
      </c>
      <c r="G536" s="175">
        <v>3451.7</v>
      </c>
      <c r="H536" s="175">
        <v>251.1</v>
      </c>
      <c r="I536" s="175">
        <v>3702.8</v>
      </c>
      <c r="J536" s="175">
        <v>3451.7</v>
      </c>
      <c r="K536" s="175">
        <v>251.1</v>
      </c>
      <c r="L536" s="175">
        <v>3702.8</v>
      </c>
    </row>
    <row r="537" spans="1:13" s="1" customFormat="1" ht="27" x14ac:dyDescent="0.3">
      <c r="A537" s="60"/>
      <c r="B537" s="7" t="s">
        <v>12</v>
      </c>
      <c r="C537" s="6" t="s">
        <v>11</v>
      </c>
      <c r="D537" s="175">
        <v>120.6</v>
      </c>
      <c r="E537" s="253"/>
      <c r="F537" s="175">
        <v>120.6</v>
      </c>
      <c r="G537" s="175">
        <v>120.6</v>
      </c>
      <c r="H537" s="175"/>
      <c r="I537" s="175">
        <v>120.6</v>
      </c>
      <c r="J537" s="175">
        <v>120.6</v>
      </c>
      <c r="K537" s="175"/>
      <c r="L537" s="175">
        <v>120.6</v>
      </c>
    </row>
    <row r="538" spans="1:13" s="1" customFormat="1" ht="14.4" x14ac:dyDescent="0.3">
      <c r="A538" s="60"/>
      <c r="B538" s="54" t="s">
        <v>22</v>
      </c>
      <c r="C538" s="97" t="s">
        <v>21</v>
      </c>
      <c r="D538" s="175">
        <v>2.2000000000000002</v>
      </c>
      <c r="E538" s="253"/>
      <c r="F538" s="175">
        <v>2.2000000000000002</v>
      </c>
      <c r="G538" s="175">
        <v>2.2000000000000002</v>
      </c>
      <c r="H538" s="175"/>
      <c r="I538" s="175">
        <v>2.2000000000000002</v>
      </c>
      <c r="J538" s="175">
        <v>2.2000000000000002</v>
      </c>
      <c r="K538" s="175"/>
      <c r="L538" s="175">
        <v>2.2000000000000002</v>
      </c>
    </row>
    <row r="539" spans="1:13" s="1" customFormat="1" ht="27" x14ac:dyDescent="0.3">
      <c r="A539" s="7" t="s">
        <v>14</v>
      </c>
      <c r="B539" s="7"/>
      <c r="C539" s="11" t="s">
        <v>13</v>
      </c>
      <c r="D539" s="175">
        <f t="shared" ref="D539:K539" si="409">D540+D541</f>
        <v>20605.099999999999</v>
      </c>
      <c r="E539" s="175">
        <f t="shared" si="409"/>
        <v>120.8</v>
      </c>
      <c r="F539" s="175">
        <f t="shared" ref="F539" si="410">F540+F541</f>
        <v>20725.899999999998</v>
      </c>
      <c r="G539" s="175">
        <f t="shared" si="409"/>
        <v>20612.900000000001</v>
      </c>
      <c r="H539" s="175">
        <f t="shared" ref="H539" si="411">H540+H541</f>
        <v>251.1</v>
      </c>
      <c r="I539" s="175">
        <f t="shared" ref="I539" si="412">I540+I541</f>
        <v>20864</v>
      </c>
      <c r="J539" s="175">
        <f t="shared" si="409"/>
        <v>20665</v>
      </c>
      <c r="K539" s="175">
        <f t="shared" si="409"/>
        <v>251.1</v>
      </c>
      <c r="L539" s="175">
        <f t="shared" ref="L539" si="413">L540+L541</f>
        <v>20916.099999999999</v>
      </c>
    </row>
    <row r="540" spans="1:13" s="1" customFormat="1" ht="66.599999999999994" x14ac:dyDescent="0.3">
      <c r="A540" s="7"/>
      <c r="B540" s="7" t="s">
        <v>2</v>
      </c>
      <c r="C540" s="6" t="s">
        <v>1</v>
      </c>
      <c r="D540" s="175">
        <f>18904.8+715</f>
        <v>19619.8</v>
      </c>
      <c r="E540" s="427">
        <f>122.1-1.3</f>
        <v>120.8</v>
      </c>
      <c r="F540" s="175">
        <f>SUM(D540:E540)</f>
        <v>19740.599999999999</v>
      </c>
      <c r="G540" s="253">
        <f>19715.4</f>
        <v>19715.400000000001</v>
      </c>
      <c r="H540" s="253">
        <v>251.1</v>
      </c>
      <c r="I540" s="253">
        <v>19966.5</v>
      </c>
      <c r="J540" s="253">
        <f>19715.4</f>
        <v>19715.400000000001</v>
      </c>
      <c r="K540" s="253">
        <v>251.1</v>
      </c>
      <c r="L540" s="253">
        <v>19966.5</v>
      </c>
    </row>
    <row r="541" spans="1:13" s="1" customFormat="1" ht="27" x14ac:dyDescent="0.3">
      <c r="A541" s="7"/>
      <c r="B541" s="7" t="s">
        <v>12</v>
      </c>
      <c r="C541" s="6" t="s">
        <v>11</v>
      </c>
      <c r="D541" s="175">
        <v>985.3</v>
      </c>
      <c r="E541" s="253"/>
      <c r="F541" s="175">
        <v>985.3</v>
      </c>
      <c r="G541" s="175">
        <v>897.5</v>
      </c>
      <c r="H541" s="175"/>
      <c r="I541" s="175">
        <v>897.5</v>
      </c>
      <c r="J541" s="175">
        <v>949.6</v>
      </c>
      <c r="K541" s="175"/>
      <c r="L541" s="175">
        <v>949.6</v>
      </c>
      <c r="M541" s="243"/>
    </row>
    <row r="542" spans="1:13" s="1" customFormat="1" ht="66.599999999999994" x14ac:dyDescent="0.3">
      <c r="A542" s="7" t="s">
        <v>10</v>
      </c>
      <c r="B542" s="7"/>
      <c r="C542" s="6" t="s">
        <v>9</v>
      </c>
      <c r="D542" s="175">
        <f t="shared" ref="D542:L542" si="414">D543</f>
        <v>122.9</v>
      </c>
      <c r="E542" s="253"/>
      <c r="F542" s="175">
        <f t="shared" si="414"/>
        <v>122.9</v>
      </c>
      <c r="G542" s="175">
        <f t="shared" si="414"/>
        <v>113.6</v>
      </c>
      <c r="H542" s="175"/>
      <c r="I542" s="175">
        <f t="shared" si="414"/>
        <v>113.6</v>
      </c>
      <c r="J542" s="175">
        <f t="shared" si="414"/>
        <v>116.9</v>
      </c>
      <c r="K542" s="175"/>
      <c r="L542" s="175">
        <f t="shared" si="414"/>
        <v>116.9</v>
      </c>
    </row>
    <row r="543" spans="1:13" s="1" customFormat="1" ht="66.599999999999994" x14ac:dyDescent="0.3">
      <c r="A543" s="7"/>
      <c r="B543" s="7" t="s">
        <v>2</v>
      </c>
      <c r="C543" s="6" t="s">
        <v>1</v>
      </c>
      <c r="D543" s="9">
        <v>122.9</v>
      </c>
      <c r="E543" s="237"/>
      <c r="F543" s="9">
        <v>122.9</v>
      </c>
      <c r="G543" s="9">
        <v>113.6</v>
      </c>
      <c r="H543" s="9"/>
      <c r="I543" s="9">
        <v>113.6</v>
      </c>
      <c r="J543" s="9">
        <v>116.9</v>
      </c>
      <c r="K543" s="9"/>
      <c r="L543" s="9">
        <v>116.9</v>
      </c>
    </row>
    <row r="544" spans="1:13" s="1" customFormat="1" ht="40.200000000000003" x14ac:dyDescent="0.3">
      <c r="A544" s="7" t="s">
        <v>8</v>
      </c>
      <c r="B544" s="7"/>
      <c r="C544" s="6" t="s">
        <v>7</v>
      </c>
      <c r="D544" s="175">
        <f t="shared" ref="D544:L544" si="415">D545</f>
        <v>101.11799999999999</v>
      </c>
      <c r="E544" s="253"/>
      <c r="F544" s="175">
        <f t="shared" si="415"/>
        <v>101.11799999999999</v>
      </c>
      <c r="G544" s="175">
        <f t="shared" si="415"/>
        <v>107.849</v>
      </c>
      <c r="H544" s="175"/>
      <c r="I544" s="175">
        <f t="shared" si="415"/>
        <v>107.849</v>
      </c>
      <c r="J544" s="175">
        <f t="shared" si="415"/>
        <v>110.438</v>
      </c>
      <c r="K544" s="175"/>
      <c r="L544" s="175">
        <f t="shared" si="415"/>
        <v>110.438</v>
      </c>
    </row>
    <row r="545" spans="1:13" s="1" customFormat="1" ht="66.599999999999994" x14ac:dyDescent="0.3">
      <c r="A545" s="7"/>
      <c r="B545" s="7" t="s">
        <v>2</v>
      </c>
      <c r="C545" s="6" t="s">
        <v>1</v>
      </c>
      <c r="D545" s="175">
        <v>101.11799999999999</v>
      </c>
      <c r="E545" s="253"/>
      <c r="F545" s="175">
        <v>101.11799999999999</v>
      </c>
      <c r="G545" s="175">
        <v>107.849</v>
      </c>
      <c r="H545" s="175"/>
      <c r="I545" s="175">
        <v>107.849</v>
      </c>
      <c r="J545" s="175">
        <v>110.438</v>
      </c>
      <c r="K545" s="175"/>
      <c r="L545" s="175">
        <v>110.438</v>
      </c>
    </row>
    <row r="546" spans="1:13" s="1" customFormat="1" ht="66.599999999999994" x14ac:dyDescent="0.3">
      <c r="A546" s="7" t="s">
        <v>6</v>
      </c>
      <c r="B546" s="7"/>
      <c r="C546" s="6" t="s">
        <v>5</v>
      </c>
      <c r="D546" s="175">
        <f t="shared" ref="D546:L546" si="416">D547</f>
        <v>7134.8892400000004</v>
      </c>
      <c r="E546" s="253"/>
      <c r="F546" s="175">
        <f t="shared" si="416"/>
        <v>7134.8892400000004</v>
      </c>
      <c r="G546" s="175">
        <f t="shared" si="416"/>
        <v>6941.7293100000006</v>
      </c>
      <c r="H546" s="175"/>
      <c r="I546" s="175">
        <f t="shared" si="416"/>
        <v>6941.7293100000006</v>
      </c>
      <c r="J546" s="175">
        <f t="shared" si="416"/>
        <v>6762.8416099999995</v>
      </c>
      <c r="K546" s="175"/>
      <c r="L546" s="175">
        <f t="shared" si="416"/>
        <v>6762.8416099999995</v>
      </c>
    </row>
    <row r="547" spans="1:13" s="1" customFormat="1" ht="66.599999999999994" x14ac:dyDescent="0.3">
      <c r="A547" s="7"/>
      <c r="B547" s="7" t="s">
        <v>2</v>
      </c>
      <c r="C547" s="6" t="s">
        <v>1</v>
      </c>
      <c r="D547" s="175">
        <f>2483.9144+4650.97484</f>
        <v>7134.8892400000004</v>
      </c>
      <c r="E547" s="253"/>
      <c r="F547" s="175">
        <f>2483.9144+4650.97484</f>
        <v>7134.8892400000004</v>
      </c>
      <c r="G547" s="175">
        <f>2372.5592+4569.17011</f>
        <v>6941.7293100000006</v>
      </c>
      <c r="H547" s="175"/>
      <c r="I547" s="175">
        <f>2372.5592+4569.17011</f>
        <v>6941.7293100000006</v>
      </c>
      <c r="J547" s="175">
        <f>2342.9274+4419.91421</f>
        <v>6762.8416099999995</v>
      </c>
      <c r="K547" s="175"/>
      <c r="L547" s="175">
        <f>2342.9274+4419.91421</f>
        <v>6762.8416099999995</v>
      </c>
    </row>
    <row r="548" spans="1:13" s="1" customFormat="1" ht="93" x14ac:dyDescent="0.3">
      <c r="A548" s="7" t="s">
        <v>4</v>
      </c>
      <c r="B548" s="7"/>
      <c r="C548" s="6" t="s">
        <v>3</v>
      </c>
      <c r="D548" s="175">
        <f t="shared" ref="D548:L548" si="417">D549</f>
        <v>266.09500000000003</v>
      </c>
      <c r="E548" s="253"/>
      <c r="F548" s="175">
        <f t="shared" si="417"/>
        <v>266.09500000000003</v>
      </c>
      <c r="G548" s="175">
        <f t="shared" si="417"/>
        <v>266.09500000000003</v>
      </c>
      <c r="H548" s="175"/>
      <c r="I548" s="175">
        <f t="shared" si="417"/>
        <v>266.09500000000003</v>
      </c>
      <c r="J548" s="175">
        <f t="shared" si="417"/>
        <v>266.09500000000003</v>
      </c>
      <c r="K548" s="175"/>
      <c r="L548" s="175">
        <f t="shared" si="417"/>
        <v>266.09500000000003</v>
      </c>
    </row>
    <row r="549" spans="1:13" s="1" customFormat="1" ht="66.599999999999994" x14ac:dyDescent="0.3">
      <c r="A549" s="7"/>
      <c r="B549" s="7" t="s">
        <v>2</v>
      </c>
      <c r="C549" s="6" t="s">
        <v>1</v>
      </c>
      <c r="D549" s="176">
        <v>266.09500000000003</v>
      </c>
      <c r="E549" s="268"/>
      <c r="F549" s="176">
        <v>266.09500000000003</v>
      </c>
      <c r="G549" s="176">
        <v>266.09500000000003</v>
      </c>
      <c r="H549" s="176"/>
      <c r="I549" s="176">
        <v>266.09500000000003</v>
      </c>
      <c r="J549" s="176">
        <v>266.09500000000003</v>
      </c>
      <c r="K549" s="176"/>
      <c r="L549" s="176">
        <v>266.09500000000003</v>
      </c>
    </row>
    <row r="550" spans="1:13" s="1" customFormat="1" ht="27" x14ac:dyDescent="0.3">
      <c r="A550" s="7" t="s">
        <v>480</v>
      </c>
      <c r="B550" s="7"/>
      <c r="C550" s="6" t="s">
        <v>637</v>
      </c>
      <c r="D550" s="176">
        <f t="shared" ref="D550:K550" si="418">D551+D552+D553</f>
        <v>46662.5</v>
      </c>
      <c r="E550" s="176">
        <f t="shared" si="418"/>
        <v>223.8</v>
      </c>
      <c r="F550" s="176">
        <f t="shared" ref="F550" si="419">F551+F552+F553</f>
        <v>46886.3</v>
      </c>
      <c r="G550" s="176">
        <f t="shared" si="418"/>
        <v>42983.1</v>
      </c>
      <c r="H550" s="176">
        <f t="shared" si="418"/>
        <v>251.1</v>
      </c>
      <c r="I550" s="176">
        <f t="shared" ref="I550" si="420">I551+I552+I553</f>
        <v>43234.2</v>
      </c>
      <c r="J550" s="176">
        <f t="shared" si="418"/>
        <v>44307.299999999996</v>
      </c>
      <c r="K550" s="176">
        <f t="shared" si="418"/>
        <v>251.1</v>
      </c>
      <c r="L550" s="176">
        <f t="shared" ref="L550" si="421">L551+L552+L553</f>
        <v>44558.400000000001</v>
      </c>
    </row>
    <row r="551" spans="1:13" s="1" customFormat="1" ht="66.599999999999994" x14ac:dyDescent="0.3">
      <c r="A551" s="7"/>
      <c r="B551" s="7" t="s">
        <v>2</v>
      </c>
      <c r="C551" s="6" t="s">
        <v>1</v>
      </c>
      <c r="D551" s="175">
        <v>22787.3</v>
      </c>
      <c r="E551" s="253">
        <v>122.1</v>
      </c>
      <c r="F551" s="175">
        <v>22909.4</v>
      </c>
      <c r="G551" s="175">
        <v>22716</v>
      </c>
      <c r="H551" s="175">
        <v>251.1</v>
      </c>
      <c r="I551" s="175">
        <v>22967.1</v>
      </c>
      <c r="J551" s="175">
        <v>22716</v>
      </c>
      <c r="K551" s="175">
        <v>251.1</v>
      </c>
      <c r="L551" s="175">
        <v>22967.1</v>
      </c>
    </row>
    <row r="552" spans="1:13" s="1" customFormat="1" ht="27" x14ac:dyDescent="0.3">
      <c r="A552" s="7"/>
      <c r="B552" s="7" t="s">
        <v>12</v>
      </c>
      <c r="C552" s="6" t="s">
        <v>11</v>
      </c>
      <c r="D552" s="175">
        <f>21675.2+1787.9</f>
        <v>23463.100000000002</v>
      </c>
      <c r="E552" s="253">
        <v>101.7</v>
      </c>
      <c r="F552" s="175">
        <f>21675.2+1787.9+101.7</f>
        <v>23564.800000000003</v>
      </c>
      <c r="G552" s="175">
        <v>19855</v>
      </c>
      <c r="H552" s="175"/>
      <c r="I552" s="175">
        <v>19855</v>
      </c>
      <c r="J552" s="175">
        <v>21179.200000000001</v>
      </c>
      <c r="K552" s="175"/>
      <c r="L552" s="175">
        <v>21179.200000000001</v>
      </c>
      <c r="M552" s="243"/>
    </row>
    <row r="553" spans="1:13" s="1" customFormat="1" ht="14.4" x14ac:dyDescent="0.3">
      <c r="A553" s="7"/>
      <c r="B553" s="7" t="s">
        <v>22</v>
      </c>
      <c r="C553" s="6" t="s">
        <v>21</v>
      </c>
      <c r="D553" s="175">
        <v>412.1</v>
      </c>
      <c r="E553" s="253"/>
      <c r="F553" s="175">
        <v>412.1</v>
      </c>
      <c r="G553" s="175">
        <v>412.1</v>
      </c>
      <c r="H553" s="175"/>
      <c r="I553" s="175">
        <v>412.1</v>
      </c>
      <c r="J553" s="175">
        <v>412.1</v>
      </c>
      <c r="K553" s="175"/>
      <c r="L553" s="175">
        <v>412.1</v>
      </c>
    </row>
    <row r="554" spans="1:13" s="1" customFormat="1" ht="14.4" x14ac:dyDescent="0.3">
      <c r="A554" s="54" t="s">
        <v>478</v>
      </c>
      <c r="B554" s="54"/>
      <c r="C554" s="6" t="s">
        <v>477</v>
      </c>
      <c r="D554" s="175">
        <f>D555+D556</f>
        <v>1105.5999999999999</v>
      </c>
      <c r="E554" s="253"/>
      <c r="F554" s="175">
        <f>F555+F556</f>
        <v>1105.5999999999999</v>
      </c>
      <c r="G554" s="175">
        <v>0</v>
      </c>
      <c r="H554" s="175"/>
      <c r="I554" s="175">
        <v>0</v>
      </c>
      <c r="J554" s="175">
        <v>0</v>
      </c>
      <c r="K554" s="175"/>
      <c r="L554" s="175">
        <v>0</v>
      </c>
    </row>
    <row r="555" spans="1:13" s="1" customFormat="1" ht="27" x14ac:dyDescent="0.3">
      <c r="A555" s="54"/>
      <c r="B555" s="54" t="s">
        <v>12</v>
      </c>
      <c r="C555" s="6" t="s">
        <v>11</v>
      </c>
      <c r="D555" s="175">
        <v>1105.5999999999999</v>
      </c>
      <c r="E555" s="253"/>
      <c r="F555" s="175">
        <v>1105.5999999999999</v>
      </c>
      <c r="G555" s="175">
        <v>0</v>
      </c>
      <c r="H555" s="175"/>
      <c r="I555" s="175">
        <v>0</v>
      </c>
      <c r="J555" s="175">
        <v>0</v>
      </c>
      <c r="K555" s="175"/>
      <c r="L555" s="175">
        <v>0</v>
      </c>
    </row>
    <row r="556" spans="1:13" s="1" customFormat="1" ht="27" x14ac:dyDescent="0.3">
      <c r="A556" s="202"/>
      <c r="B556" s="202" t="s">
        <v>57</v>
      </c>
      <c r="C556" s="6" t="s">
        <v>56</v>
      </c>
      <c r="D556" s="211">
        <v>0</v>
      </c>
      <c r="E556" s="253"/>
      <c r="F556" s="211">
        <v>0</v>
      </c>
      <c r="G556" s="211">
        <v>0</v>
      </c>
      <c r="H556" s="211"/>
      <c r="I556" s="211">
        <v>0</v>
      </c>
      <c r="J556" s="211">
        <v>0</v>
      </c>
      <c r="K556" s="211"/>
      <c r="L556" s="211">
        <v>0</v>
      </c>
    </row>
    <row r="557" spans="1:13" s="1" customFormat="1" ht="27" x14ac:dyDescent="0.3">
      <c r="A557" s="187" t="s">
        <v>643</v>
      </c>
      <c r="B557" s="195"/>
      <c r="C557" s="198" t="s">
        <v>641</v>
      </c>
      <c r="D557" s="175">
        <f>D558</f>
        <v>540</v>
      </c>
      <c r="E557" s="253"/>
      <c r="F557" s="175">
        <f>F558</f>
        <v>540</v>
      </c>
      <c r="G557" s="175">
        <v>0</v>
      </c>
      <c r="H557" s="175"/>
      <c r="I557" s="175">
        <v>0</v>
      </c>
      <c r="J557" s="175">
        <v>0</v>
      </c>
      <c r="K557" s="175"/>
      <c r="L557" s="175">
        <v>0</v>
      </c>
    </row>
    <row r="558" spans="1:13" s="1" customFormat="1" ht="27" x14ac:dyDescent="0.3">
      <c r="A558" s="196"/>
      <c r="B558" s="187" t="s">
        <v>57</v>
      </c>
      <c r="C558" s="197" t="s">
        <v>56</v>
      </c>
      <c r="D558" s="175">
        <v>540</v>
      </c>
      <c r="E558" s="253"/>
      <c r="F558" s="175">
        <v>540</v>
      </c>
      <c r="G558" s="175">
        <v>0</v>
      </c>
      <c r="H558" s="175"/>
      <c r="I558" s="175">
        <v>0</v>
      </c>
      <c r="J558" s="175">
        <v>0</v>
      </c>
      <c r="K558" s="175"/>
      <c r="L558" s="175">
        <v>0</v>
      </c>
    </row>
    <row r="559" spans="1:13" s="1" customFormat="1" ht="14.4" x14ac:dyDescent="0.3">
      <c r="A559" s="187" t="s">
        <v>769</v>
      </c>
      <c r="B559" s="291"/>
      <c r="C559" s="314" t="s">
        <v>778</v>
      </c>
      <c r="D559" s="253">
        <f>D560</f>
        <v>465.1</v>
      </c>
      <c r="E559" s="253"/>
      <c r="F559" s="253">
        <f>F560</f>
        <v>465.1</v>
      </c>
      <c r="G559" s="253">
        <v>0</v>
      </c>
      <c r="H559" s="253"/>
      <c r="I559" s="253">
        <v>0</v>
      </c>
      <c r="J559" s="253">
        <v>0</v>
      </c>
      <c r="K559" s="253"/>
      <c r="L559" s="253">
        <v>0</v>
      </c>
    </row>
    <row r="560" spans="1:13" s="1" customFormat="1" ht="27" x14ac:dyDescent="0.3">
      <c r="A560" s="290"/>
      <c r="B560" s="187" t="s">
        <v>57</v>
      </c>
      <c r="C560" s="197" t="s">
        <v>56</v>
      </c>
      <c r="D560" s="253">
        <v>465.1</v>
      </c>
      <c r="E560" s="253"/>
      <c r="F560" s="253">
        <v>465.1</v>
      </c>
      <c r="G560" s="253">
        <v>0</v>
      </c>
      <c r="H560" s="253"/>
      <c r="I560" s="253">
        <v>0</v>
      </c>
      <c r="J560" s="253">
        <v>0</v>
      </c>
      <c r="K560" s="253"/>
      <c r="L560" s="253">
        <v>0</v>
      </c>
    </row>
    <row r="561" spans="1:13" s="1" customFormat="1" ht="40.200000000000003" x14ac:dyDescent="0.3">
      <c r="A561" s="187" t="s">
        <v>892</v>
      </c>
      <c r="B561" s="291"/>
      <c r="C561" s="314" t="s">
        <v>894</v>
      </c>
      <c r="D561" s="407">
        <v>0</v>
      </c>
      <c r="E561" s="407">
        <f>E562</f>
        <v>1105.7</v>
      </c>
      <c r="F561" s="407">
        <f>F562</f>
        <v>1105.7</v>
      </c>
      <c r="G561" s="407">
        <v>0</v>
      </c>
      <c r="H561" s="407"/>
      <c r="I561" s="407">
        <v>0</v>
      </c>
      <c r="J561" s="407">
        <v>0</v>
      </c>
      <c r="K561" s="407"/>
      <c r="L561" s="407">
        <v>0</v>
      </c>
    </row>
    <row r="562" spans="1:13" s="1" customFormat="1" ht="27" x14ac:dyDescent="0.3">
      <c r="A562" s="290"/>
      <c r="B562" s="187" t="s">
        <v>57</v>
      </c>
      <c r="C562" s="197" t="s">
        <v>56</v>
      </c>
      <c r="D562" s="407">
        <v>0</v>
      </c>
      <c r="E562" s="407">
        <f>1419.7-200-114</f>
        <v>1105.7</v>
      </c>
      <c r="F562" s="407">
        <v>1105.7</v>
      </c>
      <c r="G562" s="407">
        <v>0</v>
      </c>
      <c r="H562" s="407"/>
      <c r="I562" s="407">
        <v>0</v>
      </c>
      <c r="J562" s="407">
        <v>0</v>
      </c>
      <c r="K562" s="407"/>
      <c r="L562" s="407">
        <v>0</v>
      </c>
    </row>
    <row r="563" spans="1:13" s="1" customFormat="1" ht="40.200000000000003" x14ac:dyDescent="0.3">
      <c r="A563" s="434" t="s">
        <v>900</v>
      </c>
      <c r="B563" s="435"/>
      <c r="C563" s="436" t="s">
        <v>899</v>
      </c>
      <c r="D563" s="429">
        <f>D564</f>
        <v>0</v>
      </c>
      <c r="E563" s="433">
        <f t="shared" ref="E563:F563" si="422">E564</f>
        <v>209.2</v>
      </c>
      <c r="F563" s="429">
        <f t="shared" si="422"/>
        <v>209.2</v>
      </c>
      <c r="G563" s="429">
        <v>0</v>
      </c>
      <c r="H563" s="429"/>
      <c r="I563" s="429">
        <v>0</v>
      </c>
      <c r="J563" s="429">
        <v>0</v>
      </c>
      <c r="K563" s="429"/>
      <c r="L563" s="429">
        <v>0</v>
      </c>
      <c r="M563" s="243"/>
    </row>
    <row r="564" spans="1:13" s="1" customFormat="1" ht="27" x14ac:dyDescent="0.3">
      <c r="A564" s="428"/>
      <c r="B564" s="7" t="s">
        <v>57</v>
      </c>
      <c r="C564" s="6" t="s">
        <v>56</v>
      </c>
      <c r="D564" s="429">
        <v>0</v>
      </c>
      <c r="E564" s="429">
        <v>209.2</v>
      </c>
      <c r="F564" s="429">
        <v>209.2</v>
      </c>
      <c r="G564" s="429">
        <v>0</v>
      </c>
      <c r="H564" s="429"/>
      <c r="I564" s="429">
        <v>0</v>
      </c>
      <c r="J564" s="429">
        <v>0</v>
      </c>
      <c r="K564" s="429"/>
      <c r="L564" s="429">
        <v>0</v>
      </c>
      <c r="M564" s="243"/>
    </row>
    <row r="565" spans="1:13" s="1" customFormat="1" ht="27" x14ac:dyDescent="0.3">
      <c r="A565" s="389" t="s">
        <v>885</v>
      </c>
      <c r="B565" s="389"/>
      <c r="C565" s="390" t="s">
        <v>886</v>
      </c>
      <c r="D565" s="391">
        <v>0</v>
      </c>
      <c r="E565" s="391">
        <f>E566</f>
        <v>228.4</v>
      </c>
      <c r="F565" s="391">
        <f>F566</f>
        <v>228.4</v>
      </c>
      <c r="G565" s="391">
        <v>0</v>
      </c>
      <c r="H565" s="391"/>
      <c r="I565" s="391">
        <v>0</v>
      </c>
      <c r="J565" s="391">
        <v>0</v>
      </c>
      <c r="K565" s="391"/>
      <c r="L565" s="391">
        <v>0</v>
      </c>
    </row>
    <row r="566" spans="1:13" s="1" customFormat="1" ht="14.4" x14ac:dyDescent="0.3">
      <c r="A566" s="392"/>
      <c r="B566" s="389" t="s">
        <v>22</v>
      </c>
      <c r="C566" s="393" t="s">
        <v>21</v>
      </c>
      <c r="D566" s="391">
        <v>0</v>
      </c>
      <c r="E566" s="391">
        <v>228.4</v>
      </c>
      <c r="F566" s="391">
        <v>228.4</v>
      </c>
      <c r="G566" s="391">
        <v>0</v>
      </c>
      <c r="H566" s="391"/>
      <c r="I566" s="391">
        <v>0</v>
      </c>
      <c r="J566" s="391">
        <v>0</v>
      </c>
      <c r="K566" s="391"/>
      <c r="L566" s="391">
        <v>0</v>
      </c>
    </row>
    <row r="567" spans="1:13" s="1" customFormat="1" ht="40.200000000000003" x14ac:dyDescent="0.3">
      <c r="A567" s="7" t="s">
        <v>43</v>
      </c>
      <c r="B567" s="7"/>
      <c r="C567" s="6" t="s">
        <v>42</v>
      </c>
      <c r="D567" s="175">
        <f t="shared" ref="D567:L567" si="423">D568</f>
        <v>450</v>
      </c>
      <c r="E567" s="253"/>
      <c r="F567" s="175">
        <f t="shared" si="423"/>
        <v>450</v>
      </c>
      <c r="G567" s="175">
        <f t="shared" si="423"/>
        <v>0</v>
      </c>
      <c r="H567" s="175"/>
      <c r="I567" s="175">
        <f t="shared" si="423"/>
        <v>0</v>
      </c>
      <c r="J567" s="175">
        <f t="shared" si="423"/>
        <v>450</v>
      </c>
      <c r="K567" s="175"/>
      <c r="L567" s="175">
        <f t="shared" si="423"/>
        <v>450</v>
      </c>
    </row>
    <row r="568" spans="1:13" s="1" customFormat="1" ht="27" x14ac:dyDescent="0.3">
      <c r="A568" s="7"/>
      <c r="B568" s="7" t="s">
        <v>12</v>
      </c>
      <c r="C568" s="6" t="s">
        <v>11</v>
      </c>
      <c r="D568" s="175">
        <v>450</v>
      </c>
      <c r="E568" s="253"/>
      <c r="F568" s="175">
        <v>450</v>
      </c>
      <c r="G568" s="175">
        <v>0</v>
      </c>
      <c r="H568" s="175"/>
      <c r="I568" s="175">
        <v>0</v>
      </c>
      <c r="J568" s="175">
        <v>450</v>
      </c>
      <c r="K568" s="175"/>
      <c r="L568" s="175">
        <v>450</v>
      </c>
      <c r="M568" s="243"/>
    </row>
    <row r="569" spans="1:13" s="1" customFormat="1" ht="27" x14ac:dyDescent="0.3">
      <c r="A569" s="7" t="s">
        <v>476</v>
      </c>
      <c r="B569" s="7"/>
      <c r="C569" s="6" t="s">
        <v>475</v>
      </c>
      <c r="D569" s="175">
        <f t="shared" ref="D569:L569" si="424">D570</f>
        <v>375</v>
      </c>
      <c r="E569" s="253"/>
      <c r="F569" s="175">
        <f t="shared" si="424"/>
        <v>375</v>
      </c>
      <c r="G569" s="175">
        <f t="shared" si="424"/>
        <v>0</v>
      </c>
      <c r="H569" s="175"/>
      <c r="I569" s="175">
        <f t="shared" si="424"/>
        <v>0</v>
      </c>
      <c r="J569" s="175">
        <f t="shared" si="424"/>
        <v>0</v>
      </c>
      <c r="K569" s="175"/>
      <c r="L569" s="175">
        <f t="shared" si="424"/>
        <v>0</v>
      </c>
    </row>
    <row r="570" spans="1:13" s="1" customFormat="1" ht="14.4" x14ac:dyDescent="0.3">
      <c r="A570" s="7"/>
      <c r="B570" s="7" t="s">
        <v>22</v>
      </c>
      <c r="C570" s="6" t="s">
        <v>21</v>
      </c>
      <c r="D570" s="175">
        <v>375</v>
      </c>
      <c r="E570" s="253"/>
      <c r="F570" s="175">
        <v>375</v>
      </c>
      <c r="G570" s="175">
        <v>0</v>
      </c>
      <c r="H570" s="175"/>
      <c r="I570" s="175">
        <v>0</v>
      </c>
      <c r="J570" s="175">
        <v>0</v>
      </c>
      <c r="K570" s="175"/>
      <c r="L570" s="175">
        <v>0</v>
      </c>
    </row>
    <row r="571" spans="1:13" s="1" customFormat="1" ht="14.4" x14ac:dyDescent="0.3">
      <c r="A571" s="7" t="s">
        <v>774</v>
      </c>
      <c r="B571" s="226"/>
      <c r="C571" s="288" t="s">
        <v>775</v>
      </c>
      <c r="D571" s="253">
        <v>600</v>
      </c>
      <c r="E571" s="253"/>
      <c r="F571" s="253">
        <v>600</v>
      </c>
      <c r="G571" s="253">
        <v>0</v>
      </c>
      <c r="H571" s="253"/>
      <c r="I571" s="253">
        <v>0</v>
      </c>
      <c r="J571" s="253">
        <v>0</v>
      </c>
      <c r="K571" s="253"/>
      <c r="L571" s="253">
        <v>0</v>
      </c>
    </row>
    <row r="572" spans="1:13" s="1" customFormat="1" ht="27" x14ac:dyDescent="0.3">
      <c r="A572" s="226"/>
      <c r="B572" s="7" t="s">
        <v>12</v>
      </c>
      <c r="C572" s="6" t="s">
        <v>11</v>
      </c>
      <c r="D572" s="253">
        <v>600</v>
      </c>
      <c r="E572" s="253"/>
      <c r="F572" s="253">
        <v>600</v>
      </c>
      <c r="G572" s="253">
        <v>0</v>
      </c>
      <c r="H572" s="253"/>
      <c r="I572" s="253">
        <v>0</v>
      </c>
      <c r="J572" s="253">
        <v>0</v>
      </c>
      <c r="K572" s="253"/>
      <c r="L572" s="253">
        <v>0</v>
      </c>
    </row>
    <row r="573" spans="1:13" s="1" customFormat="1" ht="40.200000000000003" x14ac:dyDescent="0.3">
      <c r="A573" s="7" t="s">
        <v>781</v>
      </c>
      <c r="B573" s="304"/>
      <c r="C573" s="305" t="s">
        <v>782</v>
      </c>
      <c r="D573" s="306">
        <v>136</v>
      </c>
      <c r="E573" s="306"/>
      <c r="F573" s="306">
        <v>136</v>
      </c>
      <c r="G573" s="306">
        <v>0</v>
      </c>
      <c r="H573" s="306"/>
      <c r="I573" s="306">
        <v>0</v>
      </c>
      <c r="J573" s="306">
        <v>0</v>
      </c>
      <c r="K573" s="306"/>
      <c r="L573" s="306">
        <v>0</v>
      </c>
    </row>
    <row r="574" spans="1:13" s="1" customFormat="1" ht="27" x14ac:dyDescent="0.3">
      <c r="A574" s="304"/>
      <c r="B574" s="7" t="s">
        <v>12</v>
      </c>
      <c r="C574" s="6" t="s">
        <v>11</v>
      </c>
      <c r="D574" s="306">
        <v>136</v>
      </c>
      <c r="E574" s="306"/>
      <c r="F574" s="306">
        <v>136</v>
      </c>
      <c r="G574" s="306">
        <v>0</v>
      </c>
      <c r="H574" s="306"/>
      <c r="I574" s="306">
        <v>0</v>
      </c>
      <c r="J574" s="306">
        <v>0</v>
      </c>
      <c r="K574" s="306"/>
      <c r="L574" s="306">
        <v>0</v>
      </c>
    </row>
    <row r="575" spans="1:13" s="1" customFormat="1" ht="26.25" customHeight="1" x14ac:dyDescent="0.3">
      <c r="A575" s="73" t="s">
        <v>624</v>
      </c>
      <c r="B575" s="54"/>
      <c r="C575" s="110" t="s">
        <v>625</v>
      </c>
      <c r="D575" s="175">
        <f>D576</f>
        <v>143.30000000000001</v>
      </c>
      <c r="E575" s="253"/>
      <c r="F575" s="175">
        <f>F576</f>
        <v>143.30000000000001</v>
      </c>
      <c r="G575" s="175">
        <v>0</v>
      </c>
      <c r="H575" s="175"/>
      <c r="I575" s="175">
        <v>0</v>
      </c>
      <c r="J575" s="175">
        <v>0</v>
      </c>
      <c r="K575" s="175"/>
      <c r="L575" s="175">
        <v>0</v>
      </c>
    </row>
    <row r="576" spans="1:13" s="1" customFormat="1" ht="27" customHeight="1" x14ac:dyDescent="0.3">
      <c r="A576" s="22"/>
      <c r="B576" s="7" t="s">
        <v>57</v>
      </c>
      <c r="C576" s="6" t="s">
        <v>56</v>
      </c>
      <c r="D576" s="175">
        <f>143.4-0.1</f>
        <v>143.30000000000001</v>
      </c>
      <c r="E576" s="253"/>
      <c r="F576" s="175">
        <f>143.4-0.1</f>
        <v>143.30000000000001</v>
      </c>
      <c r="G576" s="175">
        <v>0</v>
      </c>
      <c r="H576" s="175"/>
      <c r="I576" s="175">
        <v>0</v>
      </c>
      <c r="J576" s="175">
        <v>0</v>
      </c>
      <c r="K576" s="175"/>
      <c r="L576" s="175">
        <v>0</v>
      </c>
    </row>
    <row r="577" spans="1:13" s="1" customFormat="1" ht="27" x14ac:dyDescent="0.3">
      <c r="A577" s="187" t="s">
        <v>638</v>
      </c>
      <c r="B577" s="181"/>
      <c r="C577" s="188" t="s">
        <v>639</v>
      </c>
      <c r="D577" s="175">
        <f>D578</f>
        <v>9566.1</v>
      </c>
      <c r="E577" s="253"/>
      <c r="F577" s="175">
        <f>F578</f>
        <v>9566.1</v>
      </c>
      <c r="G577" s="175">
        <v>0</v>
      </c>
      <c r="H577" s="175"/>
      <c r="I577" s="175">
        <v>0</v>
      </c>
      <c r="J577" s="175">
        <v>0</v>
      </c>
      <c r="K577" s="175"/>
      <c r="L577" s="175">
        <v>0</v>
      </c>
    </row>
    <row r="578" spans="1:13" s="1" customFormat="1" ht="27" x14ac:dyDescent="0.3">
      <c r="A578" s="189"/>
      <c r="B578" s="179" t="s">
        <v>57</v>
      </c>
      <c r="C578" s="180" t="s">
        <v>56</v>
      </c>
      <c r="D578" s="175">
        <v>9566.1</v>
      </c>
      <c r="E578" s="253"/>
      <c r="F578" s="175">
        <v>9566.1</v>
      </c>
      <c r="G578" s="175">
        <v>0</v>
      </c>
      <c r="H578" s="175"/>
      <c r="I578" s="175">
        <v>0</v>
      </c>
      <c r="J578" s="175">
        <v>0</v>
      </c>
      <c r="K578" s="175"/>
      <c r="L578" s="175">
        <v>0</v>
      </c>
    </row>
    <row r="579" spans="1:13" s="1" customFormat="1" ht="27" x14ac:dyDescent="0.3">
      <c r="A579" s="7" t="s">
        <v>24</v>
      </c>
      <c r="B579" s="7"/>
      <c r="C579" s="6" t="s">
        <v>23</v>
      </c>
      <c r="D579" s="175">
        <f t="shared" ref="D579:L579" si="425">D580</f>
        <v>2405.6</v>
      </c>
      <c r="E579" s="253"/>
      <c r="F579" s="175">
        <f t="shared" si="425"/>
        <v>2405.6</v>
      </c>
      <c r="G579" s="175">
        <f t="shared" si="425"/>
        <v>836.9</v>
      </c>
      <c r="H579" s="175"/>
      <c r="I579" s="175">
        <f t="shared" si="425"/>
        <v>836.9</v>
      </c>
      <c r="J579" s="175">
        <f t="shared" si="425"/>
        <v>836.9</v>
      </c>
      <c r="K579" s="175"/>
      <c r="L579" s="175">
        <f t="shared" si="425"/>
        <v>836.9</v>
      </c>
    </row>
    <row r="580" spans="1:13" s="1" customFormat="1" ht="14.4" x14ac:dyDescent="0.3">
      <c r="A580" s="7"/>
      <c r="B580" s="7" t="s">
        <v>22</v>
      </c>
      <c r="C580" s="6" t="s">
        <v>21</v>
      </c>
      <c r="D580" s="175">
        <f>836.9+1568.7</f>
        <v>2405.6</v>
      </c>
      <c r="E580" s="253"/>
      <c r="F580" s="175">
        <f>836.9+1568.7</f>
        <v>2405.6</v>
      </c>
      <c r="G580" s="175">
        <v>836.9</v>
      </c>
      <c r="H580" s="175"/>
      <c r="I580" s="175">
        <v>836.9</v>
      </c>
      <c r="J580" s="175">
        <v>836.9</v>
      </c>
      <c r="K580" s="175"/>
      <c r="L580" s="175">
        <v>836.9</v>
      </c>
    </row>
    <row r="581" spans="1:13" s="1" customFormat="1" ht="53.4" x14ac:dyDescent="0.3">
      <c r="A581" s="7" t="s">
        <v>506</v>
      </c>
      <c r="B581" s="7"/>
      <c r="C581" s="6" t="s">
        <v>505</v>
      </c>
      <c r="D581" s="175">
        <f t="shared" ref="D581:L581" si="426">D582</f>
        <v>6.3</v>
      </c>
      <c r="E581" s="253"/>
      <c r="F581" s="175">
        <f t="shared" si="426"/>
        <v>6.3</v>
      </c>
      <c r="G581" s="175">
        <f t="shared" si="426"/>
        <v>6.4</v>
      </c>
      <c r="H581" s="175"/>
      <c r="I581" s="175">
        <f t="shared" si="426"/>
        <v>6.4</v>
      </c>
      <c r="J581" s="175">
        <f t="shared" si="426"/>
        <v>6.4</v>
      </c>
      <c r="K581" s="175"/>
      <c r="L581" s="175">
        <f t="shared" si="426"/>
        <v>6.4</v>
      </c>
    </row>
    <row r="582" spans="1:13" s="1" customFormat="1" ht="27" x14ac:dyDescent="0.3">
      <c r="A582" s="7"/>
      <c r="B582" s="7" t="s">
        <v>12</v>
      </c>
      <c r="C582" s="6" t="s">
        <v>11</v>
      </c>
      <c r="D582" s="175">
        <v>6.3</v>
      </c>
      <c r="E582" s="253"/>
      <c r="F582" s="175">
        <v>6.3</v>
      </c>
      <c r="G582" s="175">
        <v>6.4</v>
      </c>
      <c r="H582" s="175"/>
      <c r="I582" s="175">
        <v>6.4</v>
      </c>
      <c r="J582" s="175">
        <v>6.4</v>
      </c>
      <c r="K582" s="175"/>
      <c r="L582" s="175">
        <v>6.4</v>
      </c>
    </row>
    <row r="583" spans="1:13" s="1" customFormat="1" ht="40.200000000000003" x14ac:dyDescent="0.3">
      <c r="A583" s="7" t="s">
        <v>621</v>
      </c>
      <c r="B583" s="7"/>
      <c r="C583" s="6" t="s">
        <v>635</v>
      </c>
      <c r="D583" s="175">
        <f t="shared" ref="D583:L583" si="427">D584</f>
        <v>433.4</v>
      </c>
      <c r="E583" s="253"/>
      <c r="F583" s="175">
        <f t="shared" si="427"/>
        <v>433.4</v>
      </c>
      <c r="G583" s="175">
        <f t="shared" si="427"/>
        <v>433.4</v>
      </c>
      <c r="H583" s="175"/>
      <c r="I583" s="175">
        <f t="shared" si="427"/>
        <v>433.4</v>
      </c>
      <c r="J583" s="175">
        <f t="shared" si="427"/>
        <v>433.4</v>
      </c>
      <c r="K583" s="175"/>
      <c r="L583" s="175">
        <f t="shared" si="427"/>
        <v>433.4</v>
      </c>
    </row>
    <row r="584" spans="1:13" s="1" customFormat="1" ht="27" x14ac:dyDescent="0.3">
      <c r="A584" s="7"/>
      <c r="B584" s="7" t="s">
        <v>57</v>
      </c>
      <c r="C584" s="6" t="s">
        <v>56</v>
      </c>
      <c r="D584" s="175">
        <v>433.4</v>
      </c>
      <c r="E584" s="253"/>
      <c r="F584" s="175">
        <v>433.4</v>
      </c>
      <c r="G584" s="175">
        <v>433.4</v>
      </c>
      <c r="H584" s="175"/>
      <c r="I584" s="175">
        <v>433.4</v>
      </c>
      <c r="J584" s="175">
        <v>433.4</v>
      </c>
      <c r="K584" s="175"/>
      <c r="L584" s="175">
        <v>433.4</v>
      </c>
    </row>
    <row r="585" spans="1:13" s="1" customFormat="1" ht="40.200000000000003" x14ac:dyDescent="0.3">
      <c r="A585" s="7" t="s">
        <v>557</v>
      </c>
      <c r="B585" s="7"/>
      <c r="C585" s="109" t="s">
        <v>481</v>
      </c>
      <c r="D585" s="175">
        <f t="shared" ref="D585:L585" si="428">D586</f>
        <v>300</v>
      </c>
      <c r="E585" s="253"/>
      <c r="F585" s="175">
        <f t="shared" si="428"/>
        <v>300</v>
      </c>
      <c r="G585" s="175">
        <f t="shared" si="428"/>
        <v>0</v>
      </c>
      <c r="H585" s="175"/>
      <c r="I585" s="175">
        <f t="shared" si="428"/>
        <v>0</v>
      </c>
      <c r="J585" s="175">
        <f t="shared" si="428"/>
        <v>300</v>
      </c>
      <c r="K585" s="175"/>
      <c r="L585" s="175">
        <f t="shared" si="428"/>
        <v>300</v>
      </c>
    </row>
    <row r="586" spans="1:13" s="1" customFormat="1" ht="27" x14ac:dyDescent="0.3">
      <c r="A586" s="7"/>
      <c r="B586" s="7" t="s">
        <v>57</v>
      </c>
      <c r="C586" s="6" t="s">
        <v>56</v>
      </c>
      <c r="D586" s="175">
        <v>300</v>
      </c>
      <c r="E586" s="253"/>
      <c r="F586" s="175">
        <v>300</v>
      </c>
      <c r="G586" s="175">
        <v>0</v>
      </c>
      <c r="H586" s="175"/>
      <c r="I586" s="175">
        <v>0</v>
      </c>
      <c r="J586" s="175">
        <v>300</v>
      </c>
      <c r="K586" s="175"/>
      <c r="L586" s="175">
        <v>300</v>
      </c>
      <c r="M586" s="243"/>
    </row>
    <row r="587" spans="1:13" s="1" customFormat="1" ht="14.4" x14ac:dyDescent="0.3">
      <c r="A587" s="4"/>
      <c r="B587" s="4"/>
      <c r="C587" s="3" t="s">
        <v>0</v>
      </c>
      <c r="D587" s="259">
        <f t="shared" ref="D587:L587" si="429">D527+D10</f>
        <v>1448597.6484900001</v>
      </c>
      <c r="E587" s="259">
        <f t="shared" si="429"/>
        <v>3124.30312</v>
      </c>
      <c r="F587" s="259">
        <f t="shared" si="429"/>
        <v>1451721.9516100003</v>
      </c>
      <c r="G587" s="259">
        <f t="shared" si="429"/>
        <v>1055443.80051</v>
      </c>
      <c r="H587" s="259">
        <f t="shared" si="429"/>
        <v>12000.504729999999</v>
      </c>
      <c r="I587" s="259">
        <f t="shared" si="429"/>
        <v>1067444.3052399997</v>
      </c>
      <c r="J587" s="259">
        <f t="shared" si="429"/>
        <v>1029512.9610700001</v>
      </c>
      <c r="K587" s="259">
        <f t="shared" si="429"/>
        <v>1118.4000000000001</v>
      </c>
      <c r="L587" s="259">
        <f t="shared" si="429"/>
        <v>1030631.3610700002</v>
      </c>
    </row>
    <row r="588" spans="1:13" x14ac:dyDescent="0.25">
      <c r="D588" s="264"/>
      <c r="E588" s="264"/>
      <c r="F588" s="264"/>
      <c r="G588" s="264"/>
      <c r="H588" s="264"/>
      <c r="I588" s="264"/>
      <c r="J588" s="264"/>
      <c r="K588" s="264"/>
      <c r="L588" s="264"/>
    </row>
    <row r="589" spans="1:13" x14ac:dyDescent="0.25">
      <c r="F589" s="404"/>
    </row>
  </sheetData>
  <autoFilter ref="A8:J588"/>
  <mergeCells count="18">
    <mergeCell ref="K8:K9"/>
    <mergeCell ref="L8:L9"/>
    <mergeCell ref="A6:L6"/>
    <mergeCell ref="A8:A9"/>
    <mergeCell ref="B8:B9"/>
    <mergeCell ref="C8:C9"/>
    <mergeCell ref="J8:J9"/>
    <mergeCell ref="D8:D9"/>
    <mergeCell ref="G8:G9"/>
    <mergeCell ref="F8:F9"/>
    <mergeCell ref="I8:I9"/>
    <mergeCell ref="H8:H9"/>
    <mergeCell ref="E8:E9"/>
    <mergeCell ref="G1:L1"/>
    <mergeCell ref="G2:L2"/>
    <mergeCell ref="G3:L3"/>
    <mergeCell ref="G4:L4"/>
    <mergeCell ref="G5:L5"/>
  </mergeCells>
  <pageMargins left="1.1023622047244095" right="0.31496062992125984" top="0.59055118110236227" bottom="0.39370078740157483" header="0" footer="0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1"/>
  <sheetViews>
    <sheetView view="pageBreakPreview" zoomScale="84" zoomScaleNormal="63" zoomScaleSheetLayoutView="84" workbookViewId="0">
      <selection activeCell="E4" sqref="E4"/>
    </sheetView>
  </sheetViews>
  <sheetFormatPr defaultColWidth="9.109375" defaultRowHeight="14.4" x14ac:dyDescent="0.3"/>
  <cols>
    <col min="1" max="2" width="9.109375" style="1"/>
    <col min="3" max="3" width="14.44140625" style="1" customWidth="1"/>
    <col min="4" max="4" width="7.5546875" style="1" customWidth="1"/>
    <col min="5" max="5" width="78" style="1" customWidth="1"/>
    <col min="6" max="7" width="15.44140625" style="257" hidden="1" customWidth="1"/>
    <col min="8" max="8" width="15.33203125" style="257" customWidth="1"/>
    <col min="9" max="9" width="0.109375" style="257" hidden="1" customWidth="1"/>
    <col min="10" max="10" width="15.44140625" style="257" hidden="1" customWidth="1"/>
    <col min="11" max="11" width="15.33203125" style="257" customWidth="1"/>
    <col min="12" max="13" width="15.44140625" style="257" hidden="1" customWidth="1"/>
    <col min="14" max="14" width="15.44140625" style="257" customWidth="1"/>
    <col min="15" max="16384" width="9.109375" style="1"/>
  </cols>
  <sheetData>
    <row r="1" spans="1:15" ht="15" customHeight="1" x14ac:dyDescent="0.3">
      <c r="C1" s="122"/>
      <c r="D1" s="122"/>
      <c r="E1" s="122"/>
      <c r="F1" s="258"/>
      <c r="G1" s="258"/>
      <c r="H1" s="258"/>
      <c r="I1" s="258"/>
      <c r="J1" s="258"/>
      <c r="K1" s="470" t="s">
        <v>535</v>
      </c>
      <c r="L1" s="470"/>
      <c r="M1" s="470"/>
      <c r="N1" s="470"/>
      <c r="O1" s="294"/>
    </row>
    <row r="2" spans="1:15" ht="15" customHeight="1" x14ac:dyDescent="0.3">
      <c r="C2" s="122"/>
      <c r="D2" s="122"/>
      <c r="E2" s="125"/>
      <c r="F2" s="250"/>
      <c r="G2" s="250"/>
      <c r="H2" s="250"/>
      <c r="I2" s="250"/>
      <c r="J2" s="250"/>
      <c r="K2" s="470" t="s">
        <v>534</v>
      </c>
      <c r="L2" s="470"/>
      <c r="M2" s="470"/>
      <c r="N2" s="470"/>
      <c r="O2" s="294"/>
    </row>
    <row r="3" spans="1:15" ht="15.75" customHeight="1" x14ac:dyDescent="0.3">
      <c r="C3" s="124"/>
      <c r="D3" s="124"/>
      <c r="E3" s="123"/>
      <c r="F3" s="249"/>
      <c r="G3" s="249"/>
      <c r="H3" s="249"/>
      <c r="I3" s="249"/>
      <c r="J3" s="249"/>
      <c r="K3" s="470" t="s">
        <v>533</v>
      </c>
      <c r="L3" s="470"/>
      <c r="M3" s="470"/>
      <c r="N3" s="470"/>
      <c r="O3" s="294"/>
    </row>
    <row r="4" spans="1:15" ht="15.75" customHeight="1" x14ac:dyDescent="0.3">
      <c r="C4" s="122"/>
      <c r="D4" s="122"/>
      <c r="E4" s="122"/>
      <c r="F4" s="250"/>
      <c r="G4" s="250"/>
      <c r="H4" s="250"/>
      <c r="I4" s="250"/>
      <c r="J4" s="250"/>
      <c r="K4" s="470" t="s">
        <v>532</v>
      </c>
      <c r="L4" s="470"/>
      <c r="M4" s="470"/>
      <c r="N4" s="470"/>
      <c r="O4" s="294"/>
    </row>
    <row r="5" spans="1:15" ht="15" customHeight="1" x14ac:dyDescent="0.3">
      <c r="C5" s="122"/>
      <c r="D5" s="122"/>
      <c r="E5" s="122"/>
      <c r="F5" s="258"/>
      <c r="G5" s="258"/>
      <c r="H5" s="258"/>
      <c r="I5" s="258"/>
      <c r="J5" s="258"/>
      <c r="K5" s="470" t="s">
        <v>902</v>
      </c>
      <c r="L5" s="470"/>
      <c r="M5" s="470"/>
      <c r="N5" s="470"/>
    </row>
    <row r="6" spans="1:15" ht="15" customHeight="1" x14ac:dyDescent="0.3">
      <c r="C6" s="122"/>
      <c r="D6" s="122"/>
      <c r="E6" s="122"/>
      <c r="F6" s="258"/>
      <c r="G6" s="258"/>
      <c r="H6" s="258"/>
      <c r="I6" s="258"/>
      <c r="J6" s="258"/>
      <c r="K6" s="258"/>
      <c r="L6" s="258"/>
      <c r="M6" s="258"/>
      <c r="N6" s="258"/>
    </row>
    <row r="7" spans="1:15" ht="15" customHeight="1" x14ac:dyDescent="0.3">
      <c r="A7" s="454" t="s">
        <v>726</v>
      </c>
      <c r="B7" s="454"/>
      <c r="C7" s="454"/>
      <c r="D7" s="454"/>
      <c r="E7" s="454"/>
      <c r="F7" s="454"/>
      <c r="G7" s="454"/>
      <c r="H7" s="454"/>
      <c r="I7" s="454"/>
      <c r="J7" s="454"/>
      <c r="K7" s="454"/>
      <c r="L7" s="454"/>
      <c r="M7" s="295"/>
      <c r="N7" s="295"/>
    </row>
    <row r="8" spans="1:15" x14ac:dyDescent="0.3">
      <c r="A8" s="121"/>
      <c r="B8" s="121"/>
      <c r="C8" s="121"/>
      <c r="D8" s="121"/>
      <c r="E8" s="121"/>
      <c r="F8" s="120"/>
      <c r="G8" s="120"/>
      <c r="H8" s="120"/>
      <c r="I8" s="120"/>
      <c r="J8" s="120"/>
      <c r="K8" s="120"/>
      <c r="L8" s="120"/>
      <c r="M8" s="120"/>
      <c r="N8" s="120" t="s">
        <v>531</v>
      </c>
    </row>
    <row r="9" spans="1:15" ht="39.6" x14ac:dyDescent="0.3">
      <c r="A9" s="119" t="s">
        <v>530</v>
      </c>
      <c r="B9" s="119" t="s">
        <v>529</v>
      </c>
      <c r="C9" s="118" t="s">
        <v>528</v>
      </c>
      <c r="D9" s="118" t="s">
        <v>527</v>
      </c>
      <c r="E9" s="118" t="s">
        <v>728</v>
      </c>
      <c r="F9" s="117" t="s">
        <v>721</v>
      </c>
      <c r="G9" s="452" t="s">
        <v>765</v>
      </c>
      <c r="H9" s="117" t="s">
        <v>721</v>
      </c>
      <c r="I9" s="117" t="s">
        <v>525</v>
      </c>
      <c r="J9" s="452" t="s">
        <v>765</v>
      </c>
      <c r="K9" s="117" t="s">
        <v>576</v>
      </c>
      <c r="L9" s="117" t="s">
        <v>722</v>
      </c>
      <c r="M9" s="452" t="s">
        <v>765</v>
      </c>
      <c r="N9" s="117" t="s">
        <v>719</v>
      </c>
    </row>
    <row r="10" spans="1:15" ht="15.6" customHeight="1" x14ac:dyDescent="0.3">
      <c r="A10" s="186"/>
      <c r="B10" s="186"/>
      <c r="C10" s="178"/>
      <c r="D10" s="178"/>
      <c r="E10" s="178"/>
      <c r="F10" s="184" t="s">
        <v>636</v>
      </c>
      <c r="G10" s="453"/>
      <c r="H10" s="184" t="s">
        <v>636</v>
      </c>
      <c r="I10" s="184" t="s">
        <v>636</v>
      </c>
      <c r="J10" s="453"/>
      <c r="K10" s="184" t="s">
        <v>636</v>
      </c>
      <c r="L10" s="184" t="s">
        <v>636</v>
      </c>
      <c r="M10" s="453"/>
      <c r="N10" s="184" t="s">
        <v>636</v>
      </c>
    </row>
    <row r="11" spans="1:15" x14ac:dyDescent="0.3">
      <c r="A11" s="39">
        <v>601</v>
      </c>
      <c r="B11" s="39"/>
      <c r="C11" s="39"/>
      <c r="D11" s="39"/>
      <c r="E11" s="38" t="s">
        <v>524</v>
      </c>
      <c r="F11" s="37">
        <f t="shared" ref="F11:N11" si="0">F12+F105+F114+F164+F286+F439+F455+F429+F507</f>
        <v>685392.46417000005</v>
      </c>
      <c r="G11" s="37">
        <f t="shared" si="0"/>
        <v>3842.1000000000004</v>
      </c>
      <c r="H11" s="37">
        <f t="shared" si="0"/>
        <v>689234.56417000003</v>
      </c>
      <c r="I11" s="37">
        <f t="shared" si="0"/>
        <v>283333.49654999998</v>
      </c>
      <c r="J11" s="37">
        <f t="shared" si="0"/>
        <v>11749.40473</v>
      </c>
      <c r="K11" s="37">
        <f t="shared" si="0"/>
        <v>295082.90128000005</v>
      </c>
      <c r="L11" s="37">
        <f t="shared" si="0"/>
        <v>300682.76227000001</v>
      </c>
      <c r="M11" s="37">
        <f t="shared" si="0"/>
        <v>867.3</v>
      </c>
      <c r="N11" s="37">
        <f t="shared" si="0"/>
        <v>301550.06226999999</v>
      </c>
    </row>
    <row r="12" spans="1:15" x14ac:dyDescent="0.3">
      <c r="A12" s="20"/>
      <c r="B12" s="22" t="s">
        <v>40</v>
      </c>
      <c r="C12" s="21"/>
      <c r="D12" s="20"/>
      <c r="E12" s="19" t="s">
        <v>39</v>
      </c>
      <c r="F12" s="81">
        <f t="shared" ref="F12:N12" si="1">F13+F20+F54+F61</f>
        <v>125123.56226999998</v>
      </c>
      <c r="G12" s="81">
        <f t="shared" si="1"/>
        <v>524.1</v>
      </c>
      <c r="H12" s="81">
        <f t="shared" si="1"/>
        <v>125647.66227</v>
      </c>
      <c r="I12" s="81">
        <f t="shared" si="1"/>
        <v>112813.60777999999</v>
      </c>
      <c r="J12" s="81">
        <f t="shared" si="1"/>
        <v>251.1</v>
      </c>
      <c r="K12" s="81">
        <f t="shared" si="1"/>
        <v>113064.70778</v>
      </c>
      <c r="L12" s="81">
        <f t="shared" si="1"/>
        <v>115583.9</v>
      </c>
      <c r="M12" s="81">
        <f t="shared" si="1"/>
        <v>251.1</v>
      </c>
      <c r="N12" s="81">
        <f t="shared" si="1"/>
        <v>115835</v>
      </c>
    </row>
    <row r="13" spans="1:15" ht="26.4" x14ac:dyDescent="0.3">
      <c r="A13" s="20"/>
      <c r="B13" s="22" t="s">
        <v>523</v>
      </c>
      <c r="C13" s="21"/>
      <c r="D13" s="20"/>
      <c r="E13" s="19" t="s">
        <v>522</v>
      </c>
      <c r="F13" s="81">
        <f t="shared" ref="F13:N18" si="2">F14</f>
        <v>4063.9</v>
      </c>
      <c r="G13" s="275"/>
      <c r="H13" s="81">
        <f t="shared" si="2"/>
        <v>4063.9</v>
      </c>
      <c r="I13" s="81">
        <f t="shared" si="2"/>
        <v>4238.1000000000004</v>
      </c>
      <c r="J13" s="81"/>
      <c r="K13" s="81">
        <f t="shared" si="2"/>
        <v>4238.1000000000004</v>
      </c>
      <c r="L13" s="81">
        <f t="shared" si="2"/>
        <v>4238.1000000000004</v>
      </c>
      <c r="M13" s="81"/>
      <c r="N13" s="81">
        <f t="shared" si="2"/>
        <v>4238.1000000000004</v>
      </c>
    </row>
    <row r="14" spans="1:15" x14ac:dyDescent="0.3">
      <c r="A14" s="20"/>
      <c r="B14" s="22"/>
      <c r="C14" s="112" t="s">
        <v>36</v>
      </c>
      <c r="D14" s="116"/>
      <c r="E14" s="115" t="s">
        <v>35</v>
      </c>
      <c r="F14" s="81">
        <f t="shared" si="2"/>
        <v>4063.9</v>
      </c>
      <c r="G14" s="275"/>
      <c r="H14" s="81">
        <f t="shared" si="2"/>
        <v>4063.9</v>
      </c>
      <c r="I14" s="81">
        <f t="shared" si="2"/>
        <v>4238.1000000000004</v>
      </c>
      <c r="J14" s="81"/>
      <c r="K14" s="81">
        <f t="shared" si="2"/>
        <v>4238.1000000000004</v>
      </c>
      <c r="L14" s="81">
        <f t="shared" si="2"/>
        <v>4238.1000000000004</v>
      </c>
      <c r="M14" s="81"/>
      <c r="N14" s="81">
        <f t="shared" si="2"/>
        <v>4238.1000000000004</v>
      </c>
    </row>
    <row r="15" spans="1:15" ht="26.4" x14ac:dyDescent="0.3">
      <c r="A15" s="53"/>
      <c r="B15" s="33"/>
      <c r="C15" s="34" t="s">
        <v>34</v>
      </c>
      <c r="D15" s="33"/>
      <c r="E15" s="32" t="s">
        <v>33</v>
      </c>
      <c r="F15" s="31">
        <f t="shared" si="2"/>
        <v>4063.9</v>
      </c>
      <c r="G15" s="276"/>
      <c r="H15" s="31">
        <f t="shared" si="2"/>
        <v>4063.9</v>
      </c>
      <c r="I15" s="31">
        <f t="shared" si="2"/>
        <v>4238.1000000000004</v>
      </c>
      <c r="J15" s="31"/>
      <c r="K15" s="31">
        <f t="shared" si="2"/>
        <v>4238.1000000000004</v>
      </c>
      <c r="L15" s="31">
        <f t="shared" si="2"/>
        <v>4238.1000000000004</v>
      </c>
      <c r="M15" s="31"/>
      <c r="N15" s="31">
        <f t="shared" si="2"/>
        <v>4238.1000000000004</v>
      </c>
    </row>
    <row r="16" spans="1:15" ht="27" x14ac:dyDescent="0.3">
      <c r="A16" s="30"/>
      <c r="B16" s="30"/>
      <c r="C16" s="30" t="s">
        <v>32</v>
      </c>
      <c r="D16" s="30"/>
      <c r="E16" s="29" t="s">
        <v>31</v>
      </c>
      <c r="F16" s="28">
        <f t="shared" si="2"/>
        <v>4063.9</v>
      </c>
      <c r="G16" s="270"/>
      <c r="H16" s="28">
        <f t="shared" si="2"/>
        <v>4063.9</v>
      </c>
      <c r="I16" s="28">
        <f t="shared" si="2"/>
        <v>4238.1000000000004</v>
      </c>
      <c r="J16" s="28"/>
      <c r="K16" s="28">
        <f t="shared" si="2"/>
        <v>4238.1000000000004</v>
      </c>
      <c r="L16" s="28">
        <f t="shared" si="2"/>
        <v>4238.1000000000004</v>
      </c>
      <c r="M16" s="28"/>
      <c r="N16" s="28">
        <f t="shared" si="2"/>
        <v>4238.1000000000004</v>
      </c>
    </row>
    <row r="17" spans="1:14" ht="40.200000000000003" x14ac:dyDescent="0.3">
      <c r="A17" s="153"/>
      <c r="B17" s="153"/>
      <c r="C17" s="153" t="s">
        <v>30</v>
      </c>
      <c r="D17" s="153"/>
      <c r="E17" s="154" t="s">
        <v>29</v>
      </c>
      <c r="F17" s="155">
        <f t="shared" si="2"/>
        <v>4063.9</v>
      </c>
      <c r="G17" s="271"/>
      <c r="H17" s="155">
        <f t="shared" si="2"/>
        <v>4063.9</v>
      </c>
      <c r="I17" s="155">
        <f t="shared" si="2"/>
        <v>4238.1000000000004</v>
      </c>
      <c r="J17" s="155"/>
      <c r="K17" s="155">
        <f t="shared" si="2"/>
        <v>4238.1000000000004</v>
      </c>
      <c r="L17" s="155">
        <f t="shared" si="2"/>
        <v>4238.1000000000004</v>
      </c>
      <c r="M17" s="155"/>
      <c r="N17" s="155">
        <f t="shared" si="2"/>
        <v>4238.1000000000004</v>
      </c>
    </row>
    <row r="18" spans="1:14" ht="27" x14ac:dyDescent="0.3">
      <c r="A18" s="8"/>
      <c r="B18" s="8"/>
      <c r="C18" s="7" t="s">
        <v>521</v>
      </c>
      <c r="D18" s="7"/>
      <c r="E18" s="6" t="s">
        <v>520</v>
      </c>
      <c r="F18" s="9">
        <f t="shared" si="2"/>
        <v>4063.9</v>
      </c>
      <c r="G18" s="237"/>
      <c r="H18" s="9">
        <f t="shared" si="2"/>
        <v>4063.9</v>
      </c>
      <c r="I18" s="9">
        <f t="shared" si="2"/>
        <v>4238.1000000000004</v>
      </c>
      <c r="J18" s="9"/>
      <c r="K18" s="9">
        <f t="shared" si="2"/>
        <v>4238.1000000000004</v>
      </c>
      <c r="L18" s="9">
        <f t="shared" si="2"/>
        <v>4238.1000000000004</v>
      </c>
      <c r="M18" s="9"/>
      <c r="N18" s="9">
        <f t="shared" si="2"/>
        <v>4238.1000000000004</v>
      </c>
    </row>
    <row r="19" spans="1:14" ht="40.200000000000003" x14ac:dyDescent="0.3">
      <c r="A19" s="8"/>
      <c r="B19" s="8"/>
      <c r="C19" s="7"/>
      <c r="D19" s="7" t="s">
        <v>2</v>
      </c>
      <c r="E19" s="6" t="s">
        <v>1</v>
      </c>
      <c r="F19" s="175">
        <v>4063.9</v>
      </c>
      <c r="G19" s="253"/>
      <c r="H19" s="175">
        <v>4063.9</v>
      </c>
      <c r="I19" s="175">
        <v>4238.1000000000004</v>
      </c>
      <c r="J19" s="175"/>
      <c r="K19" s="175">
        <v>4238.1000000000004</v>
      </c>
      <c r="L19" s="175">
        <v>4238.1000000000004</v>
      </c>
      <c r="M19" s="175"/>
      <c r="N19" s="175">
        <v>4238.1000000000004</v>
      </c>
    </row>
    <row r="20" spans="1:14" s="74" customFormat="1" ht="40.200000000000003" x14ac:dyDescent="0.3">
      <c r="A20" s="113"/>
      <c r="B20" s="22" t="s">
        <v>519</v>
      </c>
      <c r="C20" s="60"/>
      <c r="D20" s="60"/>
      <c r="E20" s="111" t="s">
        <v>518</v>
      </c>
      <c r="F20" s="26">
        <f t="shared" ref="F20:N20" si="3">F21+F48</f>
        <v>62179.199999999997</v>
      </c>
      <c r="G20" s="26">
        <f>G21+G48</f>
        <v>71.900000000000006</v>
      </c>
      <c r="H20" s="26">
        <f t="shared" si="3"/>
        <v>62251.1</v>
      </c>
      <c r="I20" s="26">
        <f t="shared" si="3"/>
        <v>64207.500000000007</v>
      </c>
      <c r="J20" s="26"/>
      <c r="K20" s="26">
        <f t="shared" si="3"/>
        <v>64207.500000000007</v>
      </c>
      <c r="L20" s="26">
        <f t="shared" si="3"/>
        <v>64334.30000000001</v>
      </c>
      <c r="M20" s="26"/>
      <c r="N20" s="26">
        <f t="shared" si="3"/>
        <v>64334.30000000001</v>
      </c>
    </row>
    <row r="21" spans="1:14" s="74" customFormat="1" x14ac:dyDescent="0.3">
      <c r="A21" s="113"/>
      <c r="B21" s="22"/>
      <c r="C21" s="112" t="s">
        <v>36</v>
      </c>
      <c r="D21" s="116"/>
      <c r="E21" s="115" t="s">
        <v>35</v>
      </c>
      <c r="F21" s="26">
        <f t="shared" ref="F21:N21" si="4">F22+F43</f>
        <v>62036.899999999994</v>
      </c>
      <c r="G21" s="26">
        <f t="shared" si="4"/>
        <v>71.900000000000006</v>
      </c>
      <c r="H21" s="26">
        <f t="shared" si="4"/>
        <v>62108.799999999996</v>
      </c>
      <c r="I21" s="26">
        <f t="shared" si="4"/>
        <v>64201.100000000006</v>
      </c>
      <c r="J21" s="26"/>
      <c r="K21" s="26">
        <f t="shared" si="4"/>
        <v>64201.100000000006</v>
      </c>
      <c r="L21" s="26">
        <f t="shared" si="4"/>
        <v>64327.900000000009</v>
      </c>
      <c r="M21" s="26"/>
      <c r="N21" s="26">
        <f t="shared" si="4"/>
        <v>64327.900000000009</v>
      </c>
    </row>
    <row r="22" spans="1:14" ht="26.4" x14ac:dyDescent="0.3">
      <c r="A22" s="53"/>
      <c r="B22" s="33"/>
      <c r="C22" s="34" t="s">
        <v>34</v>
      </c>
      <c r="D22" s="33"/>
      <c r="E22" s="32" t="s">
        <v>660</v>
      </c>
      <c r="F22" s="31">
        <f t="shared" ref="F22:H22" si="5">F23+F28</f>
        <v>61937.7</v>
      </c>
      <c r="G22" s="31">
        <f t="shared" si="5"/>
        <v>71.900000000000006</v>
      </c>
      <c r="H22" s="31">
        <f t="shared" si="5"/>
        <v>62009.599999999999</v>
      </c>
      <c r="I22" s="31">
        <f t="shared" ref="I22:N22" si="6">I23+I28</f>
        <v>64099.200000000004</v>
      </c>
      <c r="J22" s="31"/>
      <c r="K22" s="31">
        <f t="shared" si="6"/>
        <v>64099.200000000004</v>
      </c>
      <c r="L22" s="31">
        <f t="shared" si="6"/>
        <v>64226.000000000007</v>
      </c>
      <c r="M22" s="31"/>
      <c r="N22" s="31">
        <f t="shared" si="6"/>
        <v>64226.000000000007</v>
      </c>
    </row>
    <row r="23" spans="1:14" ht="27" x14ac:dyDescent="0.3">
      <c r="A23" s="30"/>
      <c r="B23" s="30"/>
      <c r="C23" s="30" t="s">
        <v>32</v>
      </c>
      <c r="D23" s="30"/>
      <c r="E23" s="29" t="s">
        <v>31</v>
      </c>
      <c r="F23" s="28">
        <f t="shared" ref="F23:N24" si="7">F24</f>
        <v>59648.7</v>
      </c>
      <c r="G23" s="28">
        <f t="shared" si="7"/>
        <v>71.900000000000006</v>
      </c>
      <c r="H23" s="28">
        <f t="shared" si="7"/>
        <v>59720.6</v>
      </c>
      <c r="I23" s="28">
        <f t="shared" si="7"/>
        <v>61750.9</v>
      </c>
      <c r="J23" s="28"/>
      <c r="K23" s="28">
        <f t="shared" si="7"/>
        <v>61750.9</v>
      </c>
      <c r="L23" s="28">
        <f>L24</f>
        <v>61877.700000000004</v>
      </c>
      <c r="M23" s="28"/>
      <c r="N23" s="28">
        <f t="shared" si="7"/>
        <v>61877.700000000004</v>
      </c>
    </row>
    <row r="24" spans="1:14" ht="40.200000000000003" x14ac:dyDescent="0.3">
      <c r="A24" s="153"/>
      <c r="B24" s="153"/>
      <c r="C24" s="153" t="s">
        <v>30</v>
      </c>
      <c r="D24" s="153"/>
      <c r="E24" s="154" t="s">
        <v>29</v>
      </c>
      <c r="F24" s="155">
        <f t="shared" si="7"/>
        <v>59648.7</v>
      </c>
      <c r="G24" s="155">
        <f t="shared" si="7"/>
        <v>71.900000000000006</v>
      </c>
      <c r="H24" s="155">
        <f t="shared" si="7"/>
        <v>59720.6</v>
      </c>
      <c r="I24" s="155">
        <f t="shared" si="7"/>
        <v>61750.9</v>
      </c>
      <c r="J24" s="155"/>
      <c r="K24" s="155">
        <f t="shared" si="7"/>
        <v>61750.9</v>
      </c>
      <c r="L24" s="155">
        <f>L25</f>
        <v>61877.700000000004</v>
      </c>
      <c r="M24" s="155"/>
      <c r="N24" s="155">
        <f t="shared" si="7"/>
        <v>61877.700000000004</v>
      </c>
    </row>
    <row r="25" spans="1:14" ht="26.4" x14ac:dyDescent="0.3">
      <c r="A25" s="8"/>
      <c r="B25" s="8"/>
      <c r="C25" s="7" t="s">
        <v>28</v>
      </c>
      <c r="D25" s="7"/>
      <c r="E25" s="10" t="s">
        <v>27</v>
      </c>
      <c r="F25" s="5">
        <f t="shared" ref="F25:H25" si="8">F26+F27</f>
        <v>59648.7</v>
      </c>
      <c r="G25" s="5">
        <f t="shared" si="8"/>
        <v>71.900000000000006</v>
      </c>
      <c r="H25" s="5">
        <f t="shared" si="8"/>
        <v>59720.6</v>
      </c>
      <c r="I25" s="5">
        <f t="shared" ref="I25:N25" si="9">I26+I27</f>
        <v>61750.9</v>
      </c>
      <c r="J25" s="5"/>
      <c r="K25" s="5">
        <f t="shared" si="9"/>
        <v>61750.9</v>
      </c>
      <c r="L25" s="5">
        <f t="shared" si="9"/>
        <v>61877.700000000004</v>
      </c>
      <c r="M25" s="5"/>
      <c r="N25" s="5">
        <f t="shared" si="9"/>
        <v>61877.700000000004</v>
      </c>
    </row>
    <row r="26" spans="1:14" ht="40.200000000000003" x14ac:dyDescent="0.3">
      <c r="A26" s="8"/>
      <c r="B26" s="8"/>
      <c r="C26" s="7"/>
      <c r="D26" s="7" t="s">
        <v>2</v>
      </c>
      <c r="E26" s="6" t="s">
        <v>1</v>
      </c>
      <c r="F26" s="5">
        <v>56819.299999999996</v>
      </c>
      <c r="G26" s="229">
        <v>71.900000000000006</v>
      </c>
      <c r="H26" s="5">
        <f>56155.7+663.6+71.9</f>
        <v>56891.199999999997</v>
      </c>
      <c r="I26" s="5">
        <v>59392.4</v>
      </c>
      <c r="J26" s="5"/>
      <c r="K26" s="5">
        <f>58563.5+828.9</f>
        <v>59392.4</v>
      </c>
      <c r="L26" s="5">
        <v>59392.4</v>
      </c>
      <c r="M26" s="5"/>
      <c r="N26" s="5">
        <f>58563.5+828.9</f>
        <v>59392.4</v>
      </c>
    </row>
    <row r="27" spans="1:14" x14ac:dyDescent="0.3">
      <c r="A27" s="8"/>
      <c r="B27" s="8"/>
      <c r="C27" s="7"/>
      <c r="D27" s="7" t="s">
        <v>12</v>
      </c>
      <c r="E27" s="6" t="s">
        <v>11</v>
      </c>
      <c r="F27" s="5">
        <v>2829.3999999999996</v>
      </c>
      <c r="G27" s="229"/>
      <c r="H27" s="5">
        <f>2450.2+350+29.2</f>
        <v>2829.3999999999996</v>
      </c>
      <c r="I27" s="5">
        <v>2358.5</v>
      </c>
      <c r="J27" s="5"/>
      <c r="K27" s="5">
        <f>2323.4+35.1</f>
        <v>2358.5</v>
      </c>
      <c r="L27" s="5">
        <v>2485.2999999999997</v>
      </c>
      <c r="M27" s="5"/>
      <c r="N27" s="5">
        <f>2450.2+35.1</f>
        <v>2485.2999999999997</v>
      </c>
    </row>
    <row r="28" spans="1:14" ht="40.200000000000003" x14ac:dyDescent="0.3">
      <c r="A28" s="30"/>
      <c r="B28" s="30"/>
      <c r="C28" s="30" t="s">
        <v>470</v>
      </c>
      <c r="D28" s="30"/>
      <c r="E28" s="51" t="s">
        <v>492</v>
      </c>
      <c r="F28" s="28">
        <f>F29</f>
        <v>2289.0000000000005</v>
      </c>
      <c r="G28" s="270"/>
      <c r="H28" s="28">
        <f>H29</f>
        <v>2289.0000000000005</v>
      </c>
      <c r="I28" s="28">
        <f>I29</f>
        <v>2348.3000000000002</v>
      </c>
      <c r="J28" s="28"/>
      <c r="K28" s="28">
        <f>K29</f>
        <v>2348.3000000000002</v>
      </c>
      <c r="L28" s="28">
        <f>L29</f>
        <v>2348.3000000000002</v>
      </c>
      <c r="M28" s="28"/>
      <c r="N28" s="28">
        <f>N29</f>
        <v>2348.3000000000002</v>
      </c>
    </row>
    <row r="29" spans="1:14" ht="27" x14ac:dyDescent="0.3">
      <c r="A29" s="153"/>
      <c r="B29" s="153"/>
      <c r="C29" s="153" t="s">
        <v>468</v>
      </c>
      <c r="D29" s="160"/>
      <c r="E29" s="154" t="s">
        <v>491</v>
      </c>
      <c r="F29" s="155">
        <f>F30+F33+F36+F38+F41</f>
        <v>2289.0000000000005</v>
      </c>
      <c r="G29" s="271"/>
      <c r="H29" s="155">
        <f>H30+H33+H36+H38+H41</f>
        <v>2289.0000000000005</v>
      </c>
      <c r="I29" s="155">
        <f t="shared" ref="I29" si="10">I30+I33+I36+I38+I41</f>
        <v>2348.3000000000002</v>
      </c>
      <c r="J29" s="155"/>
      <c r="K29" s="155">
        <f t="shared" ref="K29:L29" si="11">K30+K33+K36+K38+K41</f>
        <v>2348.3000000000002</v>
      </c>
      <c r="L29" s="155">
        <f t="shared" si="11"/>
        <v>2348.3000000000002</v>
      </c>
      <c r="M29" s="155"/>
      <c r="N29" s="155">
        <f t="shared" ref="N29" si="12">N30+N33+N36+N38+N41</f>
        <v>2348.3000000000002</v>
      </c>
    </row>
    <row r="30" spans="1:14" ht="27" x14ac:dyDescent="0.3">
      <c r="A30" s="8"/>
      <c r="B30" s="8"/>
      <c r="C30" s="7" t="s">
        <v>517</v>
      </c>
      <c r="D30" s="7"/>
      <c r="E30" s="63" t="s">
        <v>516</v>
      </c>
      <c r="F30" s="75">
        <f>SUM(F31:F32)</f>
        <v>1474.7</v>
      </c>
      <c r="G30" s="278"/>
      <c r="H30" s="75">
        <f>SUM(H31:H32)</f>
        <v>1474.7</v>
      </c>
      <c r="I30" s="75">
        <f>SUM(I31:I32)</f>
        <v>1513.6000000000001</v>
      </c>
      <c r="J30" s="75"/>
      <c r="K30" s="75">
        <f>SUM(K31:K32)</f>
        <v>1513.6000000000001</v>
      </c>
      <c r="L30" s="75">
        <f>SUM(L31:L32)</f>
        <v>1513.6000000000001</v>
      </c>
      <c r="M30" s="75"/>
      <c r="N30" s="75">
        <f>SUM(N31:N32)</f>
        <v>1513.6000000000001</v>
      </c>
    </row>
    <row r="31" spans="1:14" ht="40.200000000000003" x14ac:dyDescent="0.3">
      <c r="A31" s="8"/>
      <c r="B31" s="8"/>
      <c r="C31" s="7"/>
      <c r="D31" s="7" t="s">
        <v>2</v>
      </c>
      <c r="E31" s="6" t="s">
        <v>1</v>
      </c>
      <c r="F31" s="251">
        <v>1344.2</v>
      </c>
      <c r="G31" s="269"/>
      <c r="H31" s="251">
        <v>1344.2</v>
      </c>
      <c r="I31" s="251">
        <v>1401.9</v>
      </c>
      <c r="J31" s="251"/>
      <c r="K31" s="251">
        <v>1401.9</v>
      </c>
      <c r="L31" s="251">
        <v>1401.9</v>
      </c>
      <c r="M31" s="251"/>
      <c r="N31" s="251">
        <v>1401.9</v>
      </c>
    </row>
    <row r="32" spans="1:14" x14ac:dyDescent="0.3">
      <c r="A32" s="8"/>
      <c r="B32" s="8"/>
      <c r="C32" s="7"/>
      <c r="D32" s="7" t="s">
        <v>12</v>
      </c>
      <c r="E32" s="6" t="s">
        <v>11</v>
      </c>
      <c r="F32" s="251">
        <v>130.5</v>
      </c>
      <c r="G32" s="269"/>
      <c r="H32" s="251">
        <v>130.5</v>
      </c>
      <c r="I32" s="251">
        <v>111.7</v>
      </c>
      <c r="J32" s="251"/>
      <c r="K32" s="251">
        <v>111.7</v>
      </c>
      <c r="L32" s="251">
        <v>111.7</v>
      </c>
      <c r="M32" s="251"/>
      <c r="N32" s="251">
        <v>111.7</v>
      </c>
    </row>
    <row r="33" spans="1:14" ht="27" x14ac:dyDescent="0.3">
      <c r="A33" s="8"/>
      <c r="B33" s="8"/>
      <c r="C33" s="7" t="s">
        <v>622</v>
      </c>
      <c r="D33" s="7"/>
      <c r="E33" s="63" t="s">
        <v>515</v>
      </c>
      <c r="F33" s="75">
        <f>SUM(F34:F35)</f>
        <v>696.6</v>
      </c>
      <c r="G33" s="278"/>
      <c r="H33" s="75">
        <f>SUM(H34:H35)</f>
        <v>696.6</v>
      </c>
      <c r="I33" s="75">
        <f>SUM(I34:I35)</f>
        <v>714.4</v>
      </c>
      <c r="J33" s="75"/>
      <c r="K33" s="75">
        <f>SUM(K34:K35)</f>
        <v>714.4</v>
      </c>
      <c r="L33" s="75">
        <f>SUM(L34:L35)</f>
        <v>714.4</v>
      </c>
      <c r="M33" s="75"/>
      <c r="N33" s="75">
        <f>SUM(N34:N35)</f>
        <v>714.4</v>
      </c>
    </row>
    <row r="34" spans="1:14" ht="40.200000000000003" x14ac:dyDescent="0.3">
      <c r="A34" s="8"/>
      <c r="B34" s="8"/>
      <c r="C34" s="7"/>
      <c r="D34" s="7" t="s">
        <v>2</v>
      </c>
      <c r="E34" s="6" t="s">
        <v>1</v>
      </c>
      <c r="F34" s="175">
        <v>660.5</v>
      </c>
      <c r="G34" s="253"/>
      <c r="H34" s="175">
        <v>660.5</v>
      </c>
      <c r="I34" s="175">
        <v>688.9</v>
      </c>
      <c r="J34" s="175"/>
      <c r="K34" s="175">
        <v>688.9</v>
      </c>
      <c r="L34" s="175">
        <v>688.9</v>
      </c>
      <c r="M34" s="175"/>
      <c r="N34" s="175">
        <v>688.9</v>
      </c>
    </row>
    <row r="35" spans="1:14" x14ac:dyDescent="0.3">
      <c r="A35" s="8"/>
      <c r="B35" s="8"/>
      <c r="C35" s="7"/>
      <c r="D35" s="7" t="s">
        <v>12</v>
      </c>
      <c r="E35" s="6" t="s">
        <v>11</v>
      </c>
      <c r="F35" s="175">
        <v>36.1</v>
      </c>
      <c r="G35" s="253"/>
      <c r="H35" s="175">
        <v>36.1</v>
      </c>
      <c r="I35" s="175">
        <v>25.5</v>
      </c>
      <c r="J35" s="175"/>
      <c r="K35" s="175">
        <v>25.5</v>
      </c>
      <c r="L35" s="175">
        <v>25.5</v>
      </c>
      <c r="M35" s="175"/>
      <c r="N35" s="175">
        <v>25.5</v>
      </c>
    </row>
    <row r="36" spans="1:14" x14ac:dyDescent="0.3">
      <c r="A36" s="8"/>
      <c r="B36" s="8"/>
      <c r="C36" s="7" t="s">
        <v>514</v>
      </c>
      <c r="D36" s="7"/>
      <c r="E36" s="63" t="s">
        <v>513</v>
      </c>
      <c r="F36" s="75">
        <f>F37</f>
        <v>20.9</v>
      </c>
      <c r="G36" s="278"/>
      <c r="H36" s="75">
        <f>H37</f>
        <v>20.9</v>
      </c>
      <c r="I36" s="75">
        <f>I37</f>
        <v>20.9</v>
      </c>
      <c r="J36" s="75"/>
      <c r="K36" s="75">
        <f>K37</f>
        <v>20.9</v>
      </c>
      <c r="L36" s="75">
        <f>L37</f>
        <v>20.9</v>
      </c>
      <c r="M36" s="75"/>
      <c r="N36" s="75">
        <f>N37</f>
        <v>20.9</v>
      </c>
    </row>
    <row r="37" spans="1:14" x14ac:dyDescent="0.3">
      <c r="A37" s="8"/>
      <c r="B37" s="8"/>
      <c r="C37" s="7"/>
      <c r="D37" s="7" t="s">
        <v>12</v>
      </c>
      <c r="E37" s="6" t="s">
        <v>11</v>
      </c>
      <c r="F37" s="75">
        <v>20.9</v>
      </c>
      <c r="G37" s="278"/>
      <c r="H37" s="75">
        <v>20.9</v>
      </c>
      <c r="I37" s="75">
        <v>20.9</v>
      </c>
      <c r="J37" s="75"/>
      <c r="K37" s="75">
        <v>20.9</v>
      </c>
      <c r="L37" s="75">
        <v>20.9</v>
      </c>
      <c r="M37" s="75"/>
      <c r="N37" s="75">
        <v>20.9</v>
      </c>
    </row>
    <row r="38" spans="1:14" ht="27" x14ac:dyDescent="0.3">
      <c r="A38" s="8"/>
      <c r="B38" s="8"/>
      <c r="C38" s="7" t="s">
        <v>512</v>
      </c>
      <c r="D38" s="7"/>
      <c r="E38" s="6" t="s">
        <v>511</v>
      </c>
      <c r="F38" s="75">
        <f>SUM(F39:F40)</f>
        <v>79.3</v>
      </c>
      <c r="G38" s="278"/>
      <c r="H38" s="75">
        <f>SUM(H39:H40)</f>
        <v>79.3</v>
      </c>
      <c r="I38" s="75">
        <f>SUM(I39:I40)</f>
        <v>81.400000000000006</v>
      </c>
      <c r="J38" s="75"/>
      <c r="K38" s="75">
        <f>SUM(K39:K40)</f>
        <v>81.400000000000006</v>
      </c>
      <c r="L38" s="75">
        <f>SUM(L39:L40)</f>
        <v>81.400000000000006</v>
      </c>
      <c r="M38" s="75"/>
      <c r="N38" s="75">
        <f>SUM(N39:N40)</f>
        <v>81.400000000000006</v>
      </c>
    </row>
    <row r="39" spans="1:14" ht="40.200000000000003" x14ac:dyDescent="0.3">
      <c r="A39" s="8"/>
      <c r="B39" s="8"/>
      <c r="C39" s="7"/>
      <c r="D39" s="7" t="s">
        <v>2</v>
      </c>
      <c r="E39" s="6" t="s">
        <v>1</v>
      </c>
      <c r="F39" s="175">
        <v>23</v>
      </c>
      <c r="G39" s="253"/>
      <c r="H39" s="175">
        <v>23</v>
      </c>
      <c r="I39" s="175">
        <v>24</v>
      </c>
      <c r="J39" s="175"/>
      <c r="K39" s="175">
        <v>24</v>
      </c>
      <c r="L39" s="175">
        <v>24</v>
      </c>
      <c r="M39" s="175"/>
      <c r="N39" s="175">
        <v>24</v>
      </c>
    </row>
    <row r="40" spans="1:14" x14ac:dyDescent="0.3">
      <c r="A40" s="8"/>
      <c r="B40" s="8"/>
      <c r="C40" s="7"/>
      <c r="D40" s="7" t="s">
        <v>12</v>
      </c>
      <c r="E40" s="6" t="s">
        <v>11</v>
      </c>
      <c r="F40" s="175">
        <v>56.3</v>
      </c>
      <c r="G40" s="253"/>
      <c r="H40" s="175">
        <v>56.3</v>
      </c>
      <c r="I40" s="175">
        <v>57.4</v>
      </c>
      <c r="J40" s="175"/>
      <c r="K40" s="175">
        <v>57.4</v>
      </c>
      <c r="L40" s="175">
        <v>57.4</v>
      </c>
      <c r="M40" s="175"/>
      <c r="N40" s="175">
        <v>57.4</v>
      </c>
    </row>
    <row r="41" spans="1:14" ht="40.200000000000003" x14ac:dyDescent="0.3">
      <c r="A41" s="8"/>
      <c r="B41" s="8"/>
      <c r="C41" s="7" t="s">
        <v>510</v>
      </c>
      <c r="D41" s="7"/>
      <c r="E41" s="63" t="s">
        <v>509</v>
      </c>
      <c r="F41" s="75">
        <f>F42</f>
        <v>17.5</v>
      </c>
      <c r="G41" s="278"/>
      <c r="H41" s="75">
        <f>H42</f>
        <v>17.5</v>
      </c>
      <c r="I41" s="75">
        <f>I42</f>
        <v>18</v>
      </c>
      <c r="J41" s="75"/>
      <c r="K41" s="75">
        <f>K42</f>
        <v>18</v>
      </c>
      <c r="L41" s="75">
        <f>L42</f>
        <v>18</v>
      </c>
      <c r="M41" s="75"/>
      <c r="N41" s="75">
        <f>N42</f>
        <v>18</v>
      </c>
    </row>
    <row r="42" spans="1:14" x14ac:dyDescent="0.3">
      <c r="A42" s="8"/>
      <c r="B42" s="8"/>
      <c r="C42" s="7"/>
      <c r="D42" s="7" t="s">
        <v>12</v>
      </c>
      <c r="E42" s="6" t="s">
        <v>11</v>
      </c>
      <c r="F42" s="251">
        <v>17.5</v>
      </c>
      <c r="G42" s="269"/>
      <c r="H42" s="251">
        <v>17.5</v>
      </c>
      <c r="I42" s="251">
        <v>18</v>
      </c>
      <c r="J42" s="251"/>
      <c r="K42" s="251">
        <v>18</v>
      </c>
      <c r="L42" s="251">
        <v>18</v>
      </c>
      <c r="M42" s="251"/>
      <c r="N42" s="251">
        <v>18</v>
      </c>
    </row>
    <row r="43" spans="1:14" ht="26.4" x14ac:dyDescent="0.3">
      <c r="A43" s="53"/>
      <c r="B43" s="33"/>
      <c r="C43" s="34" t="s">
        <v>244</v>
      </c>
      <c r="D43" s="33"/>
      <c r="E43" s="32" t="s">
        <v>243</v>
      </c>
      <c r="F43" s="31">
        <f t="shared" ref="F43:N44" si="13">F44</f>
        <v>99.2</v>
      </c>
      <c r="G43" s="276"/>
      <c r="H43" s="31">
        <f t="shared" si="13"/>
        <v>99.2</v>
      </c>
      <c r="I43" s="31">
        <f t="shared" si="13"/>
        <v>101.9</v>
      </c>
      <c r="J43" s="31"/>
      <c r="K43" s="31">
        <f t="shared" si="13"/>
        <v>101.9</v>
      </c>
      <c r="L43" s="31">
        <f t="shared" si="13"/>
        <v>101.9</v>
      </c>
      <c r="M43" s="31"/>
      <c r="N43" s="31">
        <f t="shared" si="13"/>
        <v>101.9</v>
      </c>
    </row>
    <row r="44" spans="1:14" ht="40.200000000000003" x14ac:dyDescent="0.3">
      <c r="A44" s="153"/>
      <c r="B44" s="153"/>
      <c r="C44" s="153" t="s">
        <v>242</v>
      </c>
      <c r="D44" s="153"/>
      <c r="E44" s="154" t="s">
        <v>241</v>
      </c>
      <c r="F44" s="155">
        <f t="shared" si="13"/>
        <v>99.2</v>
      </c>
      <c r="G44" s="271"/>
      <c r="H44" s="155">
        <f t="shared" si="13"/>
        <v>99.2</v>
      </c>
      <c r="I44" s="155">
        <f t="shared" si="13"/>
        <v>101.9</v>
      </c>
      <c r="J44" s="155"/>
      <c r="K44" s="155">
        <f t="shared" si="13"/>
        <v>101.9</v>
      </c>
      <c r="L44" s="155">
        <f t="shared" si="13"/>
        <v>101.9</v>
      </c>
      <c r="M44" s="155"/>
      <c r="N44" s="155">
        <f t="shared" si="13"/>
        <v>101.9</v>
      </c>
    </row>
    <row r="45" spans="1:14" ht="39.6" x14ac:dyDescent="0.3">
      <c r="A45" s="8"/>
      <c r="B45" s="8"/>
      <c r="C45" s="7" t="s">
        <v>508</v>
      </c>
      <c r="D45" s="7"/>
      <c r="E45" s="10" t="s">
        <v>507</v>
      </c>
      <c r="F45" s="9">
        <f>F46+F47</f>
        <v>99.2</v>
      </c>
      <c r="G45" s="237"/>
      <c r="H45" s="9">
        <f>H46+H47</f>
        <v>99.2</v>
      </c>
      <c r="I45" s="9">
        <f>I46+I47</f>
        <v>101.9</v>
      </c>
      <c r="J45" s="9"/>
      <c r="K45" s="9">
        <f>K46+K47</f>
        <v>101.9</v>
      </c>
      <c r="L45" s="9">
        <f>L46+L47</f>
        <v>101.9</v>
      </c>
      <c r="M45" s="9"/>
      <c r="N45" s="9">
        <f>N46+N47</f>
        <v>101.9</v>
      </c>
    </row>
    <row r="46" spans="1:14" ht="40.200000000000003" x14ac:dyDescent="0.3">
      <c r="A46" s="8"/>
      <c r="B46" s="8"/>
      <c r="C46" s="7"/>
      <c r="D46" s="7" t="s">
        <v>2</v>
      </c>
      <c r="E46" s="6" t="s">
        <v>1</v>
      </c>
      <c r="F46" s="175">
        <v>79.5</v>
      </c>
      <c r="G46" s="272"/>
      <c r="H46" s="175">
        <v>79.5</v>
      </c>
      <c r="I46" s="252">
        <v>82.9</v>
      </c>
      <c r="J46" s="252"/>
      <c r="K46" s="252">
        <v>82.9</v>
      </c>
      <c r="L46" s="252">
        <v>82.9</v>
      </c>
      <c r="M46" s="252"/>
      <c r="N46" s="252">
        <v>82.9</v>
      </c>
    </row>
    <row r="47" spans="1:14" x14ac:dyDescent="0.3">
      <c r="A47" s="8"/>
      <c r="B47" s="8"/>
      <c r="C47" s="7"/>
      <c r="D47" s="7" t="s">
        <v>12</v>
      </c>
      <c r="E47" s="6" t="s">
        <v>11</v>
      </c>
      <c r="F47" s="175">
        <v>19.7</v>
      </c>
      <c r="G47" s="272"/>
      <c r="H47" s="175">
        <v>19.7</v>
      </c>
      <c r="I47" s="252">
        <v>19</v>
      </c>
      <c r="J47" s="252"/>
      <c r="K47" s="252">
        <v>19</v>
      </c>
      <c r="L47" s="252">
        <v>19</v>
      </c>
      <c r="M47" s="252"/>
      <c r="N47" s="252">
        <v>19</v>
      </c>
    </row>
    <row r="48" spans="1:14" s="74" customFormat="1" x14ac:dyDescent="0.3">
      <c r="A48" s="107"/>
      <c r="B48" s="107"/>
      <c r="C48" s="48" t="s">
        <v>52</v>
      </c>
      <c r="D48" s="47"/>
      <c r="E48" s="46" t="s">
        <v>51</v>
      </c>
      <c r="F48" s="105">
        <f t="shared" ref="F48:N50" si="14">F49</f>
        <v>142.30000000000001</v>
      </c>
      <c r="G48" s="279"/>
      <c r="H48" s="105">
        <f t="shared" si="14"/>
        <v>142.30000000000001</v>
      </c>
      <c r="I48" s="105">
        <f t="shared" si="14"/>
        <v>6.4</v>
      </c>
      <c r="J48" s="105"/>
      <c r="K48" s="105">
        <f t="shared" si="14"/>
        <v>6.4</v>
      </c>
      <c r="L48" s="105">
        <f t="shared" si="14"/>
        <v>6.4</v>
      </c>
      <c r="M48" s="105"/>
      <c r="N48" s="105">
        <f t="shared" si="14"/>
        <v>6.4</v>
      </c>
    </row>
    <row r="49" spans="1:14" s="74" customFormat="1" ht="27" x14ac:dyDescent="0.3">
      <c r="A49" s="14"/>
      <c r="B49" s="14"/>
      <c r="C49" s="14" t="s">
        <v>16</v>
      </c>
      <c r="D49" s="14"/>
      <c r="E49" s="13" t="s">
        <v>44</v>
      </c>
      <c r="F49" s="12">
        <f>F50+F52</f>
        <v>142.30000000000001</v>
      </c>
      <c r="G49" s="240"/>
      <c r="H49" s="12">
        <f>H50+H52</f>
        <v>142.30000000000001</v>
      </c>
      <c r="I49" s="12">
        <f t="shared" si="14"/>
        <v>6.4</v>
      </c>
      <c r="J49" s="12"/>
      <c r="K49" s="12">
        <f t="shared" si="14"/>
        <v>6.4</v>
      </c>
      <c r="L49" s="12">
        <f t="shared" si="14"/>
        <v>6.4</v>
      </c>
      <c r="M49" s="12"/>
      <c r="N49" s="12">
        <f t="shared" si="14"/>
        <v>6.4</v>
      </c>
    </row>
    <row r="50" spans="1:14" ht="26.4" x14ac:dyDescent="0.3">
      <c r="A50" s="8"/>
      <c r="B50" s="8"/>
      <c r="C50" s="56" t="s">
        <v>506</v>
      </c>
      <c r="D50" s="54"/>
      <c r="E50" s="10" t="s">
        <v>505</v>
      </c>
      <c r="F50" s="75">
        <f t="shared" si="14"/>
        <v>6.3</v>
      </c>
      <c r="G50" s="278"/>
      <c r="H50" s="75">
        <f t="shared" si="14"/>
        <v>6.3</v>
      </c>
      <c r="I50" s="75">
        <f t="shared" si="14"/>
        <v>6.4</v>
      </c>
      <c r="J50" s="75"/>
      <c r="K50" s="75">
        <f t="shared" si="14"/>
        <v>6.4</v>
      </c>
      <c r="L50" s="75">
        <f t="shared" si="14"/>
        <v>6.4</v>
      </c>
      <c r="M50" s="75"/>
      <c r="N50" s="75">
        <f t="shared" si="14"/>
        <v>6.4</v>
      </c>
    </row>
    <row r="51" spans="1:14" x14ac:dyDescent="0.3">
      <c r="A51" s="8"/>
      <c r="B51" s="8"/>
      <c r="C51" s="56"/>
      <c r="D51" s="54" t="s">
        <v>12</v>
      </c>
      <c r="E51" s="10" t="s">
        <v>11</v>
      </c>
      <c r="F51" s="175">
        <v>6.3</v>
      </c>
      <c r="G51" s="253"/>
      <c r="H51" s="175">
        <v>6.3</v>
      </c>
      <c r="I51" s="175">
        <v>6.4</v>
      </c>
      <c r="J51" s="175"/>
      <c r="K51" s="175">
        <v>6.4</v>
      </c>
      <c r="L51" s="175">
        <v>6.4</v>
      </c>
      <c r="M51" s="175"/>
      <c r="N51" s="175">
        <v>6.4</v>
      </c>
    </row>
    <row r="52" spans="1:14" ht="27" x14ac:dyDescent="0.3">
      <c r="A52" s="308"/>
      <c r="B52" s="308"/>
      <c r="C52" s="7" t="s">
        <v>781</v>
      </c>
      <c r="D52" s="304"/>
      <c r="E52" s="305" t="s">
        <v>782</v>
      </c>
      <c r="F52" s="306">
        <v>136</v>
      </c>
      <c r="G52" s="306"/>
      <c r="H52" s="306">
        <v>136</v>
      </c>
      <c r="I52" s="306">
        <v>0</v>
      </c>
      <c r="J52" s="306"/>
      <c r="K52" s="306">
        <v>0</v>
      </c>
      <c r="L52" s="306">
        <v>0</v>
      </c>
      <c r="M52" s="306"/>
      <c r="N52" s="306">
        <v>0</v>
      </c>
    </row>
    <row r="53" spans="1:14" x14ac:dyDescent="0.3">
      <c r="A53" s="308"/>
      <c r="B53" s="308"/>
      <c r="C53" s="304"/>
      <c r="D53" s="7" t="s">
        <v>12</v>
      </c>
      <c r="E53" s="6" t="s">
        <v>11</v>
      </c>
      <c r="F53" s="306">
        <v>136</v>
      </c>
      <c r="G53" s="306"/>
      <c r="H53" s="306">
        <v>136</v>
      </c>
      <c r="I53" s="306">
        <v>0</v>
      </c>
      <c r="J53" s="306"/>
      <c r="K53" s="306">
        <v>0</v>
      </c>
      <c r="L53" s="306">
        <v>0</v>
      </c>
      <c r="M53" s="306"/>
      <c r="N53" s="306">
        <v>0</v>
      </c>
    </row>
    <row r="54" spans="1:14" x14ac:dyDescent="0.3">
      <c r="A54" s="20"/>
      <c r="B54" s="22" t="s">
        <v>504</v>
      </c>
      <c r="C54" s="21"/>
      <c r="D54" s="22"/>
      <c r="E54" s="27" t="s">
        <v>503</v>
      </c>
      <c r="F54" s="18">
        <f t="shared" ref="F54:N59" si="15">F55</f>
        <v>34.9</v>
      </c>
      <c r="G54" s="280"/>
      <c r="H54" s="18">
        <f t="shared" si="15"/>
        <v>34.9</v>
      </c>
      <c r="I54" s="18">
        <f t="shared" si="15"/>
        <v>1.7</v>
      </c>
      <c r="J54" s="18"/>
      <c r="K54" s="18">
        <f t="shared" si="15"/>
        <v>1.7</v>
      </c>
      <c r="L54" s="18">
        <f t="shared" si="15"/>
        <v>1.9</v>
      </c>
      <c r="M54" s="18"/>
      <c r="N54" s="18">
        <f t="shared" si="15"/>
        <v>1.9</v>
      </c>
    </row>
    <row r="55" spans="1:14" s="114" customFormat="1" ht="13.8" x14ac:dyDescent="0.3">
      <c r="A55" s="20"/>
      <c r="B55" s="22"/>
      <c r="C55" s="20" t="s">
        <v>36</v>
      </c>
      <c r="D55" s="112"/>
      <c r="E55" s="111" t="s">
        <v>35</v>
      </c>
      <c r="F55" s="18">
        <f t="shared" si="15"/>
        <v>34.9</v>
      </c>
      <c r="G55" s="280"/>
      <c r="H55" s="18">
        <f t="shared" si="15"/>
        <v>34.9</v>
      </c>
      <c r="I55" s="18">
        <f t="shared" si="15"/>
        <v>1.7</v>
      </c>
      <c r="J55" s="18"/>
      <c r="K55" s="18">
        <f t="shared" si="15"/>
        <v>1.7</v>
      </c>
      <c r="L55" s="18">
        <f t="shared" si="15"/>
        <v>1.9</v>
      </c>
      <c r="M55" s="18"/>
      <c r="N55" s="18">
        <f t="shared" si="15"/>
        <v>1.9</v>
      </c>
    </row>
    <row r="56" spans="1:14" ht="26.4" x14ac:dyDescent="0.3">
      <c r="A56" s="53"/>
      <c r="B56" s="33"/>
      <c r="C56" s="34" t="s">
        <v>34</v>
      </c>
      <c r="D56" s="33"/>
      <c r="E56" s="32" t="s">
        <v>33</v>
      </c>
      <c r="F56" s="31">
        <f t="shared" si="15"/>
        <v>34.9</v>
      </c>
      <c r="G56" s="276"/>
      <c r="H56" s="31">
        <f t="shared" si="15"/>
        <v>34.9</v>
      </c>
      <c r="I56" s="31">
        <f t="shared" si="15"/>
        <v>1.7</v>
      </c>
      <c r="J56" s="31"/>
      <c r="K56" s="31">
        <f t="shared" si="15"/>
        <v>1.7</v>
      </c>
      <c r="L56" s="31">
        <f t="shared" si="15"/>
        <v>1.9</v>
      </c>
      <c r="M56" s="31"/>
      <c r="N56" s="31">
        <f t="shared" si="15"/>
        <v>1.9</v>
      </c>
    </row>
    <row r="57" spans="1:14" ht="39.6" x14ac:dyDescent="0.3">
      <c r="A57" s="69"/>
      <c r="B57" s="67"/>
      <c r="C57" s="68" t="s">
        <v>470</v>
      </c>
      <c r="D57" s="67"/>
      <c r="E57" s="66" t="s">
        <v>502</v>
      </c>
      <c r="F57" s="65">
        <f t="shared" si="15"/>
        <v>34.9</v>
      </c>
      <c r="G57" s="281"/>
      <c r="H57" s="65">
        <f t="shared" si="15"/>
        <v>34.9</v>
      </c>
      <c r="I57" s="65">
        <f t="shared" si="15"/>
        <v>1.7</v>
      </c>
      <c r="J57" s="65"/>
      <c r="K57" s="65">
        <f t="shared" si="15"/>
        <v>1.7</v>
      </c>
      <c r="L57" s="65">
        <f t="shared" si="15"/>
        <v>1.9</v>
      </c>
      <c r="M57" s="65"/>
      <c r="N57" s="65">
        <f t="shared" si="15"/>
        <v>1.9</v>
      </c>
    </row>
    <row r="58" spans="1:14" ht="26.4" x14ac:dyDescent="0.3">
      <c r="A58" s="168"/>
      <c r="B58" s="158"/>
      <c r="C58" s="162" t="s">
        <v>468</v>
      </c>
      <c r="D58" s="158"/>
      <c r="E58" s="169" t="s">
        <v>501</v>
      </c>
      <c r="F58" s="159">
        <f t="shared" si="15"/>
        <v>34.9</v>
      </c>
      <c r="G58" s="282"/>
      <c r="H58" s="159">
        <f t="shared" si="15"/>
        <v>34.9</v>
      </c>
      <c r="I58" s="159">
        <f t="shared" si="15"/>
        <v>1.7</v>
      </c>
      <c r="J58" s="159"/>
      <c r="K58" s="159">
        <f t="shared" si="15"/>
        <v>1.7</v>
      </c>
      <c r="L58" s="159">
        <f t="shared" si="15"/>
        <v>1.9</v>
      </c>
      <c r="M58" s="159"/>
      <c r="N58" s="159">
        <f t="shared" si="15"/>
        <v>1.9</v>
      </c>
    </row>
    <row r="59" spans="1:14" ht="27" x14ac:dyDescent="0.3">
      <c r="A59" s="8"/>
      <c r="B59" s="8"/>
      <c r="C59" s="7" t="s">
        <v>500</v>
      </c>
      <c r="D59" s="7"/>
      <c r="E59" s="6" t="s">
        <v>499</v>
      </c>
      <c r="F59" s="75">
        <f t="shared" si="15"/>
        <v>34.9</v>
      </c>
      <c r="G59" s="278"/>
      <c r="H59" s="75">
        <f t="shared" si="15"/>
        <v>34.9</v>
      </c>
      <c r="I59" s="75">
        <f t="shared" si="15"/>
        <v>1.7</v>
      </c>
      <c r="J59" s="75"/>
      <c r="K59" s="75">
        <f t="shared" si="15"/>
        <v>1.7</v>
      </c>
      <c r="L59" s="75">
        <f t="shared" si="15"/>
        <v>1.9</v>
      </c>
      <c r="M59" s="75"/>
      <c r="N59" s="75">
        <f t="shared" si="15"/>
        <v>1.9</v>
      </c>
    </row>
    <row r="60" spans="1:14" x14ac:dyDescent="0.3">
      <c r="A60" s="8"/>
      <c r="B60" s="8"/>
      <c r="C60" s="7"/>
      <c r="D60" s="7" t="s">
        <v>12</v>
      </c>
      <c r="E60" s="6" t="s">
        <v>11</v>
      </c>
      <c r="F60" s="251">
        <v>34.9</v>
      </c>
      <c r="G60" s="269"/>
      <c r="H60" s="251">
        <v>34.9</v>
      </c>
      <c r="I60" s="251">
        <v>1.7</v>
      </c>
      <c r="J60" s="251"/>
      <c r="K60" s="251">
        <v>1.7</v>
      </c>
      <c r="L60" s="251">
        <v>1.9</v>
      </c>
      <c r="M60" s="251"/>
      <c r="N60" s="251">
        <v>1.9</v>
      </c>
    </row>
    <row r="61" spans="1:14" x14ac:dyDescent="0.3">
      <c r="A61" s="20"/>
      <c r="B61" s="22" t="s">
        <v>20</v>
      </c>
      <c r="C61" s="21"/>
      <c r="D61" s="20"/>
      <c r="E61" s="19" t="s">
        <v>19</v>
      </c>
      <c r="F61" s="18">
        <f t="shared" ref="F61:J61" si="16">F62+F87</f>
        <v>58845.562269999995</v>
      </c>
      <c r="G61" s="18">
        <f t="shared" si="16"/>
        <v>452.20000000000005</v>
      </c>
      <c r="H61" s="18">
        <f t="shared" si="16"/>
        <v>59297.762270000007</v>
      </c>
      <c r="I61" s="18">
        <f>I62+I87</f>
        <v>44366.307779999996</v>
      </c>
      <c r="J61" s="18">
        <f t="shared" si="16"/>
        <v>251.1</v>
      </c>
      <c r="K61" s="18">
        <f>K62+K87</f>
        <v>44617.407779999994</v>
      </c>
      <c r="L61" s="18">
        <f>L62+L87</f>
        <v>47009.599999999999</v>
      </c>
      <c r="M61" s="18">
        <f t="shared" ref="M61" si="17">M62+M87</f>
        <v>251.1</v>
      </c>
      <c r="N61" s="18">
        <f>N62+N87</f>
        <v>47260.700000000004</v>
      </c>
    </row>
    <row r="62" spans="1:14" x14ac:dyDescent="0.3">
      <c r="A62" s="20"/>
      <c r="B62" s="22"/>
      <c r="C62" s="21" t="s">
        <v>36</v>
      </c>
      <c r="D62" s="20"/>
      <c r="E62" s="27" t="s">
        <v>35</v>
      </c>
      <c r="F62" s="18">
        <f>F63+F81</f>
        <v>9502.46227</v>
      </c>
      <c r="G62" s="280"/>
      <c r="H62" s="18">
        <f>H63+H81</f>
        <v>9502.46227</v>
      </c>
      <c r="I62" s="18">
        <f>I63+I81</f>
        <v>1383.2077800000002</v>
      </c>
      <c r="J62" s="18"/>
      <c r="K62" s="18">
        <f>K63+K81</f>
        <v>1383.2077800000002</v>
      </c>
      <c r="L62" s="18">
        <f>L63+L81</f>
        <v>2102.3000000000002</v>
      </c>
      <c r="M62" s="18"/>
      <c r="N62" s="18">
        <f>N63+N81</f>
        <v>2102.3000000000002</v>
      </c>
    </row>
    <row r="63" spans="1:14" ht="26.4" x14ac:dyDescent="0.3">
      <c r="A63" s="53"/>
      <c r="B63" s="33"/>
      <c r="C63" s="34" t="s">
        <v>34</v>
      </c>
      <c r="D63" s="33"/>
      <c r="E63" s="32" t="s">
        <v>33</v>
      </c>
      <c r="F63" s="31">
        <f>F64+F70+F75</f>
        <v>2138.8000000000002</v>
      </c>
      <c r="G63" s="276"/>
      <c r="H63" s="31">
        <f>H64+H70+H75</f>
        <v>2138.8000000000002</v>
      </c>
      <c r="I63" s="31">
        <f>I64+I70+I75</f>
        <v>1336.4</v>
      </c>
      <c r="J63" s="31"/>
      <c r="K63" s="31">
        <f>K64+K70+K75</f>
        <v>1336.4</v>
      </c>
      <c r="L63" s="31">
        <f>L64+L70+L75</f>
        <v>2102.3000000000002</v>
      </c>
      <c r="M63" s="31"/>
      <c r="N63" s="31">
        <f>N64+N70+N75</f>
        <v>2102.3000000000002</v>
      </c>
    </row>
    <row r="64" spans="1:14" ht="27" x14ac:dyDescent="0.3">
      <c r="A64" s="30"/>
      <c r="B64" s="30"/>
      <c r="C64" s="30" t="s">
        <v>498</v>
      </c>
      <c r="D64" s="30"/>
      <c r="E64" s="51" t="s">
        <v>497</v>
      </c>
      <c r="F64" s="28">
        <f>F65</f>
        <v>687.2</v>
      </c>
      <c r="G64" s="270"/>
      <c r="H64" s="28">
        <f>H65</f>
        <v>687.2</v>
      </c>
      <c r="I64" s="28">
        <f>I65</f>
        <v>69.400000000000006</v>
      </c>
      <c r="J64" s="28"/>
      <c r="K64" s="28">
        <f>K65</f>
        <v>69.400000000000006</v>
      </c>
      <c r="L64" s="28">
        <f>L65</f>
        <v>615.9</v>
      </c>
      <c r="M64" s="28"/>
      <c r="N64" s="28">
        <f>N65</f>
        <v>615.9</v>
      </c>
    </row>
    <row r="65" spans="1:14" x14ac:dyDescent="0.3">
      <c r="A65" s="153"/>
      <c r="B65" s="153"/>
      <c r="C65" s="153" t="s">
        <v>496</v>
      </c>
      <c r="D65" s="153"/>
      <c r="E65" s="154" t="s">
        <v>495</v>
      </c>
      <c r="F65" s="155">
        <f>F66+F68</f>
        <v>687.2</v>
      </c>
      <c r="G65" s="271"/>
      <c r="H65" s="155">
        <f>H66+H68</f>
        <v>687.2</v>
      </c>
      <c r="I65" s="155">
        <f>I66+I68</f>
        <v>69.400000000000006</v>
      </c>
      <c r="J65" s="155"/>
      <c r="K65" s="155">
        <f>K66+K68</f>
        <v>69.400000000000006</v>
      </c>
      <c r="L65" s="155">
        <f>L66+L68</f>
        <v>615.9</v>
      </c>
      <c r="M65" s="155"/>
      <c r="N65" s="155">
        <f>N66+N68</f>
        <v>615.9</v>
      </c>
    </row>
    <row r="66" spans="1:14" ht="40.200000000000003" x14ac:dyDescent="0.3">
      <c r="A66" s="7"/>
      <c r="B66" s="7"/>
      <c r="C66" s="7" t="s">
        <v>494</v>
      </c>
      <c r="D66" s="60"/>
      <c r="E66" s="6" t="s">
        <v>558</v>
      </c>
      <c r="F66" s="9">
        <f>F67</f>
        <v>610.70000000000005</v>
      </c>
      <c r="G66" s="237"/>
      <c r="H66" s="9">
        <f>H67</f>
        <v>610.70000000000005</v>
      </c>
      <c r="I66" s="9">
        <f>I67</f>
        <v>0</v>
      </c>
      <c r="J66" s="9"/>
      <c r="K66" s="9">
        <f>K67</f>
        <v>0</v>
      </c>
      <c r="L66" s="9">
        <f>L67</f>
        <v>539.4</v>
      </c>
      <c r="M66" s="9"/>
      <c r="N66" s="9">
        <f>N67</f>
        <v>539.4</v>
      </c>
    </row>
    <row r="67" spans="1:14" x14ac:dyDescent="0.3">
      <c r="A67" s="7"/>
      <c r="B67" s="7"/>
      <c r="C67" s="7"/>
      <c r="D67" s="7" t="s">
        <v>12</v>
      </c>
      <c r="E67" s="6" t="s">
        <v>11</v>
      </c>
      <c r="F67" s="175">
        <v>610.70000000000005</v>
      </c>
      <c r="G67" s="253"/>
      <c r="H67" s="175">
        <v>610.70000000000005</v>
      </c>
      <c r="I67" s="175">
        <v>0</v>
      </c>
      <c r="J67" s="175"/>
      <c r="K67" s="175">
        <v>0</v>
      </c>
      <c r="L67" s="175">
        <v>539.4</v>
      </c>
      <c r="M67" s="175"/>
      <c r="N67" s="175">
        <v>539.4</v>
      </c>
    </row>
    <row r="68" spans="1:14" ht="27" x14ac:dyDescent="0.3">
      <c r="A68" s="8"/>
      <c r="B68" s="8"/>
      <c r="C68" s="7" t="s">
        <v>616</v>
      </c>
      <c r="D68" s="7"/>
      <c r="E68" s="6" t="s">
        <v>493</v>
      </c>
      <c r="F68" s="9">
        <f>F69</f>
        <v>76.5</v>
      </c>
      <c r="G68" s="237"/>
      <c r="H68" s="9">
        <f>H69</f>
        <v>76.5</v>
      </c>
      <c r="I68" s="9">
        <f>I69</f>
        <v>69.400000000000006</v>
      </c>
      <c r="J68" s="9"/>
      <c r="K68" s="9">
        <f>K69</f>
        <v>69.400000000000006</v>
      </c>
      <c r="L68" s="9">
        <f>L69</f>
        <v>76.5</v>
      </c>
      <c r="M68" s="9"/>
      <c r="N68" s="9">
        <f>N69</f>
        <v>76.5</v>
      </c>
    </row>
    <row r="69" spans="1:14" x14ac:dyDescent="0.3">
      <c r="A69" s="8"/>
      <c r="B69" s="8"/>
      <c r="C69" s="7"/>
      <c r="D69" s="7" t="s">
        <v>12</v>
      </c>
      <c r="E69" s="6" t="s">
        <v>11</v>
      </c>
      <c r="F69" s="175">
        <v>76.5</v>
      </c>
      <c r="G69" s="253"/>
      <c r="H69" s="175">
        <v>76.5</v>
      </c>
      <c r="I69" s="175">
        <v>69.400000000000006</v>
      </c>
      <c r="J69" s="175"/>
      <c r="K69" s="175">
        <v>69.400000000000006</v>
      </c>
      <c r="L69" s="175">
        <v>76.5</v>
      </c>
      <c r="M69" s="175"/>
      <c r="N69" s="175">
        <v>76.5</v>
      </c>
    </row>
    <row r="70" spans="1:14" ht="40.200000000000003" x14ac:dyDescent="0.3">
      <c r="A70" s="30"/>
      <c r="B70" s="30"/>
      <c r="C70" s="30" t="s">
        <v>470</v>
      </c>
      <c r="D70" s="30"/>
      <c r="E70" s="51" t="s">
        <v>492</v>
      </c>
      <c r="F70" s="28">
        <f t="shared" ref="F70:N71" si="18">F71</f>
        <v>1232.2</v>
      </c>
      <c r="G70" s="270"/>
      <c r="H70" s="28">
        <f t="shared" si="18"/>
        <v>1232.2</v>
      </c>
      <c r="I70" s="28">
        <f t="shared" si="18"/>
        <v>1267</v>
      </c>
      <c r="J70" s="28"/>
      <c r="K70" s="28">
        <f t="shared" si="18"/>
        <v>1267</v>
      </c>
      <c r="L70" s="28">
        <f t="shared" si="18"/>
        <v>1267</v>
      </c>
      <c r="M70" s="28"/>
      <c r="N70" s="28">
        <f t="shared" si="18"/>
        <v>1267</v>
      </c>
    </row>
    <row r="71" spans="1:14" ht="27" x14ac:dyDescent="0.3">
      <c r="A71" s="153"/>
      <c r="B71" s="153"/>
      <c r="C71" s="153" t="s">
        <v>468</v>
      </c>
      <c r="D71" s="160"/>
      <c r="E71" s="154" t="s">
        <v>491</v>
      </c>
      <c r="F71" s="155">
        <f t="shared" si="18"/>
        <v>1232.2</v>
      </c>
      <c r="G71" s="271"/>
      <c r="H71" s="155">
        <f t="shared" si="18"/>
        <v>1232.2</v>
      </c>
      <c r="I71" s="155">
        <f t="shared" si="18"/>
        <v>1267</v>
      </c>
      <c r="J71" s="155"/>
      <c r="K71" s="155">
        <f t="shared" si="18"/>
        <v>1267</v>
      </c>
      <c r="L71" s="155">
        <f t="shared" si="18"/>
        <v>1267</v>
      </c>
      <c r="M71" s="155"/>
      <c r="N71" s="155">
        <f t="shared" si="18"/>
        <v>1267</v>
      </c>
    </row>
    <row r="72" spans="1:14" x14ac:dyDescent="0.3">
      <c r="A72" s="7"/>
      <c r="B72" s="7"/>
      <c r="C72" s="7" t="s">
        <v>490</v>
      </c>
      <c r="D72" s="7"/>
      <c r="E72" s="6" t="s">
        <v>489</v>
      </c>
      <c r="F72" s="75">
        <f>SUM(F73+F74)</f>
        <v>1232.2</v>
      </c>
      <c r="G72" s="278"/>
      <c r="H72" s="75">
        <f>SUM(H73+H74)</f>
        <v>1232.2</v>
      </c>
      <c r="I72" s="75">
        <f>SUM(I73+I74)</f>
        <v>1267</v>
      </c>
      <c r="J72" s="75"/>
      <c r="K72" s="75">
        <f>SUM(K73+K74)</f>
        <v>1267</v>
      </c>
      <c r="L72" s="75">
        <f>SUM(L73+L74)</f>
        <v>1267</v>
      </c>
      <c r="M72" s="75"/>
      <c r="N72" s="75">
        <f>SUM(N73+N74)</f>
        <v>1267</v>
      </c>
    </row>
    <row r="73" spans="1:14" ht="40.200000000000003" x14ac:dyDescent="0.3">
      <c r="A73" s="7"/>
      <c r="B73" s="7"/>
      <c r="C73" s="7"/>
      <c r="D73" s="7" t="s">
        <v>2</v>
      </c>
      <c r="E73" s="6" t="s">
        <v>1</v>
      </c>
      <c r="F73" s="175">
        <v>1148.2</v>
      </c>
      <c r="G73" s="253"/>
      <c r="H73" s="175">
        <v>1148.2</v>
      </c>
      <c r="I73" s="175">
        <v>1197.5</v>
      </c>
      <c r="J73" s="175"/>
      <c r="K73" s="175">
        <v>1197.5</v>
      </c>
      <c r="L73" s="175">
        <v>1197.5</v>
      </c>
      <c r="M73" s="175"/>
      <c r="N73" s="175">
        <v>1197.5</v>
      </c>
    </row>
    <row r="74" spans="1:14" x14ac:dyDescent="0.3">
      <c r="A74" s="7"/>
      <c r="B74" s="7"/>
      <c r="C74" s="7"/>
      <c r="D74" s="7" t="s">
        <v>12</v>
      </c>
      <c r="E74" s="6" t="s">
        <v>11</v>
      </c>
      <c r="F74" s="175">
        <v>84</v>
      </c>
      <c r="G74" s="253"/>
      <c r="H74" s="175">
        <v>84</v>
      </c>
      <c r="I74" s="175">
        <v>69.5</v>
      </c>
      <c r="J74" s="175"/>
      <c r="K74" s="175">
        <v>69.5</v>
      </c>
      <c r="L74" s="175">
        <v>69.5</v>
      </c>
      <c r="M74" s="175"/>
      <c r="N74" s="175">
        <v>69.5</v>
      </c>
    </row>
    <row r="75" spans="1:14" ht="27" x14ac:dyDescent="0.3">
      <c r="A75" s="30"/>
      <c r="B75" s="30"/>
      <c r="C75" s="30" t="s">
        <v>488</v>
      </c>
      <c r="D75" s="30"/>
      <c r="E75" s="51" t="s">
        <v>487</v>
      </c>
      <c r="F75" s="28">
        <f>F76</f>
        <v>219.39999999999998</v>
      </c>
      <c r="G75" s="270"/>
      <c r="H75" s="28">
        <f>H76</f>
        <v>219.39999999999998</v>
      </c>
      <c r="I75" s="28">
        <f>I76</f>
        <v>0</v>
      </c>
      <c r="J75" s="28"/>
      <c r="K75" s="28">
        <f>K76</f>
        <v>0</v>
      </c>
      <c r="L75" s="28">
        <f>L76</f>
        <v>219.39999999999998</v>
      </c>
      <c r="M75" s="28"/>
      <c r="N75" s="28">
        <f>N76</f>
        <v>219.39999999999998</v>
      </c>
    </row>
    <row r="76" spans="1:14" ht="27" x14ac:dyDescent="0.3">
      <c r="A76" s="153"/>
      <c r="B76" s="153"/>
      <c r="C76" s="153" t="s">
        <v>486</v>
      </c>
      <c r="D76" s="160"/>
      <c r="E76" s="154" t="s">
        <v>485</v>
      </c>
      <c r="F76" s="155">
        <f>F77+F79</f>
        <v>219.39999999999998</v>
      </c>
      <c r="G76" s="271"/>
      <c r="H76" s="155">
        <f>H77+H79</f>
        <v>219.39999999999998</v>
      </c>
      <c r="I76" s="155">
        <f>I77+I79</f>
        <v>0</v>
      </c>
      <c r="J76" s="155"/>
      <c r="K76" s="155">
        <f>K77+K79</f>
        <v>0</v>
      </c>
      <c r="L76" s="155">
        <f>L77+L79</f>
        <v>219.39999999999998</v>
      </c>
      <c r="M76" s="155"/>
      <c r="N76" s="155">
        <f>N77+N79</f>
        <v>219.39999999999998</v>
      </c>
    </row>
    <row r="77" spans="1:14" x14ac:dyDescent="0.3">
      <c r="A77" s="8"/>
      <c r="B77" s="8"/>
      <c r="C77" s="7" t="s">
        <v>484</v>
      </c>
      <c r="D77" s="7"/>
      <c r="E77" s="63" t="s">
        <v>483</v>
      </c>
      <c r="F77" s="75">
        <f>F78</f>
        <v>97.8</v>
      </c>
      <c r="G77" s="278"/>
      <c r="H77" s="75">
        <f>H78</f>
        <v>97.8</v>
      </c>
      <c r="I77" s="75">
        <f>I78</f>
        <v>0</v>
      </c>
      <c r="J77" s="75"/>
      <c r="K77" s="75">
        <f>K78</f>
        <v>0</v>
      </c>
      <c r="L77" s="75">
        <f>L78</f>
        <v>97.8</v>
      </c>
      <c r="M77" s="75"/>
      <c r="N77" s="75">
        <f>N78</f>
        <v>97.8</v>
      </c>
    </row>
    <row r="78" spans="1:14" x14ac:dyDescent="0.3">
      <c r="A78" s="8"/>
      <c r="B78" s="8"/>
      <c r="C78" s="7"/>
      <c r="D78" s="7" t="s">
        <v>12</v>
      </c>
      <c r="E78" s="6" t="s">
        <v>11</v>
      </c>
      <c r="F78" s="175">
        <v>97.8</v>
      </c>
      <c r="G78" s="253"/>
      <c r="H78" s="175">
        <v>97.8</v>
      </c>
      <c r="I78" s="175">
        <v>0</v>
      </c>
      <c r="J78" s="175"/>
      <c r="K78" s="175">
        <v>0</v>
      </c>
      <c r="L78" s="175">
        <v>97.8</v>
      </c>
      <c r="M78" s="175"/>
      <c r="N78" s="175">
        <v>97.8</v>
      </c>
    </row>
    <row r="79" spans="1:14" ht="40.200000000000003" x14ac:dyDescent="0.3">
      <c r="A79" s="8"/>
      <c r="B79" s="8"/>
      <c r="C79" s="7" t="s">
        <v>482</v>
      </c>
      <c r="D79" s="7"/>
      <c r="E79" s="63" t="s">
        <v>559</v>
      </c>
      <c r="F79" s="75">
        <f>F80</f>
        <v>121.6</v>
      </c>
      <c r="G79" s="278"/>
      <c r="H79" s="75">
        <f>H80</f>
        <v>121.6</v>
      </c>
      <c r="I79" s="75">
        <f>I80</f>
        <v>0</v>
      </c>
      <c r="J79" s="75"/>
      <c r="K79" s="75">
        <f>K80</f>
        <v>0</v>
      </c>
      <c r="L79" s="75">
        <f>L80</f>
        <v>121.6</v>
      </c>
      <c r="M79" s="75"/>
      <c r="N79" s="75">
        <f>N80</f>
        <v>121.6</v>
      </c>
    </row>
    <row r="80" spans="1:14" x14ac:dyDescent="0.3">
      <c r="A80" s="8"/>
      <c r="B80" s="8"/>
      <c r="C80" s="7"/>
      <c r="D80" s="7" t="s">
        <v>12</v>
      </c>
      <c r="E80" s="6" t="s">
        <v>11</v>
      </c>
      <c r="F80" s="75">
        <v>121.6</v>
      </c>
      <c r="G80" s="278"/>
      <c r="H80" s="75">
        <v>121.6</v>
      </c>
      <c r="I80" s="75">
        <v>0</v>
      </c>
      <c r="J80" s="75"/>
      <c r="K80" s="75">
        <v>0</v>
      </c>
      <c r="L80" s="75">
        <v>121.6</v>
      </c>
      <c r="M80" s="75"/>
      <c r="N80" s="75">
        <v>121.6</v>
      </c>
    </row>
    <row r="81" spans="1:14" ht="26.4" x14ac:dyDescent="0.3">
      <c r="A81" s="53"/>
      <c r="B81" s="33"/>
      <c r="C81" s="34" t="s">
        <v>261</v>
      </c>
      <c r="D81" s="33"/>
      <c r="E81" s="32" t="s">
        <v>260</v>
      </c>
      <c r="F81" s="31">
        <f t="shared" ref="F81:N83" si="19">F82</f>
        <v>7363.6622699999998</v>
      </c>
      <c r="G81" s="276"/>
      <c r="H81" s="31">
        <f t="shared" si="19"/>
        <v>7363.6622699999998</v>
      </c>
      <c r="I81" s="31">
        <f t="shared" si="19"/>
        <v>46.807780000000001</v>
      </c>
      <c r="J81" s="31"/>
      <c r="K81" s="31">
        <f t="shared" si="19"/>
        <v>46.807780000000001</v>
      </c>
      <c r="L81" s="31">
        <f t="shared" si="19"/>
        <v>0</v>
      </c>
      <c r="M81" s="31"/>
      <c r="N81" s="31">
        <f t="shared" si="19"/>
        <v>0</v>
      </c>
    </row>
    <row r="82" spans="1:14" ht="27" x14ac:dyDescent="0.3">
      <c r="A82" s="153"/>
      <c r="B82" s="153"/>
      <c r="C82" s="153" t="s">
        <v>259</v>
      </c>
      <c r="D82" s="153"/>
      <c r="E82" s="154" t="s">
        <v>258</v>
      </c>
      <c r="F82" s="155">
        <f t="shared" si="19"/>
        <v>7363.6622699999998</v>
      </c>
      <c r="G82" s="271"/>
      <c r="H82" s="155">
        <f t="shared" si="19"/>
        <v>7363.6622699999998</v>
      </c>
      <c r="I82" s="155">
        <f t="shared" si="19"/>
        <v>46.807780000000001</v>
      </c>
      <c r="J82" s="155"/>
      <c r="K82" s="155">
        <f t="shared" si="19"/>
        <v>46.807780000000001</v>
      </c>
      <c r="L82" s="155">
        <f t="shared" si="19"/>
        <v>0</v>
      </c>
      <c r="M82" s="155"/>
      <c r="N82" s="155">
        <f t="shared" si="19"/>
        <v>0</v>
      </c>
    </row>
    <row r="83" spans="1:14" ht="27" x14ac:dyDescent="0.3">
      <c r="A83" s="7"/>
      <c r="B83" s="7"/>
      <c r="C83" s="7" t="s">
        <v>333</v>
      </c>
      <c r="D83" s="7"/>
      <c r="E83" s="6" t="s">
        <v>332</v>
      </c>
      <c r="F83" s="9">
        <f t="shared" si="19"/>
        <v>7363.6622699999998</v>
      </c>
      <c r="G83" s="237"/>
      <c r="H83" s="9">
        <f t="shared" si="19"/>
        <v>7363.6622699999998</v>
      </c>
      <c r="I83" s="9">
        <f t="shared" si="19"/>
        <v>46.807780000000001</v>
      </c>
      <c r="J83" s="9"/>
      <c r="K83" s="9">
        <f t="shared" si="19"/>
        <v>46.807780000000001</v>
      </c>
      <c r="L83" s="9">
        <f t="shared" si="19"/>
        <v>0</v>
      </c>
      <c r="M83" s="9"/>
      <c r="N83" s="9">
        <f t="shared" si="19"/>
        <v>0</v>
      </c>
    </row>
    <row r="84" spans="1:14" x14ac:dyDescent="0.3">
      <c r="A84" s="7"/>
      <c r="B84" s="7"/>
      <c r="C84" s="7"/>
      <c r="D84" s="7" t="s">
        <v>12</v>
      </c>
      <c r="E84" s="6" t="s">
        <v>11</v>
      </c>
      <c r="F84" s="9">
        <f>F86+F85</f>
        <v>7363.6622699999998</v>
      </c>
      <c r="G84" s="237"/>
      <c r="H84" s="9">
        <f>H86+H85</f>
        <v>7363.6622699999998</v>
      </c>
      <c r="I84" s="9">
        <f>I86</f>
        <v>46.807780000000001</v>
      </c>
      <c r="J84" s="9"/>
      <c r="K84" s="9">
        <f>K86</f>
        <v>46.807780000000001</v>
      </c>
      <c r="L84" s="9">
        <f>L86</f>
        <v>0</v>
      </c>
      <c r="M84" s="9"/>
      <c r="N84" s="9">
        <f>N86</f>
        <v>0</v>
      </c>
    </row>
    <row r="85" spans="1:14" x14ac:dyDescent="0.3">
      <c r="A85" s="7"/>
      <c r="B85" s="7"/>
      <c r="C85" s="7"/>
      <c r="D85" s="7"/>
      <c r="E85" s="10" t="s">
        <v>100</v>
      </c>
      <c r="F85" s="175">
        <v>7216.3890000000001</v>
      </c>
      <c r="G85" s="253"/>
      <c r="H85" s="175">
        <v>7216.3890000000001</v>
      </c>
      <c r="I85" s="9">
        <v>0</v>
      </c>
      <c r="J85" s="9"/>
      <c r="K85" s="9">
        <v>0</v>
      </c>
      <c r="L85" s="9">
        <v>0</v>
      </c>
      <c r="M85" s="9"/>
      <c r="N85" s="9">
        <v>0</v>
      </c>
    </row>
    <row r="86" spans="1:14" x14ac:dyDescent="0.3">
      <c r="A86" s="7"/>
      <c r="B86" s="7"/>
      <c r="C86" s="7"/>
      <c r="D86" s="7"/>
      <c r="E86" s="6" t="s">
        <v>97</v>
      </c>
      <c r="F86" s="175">
        <v>147.27327</v>
      </c>
      <c r="G86" s="253"/>
      <c r="H86" s="175">
        <v>147.27327</v>
      </c>
      <c r="I86" s="175">
        <v>46.807780000000001</v>
      </c>
      <c r="J86" s="175"/>
      <c r="K86" s="175">
        <v>46.807780000000001</v>
      </c>
      <c r="L86" s="9">
        <v>0</v>
      </c>
      <c r="M86" s="9"/>
      <c r="N86" s="9">
        <v>0</v>
      </c>
    </row>
    <row r="87" spans="1:14" x14ac:dyDescent="0.3">
      <c r="A87" s="17"/>
      <c r="B87" s="17"/>
      <c r="C87" s="17" t="s">
        <v>18</v>
      </c>
      <c r="D87" s="17"/>
      <c r="E87" s="16" t="s">
        <v>17</v>
      </c>
      <c r="F87" s="15">
        <f t="shared" ref="F87:H87" si="20">F88</f>
        <v>49343.1</v>
      </c>
      <c r="G87" s="15">
        <f t="shared" si="20"/>
        <v>452.20000000000005</v>
      </c>
      <c r="H87" s="15">
        <f t="shared" si="20"/>
        <v>49795.3</v>
      </c>
      <c r="I87" s="15">
        <f t="shared" ref="I87:N87" si="21">I88</f>
        <v>42983.1</v>
      </c>
      <c r="J87" s="15">
        <f t="shared" si="21"/>
        <v>251.1</v>
      </c>
      <c r="K87" s="15">
        <f t="shared" si="21"/>
        <v>43234.2</v>
      </c>
      <c r="L87" s="15">
        <f t="shared" si="21"/>
        <v>44907.299999999996</v>
      </c>
      <c r="M87" s="15">
        <f t="shared" si="21"/>
        <v>251.1</v>
      </c>
      <c r="N87" s="15">
        <f t="shared" si="21"/>
        <v>45158.400000000001</v>
      </c>
    </row>
    <row r="88" spans="1:14" ht="27" x14ac:dyDescent="0.3">
      <c r="A88" s="14"/>
      <c r="B88" s="14"/>
      <c r="C88" s="14" t="s">
        <v>16</v>
      </c>
      <c r="D88" s="14"/>
      <c r="E88" s="13" t="s">
        <v>15</v>
      </c>
      <c r="F88" s="12">
        <f>F89+F97+F99+F93+F103+F101</f>
        <v>49343.1</v>
      </c>
      <c r="G88" s="12">
        <f>G89+G97+G99+G93+G103+G101+G95</f>
        <v>452.20000000000005</v>
      </c>
      <c r="H88" s="12">
        <f>H89+H97+H99+H93+H103+H101+H95</f>
        <v>49795.3</v>
      </c>
      <c r="I88" s="12">
        <f t="shared" ref="I88:N88" si="22">I89+I97+I99+I93+I103</f>
        <v>42983.1</v>
      </c>
      <c r="J88" s="12">
        <f t="shared" si="22"/>
        <v>251.1</v>
      </c>
      <c r="K88" s="12">
        <f t="shared" si="22"/>
        <v>43234.2</v>
      </c>
      <c r="L88" s="12">
        <f t="shared" si="22"/>
        <v>44907.299999999996</v>
      </c>
      <c r="M88" s="12">
        <f t="shared" si="22"/>
        <v>251.1</v>
      </c>
      <c r="N88" s="12">
        <f t="shared" si="22"/>
        <v>45158.400000000001</v>
      </c>
    </row>
    <row r="89" spans="1:14" ht="27" x14ac:dyDescent="0.3">
      <c r="A89" s="8"/>
      <c r="B89" s="8"/>
      <c r="C89" s="7" t="s">
        <v>480</v>
      </c>
      <c r="D89" s="7"/>
      <c r="E89" s="63" t="s">
        <v>479</v>
      </c>
      <c r="F89" s="9">
        <f t="shared" ref="F89:H89" si="23">F90+F91+F92</f>
        <v>46662.5</v>
      </c>
      <c r="G89" s="9">
        <f t="shared" si="23"/>
        <v>223.8</v>
      </c>
      <c r="H89" s="9">
        <f t="shared" si="23"/>
        <v>46886.3</v>
      </c>
      <c r="I89" s="9">
        <f t="shared" ref="I89:N89" si="24">I90+I91+I92</f>
        <v>42983.1</v>
      </c>
      <c r="J89" s="9">
        <f t="shared" si="24"/>
        <v>251.1</v>
      </c>
      <c r="K89" s="9">
        <f t="shared" si="24"/>
        <v>43234.2</v>
      </c>
      <c r="L89" s="9">
        <f t="shared" si="24"/>
        <v>44307.299999999996</v>
      </c>
      <c r="M89" s="9">
        <f t="shared" si="24"/>
        <v>251.1</v>
      </c>
      <c r="N89" s="9">
        <f t="shared" si="24"/>
        <v>44558.400000000001</v>
      </c>
    </row>
    <row r="90" spans="1:14" ht="40.200000000000003" x14ac:dyDescent="0.3">
      <c r="A90" s="8"/>
      <c r="B90" s="8"/>
      <c r="C90" s="7"/>
      <c r="D90" s="7" t="s">
        <v>2</v>
      </c>
      <c r="E90" s="6" t="s">
        <v>1</v>
      </c>
      <c r="F90" s="175">
        <v>22787.3</v>
      </c>
      <c r="G90" s="253">
        <v>122.1</v>
      </c>
      <c r="H90" s="175">
        <v>22909.4</v>
      </c>
      <c r="I90" s="175">
        <v>22716</v>
      </c>
      <c r="J90" s="175">
        <v>251.1</v>
      </c>
      <c r="K90" s="175">
        <v>22967.1</v>
      </c>
      <c r="L90" s="175">
        <v>22716</v>
      </c>
      <c r="M90" s="175">
        <v>251.1</v>
      </c>
      <c r="N90" s="175">
        <v>22967.1</v>
      </c>
    </row>
    <row r="91" spans="1:14" x14ac:dyDescent="0.3">
      <c r="A91" s="8"/>
      <c r="B91" s="8"/>
      <c r="C91" s="7"/>
      <c r="D91" s="7" t="s">
        <v>12</v>
      </c>
      <c r="E91" s="6" t="s">
        <v>11</v>
      </c>
      <c r="F91" s="175">
        <f>21675.2+1787.9</f>
        <v>23463.100000000002</v>
      </c>
      <c r="G91" s="253">
        <v>101.7</v>
      </c>
      <c r="H91" s="175">
        <f>21675.2+1787.9+101.7</f>
        <v>23564.800000000003</v>
      </c>
      <c r="I91" s="175">
        <v>19855</v>
      </c>
      <c r="J91" s="175"/>
      <c r="K91" s="175">
        <v>19855</v>
      </c>
      <c r="L91" s="175">
        <v>21179.200000000001</v>
      </c>
      <c r="M91" s="175"/>
      <c r="N91" s="175">
        <v>21179.200000000001</v>
      </c>
    </row>
    <row r="92" spans="1:14" x14ac:dyDescent="0.3">
      <c r="A92" s="8"/>
      <c r="B92" s="8"/>
      <c r="C92" s="7"/>
      <c r="D92" s="7" t="s">
        <v>22</v>
      </c>
      <c r="E92" s="6" t="s">
        <v>21</v>
      </c>
      <c r="F92" s="175">
        <v>412.1</v>
      </c>
      <c r="G92" s="253"/>
      <c r="H92" s="175">
        <v>412.1</v>
      </c>
      <c r="I92" s="175">
        <v>412.1</v>
      </c>
      <c r="J92" s="175"/>
      <c r="K92" s="175">
        <v>412.1</v>
      </c>
      <c r="L92" s="175">
        <v>412.1</v>
      </c>
      <c r="M92" s="175"/>
      <c r="N92" s="175">
        <v>412.1</v>
      </c>
    </row>
    <row r="93" spans="1:14" x14ac:dyDescent="0.3">
      <c r="A93" s="8"/>
      <c r="B93" s="8"/>
      <c r="C93" s="54" t="s">
        <v>478</v>
      </c>
      <c r="D93" s="54"/>
      <c r="E93" s="10" t="s">
        <v>477</v>
      </c>
      <c r="F93" s="9">
        <f>F94</f>
        <v>1105.5999999999999</v>
      </c>
      <c r="G93" s="237"/>
      <c r="H93" s="9">
        <f>H94</f>
        <v>1105.5999999999999</v>
      </c>
      <c r="I93" s="9">
        <v>0</v>
      </c>
      <c r="J93" s="9"/>
      <c r="K93" s="9">
        <v>0</v>
      </c>
      <c r="L93" s="9">
        <v>0</v>
      </c>
      <c r="M93" s="9"/>
      <c r="N93" s="9">
        <v>0</v>
      </c>
    </row>
    <row r="94" spans="1:14" x14ac:dyDescent="0.3">
      <c r="A94" s="8"/>
      <c r="B94" s="8"/>
      <c r="C94" s="54"/>
      <c r="D94" s="54" t="s">
        <v>12</v>
      </c>
      <c r="E94" s="10" t="s">
        <v>11</v>
      </c>
      <c r="F94" s="175">
        <v>1105.5999999999999</v>
      </c>
      <c r="G94" s="253"/>
      <c r="H94" s="175">
        <v>1105.5999999999999</v>
      </c>
      <c r="I94" s="9">
        <f>1243.6-1243.6</f>
        <v>0</v>
      </c>
      <c r="J94" s="9"/>
      <c r="K94" s="9">
        <f>1243.6-1243.6</f>
        <v>0</v>
      </c>
      <c r="L94" s="9">
        <f>1243.6-1243.6</f>
        <v>0</v>
      </c>
      <c r="M94" s="9"/>
      <c r="N94" s="9">
        <f>1243.6-1243.6</f>
        <v>0</v>
      </c>
    </row>
    <row r="95" spans="1:14" ht="28.2" x14ac:dyDescent="0.3">
      <c r="A95" s="402"/>
      <c r="B95" s="402"/>
      <c r="C95" s="394" t="s">
        <v>885</v>
      </c>
      <c r="D95" s="394"/>
      <c r="E95" s="395" t="s">
        <v>886</v>
      </c>
      <c r="F95" s="401">
        <v>0</v>
      </c>
      <c r="G95" s="401">
        <f>G96</f>
        <v>228.4</v>
      </c>
      <c r="H95" s="401">
        <f>H96</f>
        <v>228.4</v>
      </c>
      <c r="I95" s="400">
        <v>0</v>
      </c>
      <c r="J95" s="400"/>
      <c r="K95" s="400">
        <v>0</v>
      </c>
      <c r="L95" s="400">
        <v>0</v>
      </c>
      <c r="M95" s="400"/>
      <c r="N95" s="400">
        <v>0</v>
      </c>
    </row>
    <row r="96" spans="1:14" x14ac:dyDescent="0.3">
      <c r="A96" s="402"/>
      <c r="B96" s="402"/>
      <c r="C96" s="403"/>
      <c r="D96" s="389" t="s">
        <v>22</v>
      </c>
      <c r="E96" s="393" t="s">
        <v>21</v>
      </c>
      <c r="F96" s="401">
        <v>0</v>
      </c>
      <c r="G96" s="401">
        <v>228.4</v>
      </c>
      <c r="H96" s="401">
        <f>G96</f>
        <v>228.4</v>
      </c>
      <c r="I96" s="400">
        <v>0</v>
      </c>
      <c r="J96" s="400"/>
      <c r="K96" s="400">
        <v>0</v>
      </c>
      <c r="L96" s="400">
        <v>0</v>
      </c>
      <c r="M96" s="400"/>
      <c r="N96" s="400">
        <v>0</v>
      </c>
    </row>
    <row r="97" spans="1:14" ht="27" x14ac:dyDescent="0.3">
      <c r="A97" s="8"/>
      <c r="B97" s="8"/>
      <c r="C97" s="7" t="s">
        <v>43</v>
      </c>
      <c r="D97" s="7"/>
      <c r="E97" s="6" t="s">
        <v>42</v>
      </c>
      <c r="F97" s="9">
        <f>F98</f>
        <v>300</v>
      </c>
      <c r="G97" s="237"/>
      <c r="H97" s="9">
        <f>H98</f>
        <v>300</v>
      </c>
      <c r="I97" s="9">
        <f>I98</f>
        <v>0</v>
      </c>
      <c r="J97" s="9"/>
      <c r="K97" s="9">
        <f>K98</f>
        <v>0</v>
      </c>
      <c r="L97" s="9">
        <f>L98</f>
        <v>300</v>
      </c>
      <c r="M97" s="9"/>
      <c r="N97" s="9">
        <f>N98</f>
        <v>300</v>
      </c>
    </row>
    <row r="98" spans="1:14" x14ac:dyDescent="0.3">
      <c r="A98" s="8"/>
      <c r="B98" s="8"/>
      <c r="C98" s="7"/>
      <c r="D98" s="7" t="s">
        <v>12</v>
      </c>
      <c r="E98" s="6" t="s">
        <v>11</v>
      </c>
      <c r="F98" s="9">
        <v>300</v>
      </c>
      <c r="G98" s="237"/>
      <c r="H98" s="9">
        <v>300</v>
      </c>
      <c r="I98" s="9">
        <v>0</v>
      </c>
      <c r="J98" s="9"/>
      <c r="K98" s="9">
        <v>0</v>
      </c>
      <c r="L98" s="9">
        <v>300</v>
      </c>
      <c r="M98" s="9"/>
      <c r="N98" s="9">
        <v>300</v>
      </c>
    </row>
    <row r="99" spans="1:14" x14ac:dyDescent="0.3">
      <c r="A99" s="8"/>
      <c r="B99" s="8"/>
      <c r="C99" s="7" t="s">
        <v>476</v>
      </c>
      <c r="D99" s="7"/>
      <c r="E99" s="6" t="s">
        <v>475</v>
      </c>
      <c r="F99" s="5">
        <f>F100</f>
        <v>375</v>
      </c>
      <c r="G99" s="5"/>
      <c r="H99" s="5">
        <f>H100</f>
        <v>375</v>
      </c>
      <c r="I99" s="5">
        <f>I100</f>
        <v>0</v>
      </c>
      <c r="J99" s="5"/>
      <c r="K99" s="5">
        <f>K100</f>
        <v>0</v>
      </c>
      <c r="L99" s="5">
        <f>L100</f>
        <v>0</v>
      </c>
      <c r="M99" s="5"/>
      <c r="N99" s="5">
        <f>N100</f>
        <v>0</v>
      </c>
    </row>
    <row r="100" spans="1:14" x14ac:dyDescent="0.3">
      <c r="A100" s="8"/>
      <c r="B100" s="8"/>
      <c r="C100" s="7"/>
      <c r="D100" s="7" t="s">
        <v>22</v>
      </c>
      <c r="E100" s="6" t="s">
        <v>21</v>
      </c>
      <c r="F100" s="5">
        <v>375</v>
      </c>
      <c r="G100" s="229"/>
      <c r="H100" s="5">
        <v>375</v>
      </c>
      <c r="I100" s="5">
        <v>0</v>
      </c>
      <c r="J100" s="5"/>
      <c r="K100" s="5">
        <v>0</v>
      </c>
      <c r="L100" s="5">
        <v>0</v>
      </c>
      <c r="M100" s="5"/>
      <c r="N100" s="5">
        <v>0</v>
      </c>
    </row>
    <row r="101" spans="1:14" x14ac:dyDescent="0.3">
      <c r="A101" s="228"/>
      <c r="B101" s="228"/>
      <c r="C101" s="7" t="s">
        <v>774</v>
      </c>
      <c r="D101" s="226"/>
      <c r="E101" s="288" t="s">
        <v>775</v>
      </c>
      <c r="F101" s="253">
        <v>600</v>
      </c>
      <c r="G101" s="253"/>
      <c r="H101" s="253">
        <v>600</v>
      </c>
      <c r="I101" s="229">
        <v>0</v>
      </c>
      <c r="J101" s="229"/>
      <c r="K101" s="229">
        <v>0</v>
      </c>
      <c r="L101" s="229">
        <v>0</v>
      </c>
      <c r="M101" s="229"/>
      <c r="N101" s="229">
        <v>0</v>
      </c>
    </row>
    <row r="102" spans="1:14" x14ac:dyDescent="0.3">
      <c r="A102" s="228"/>
      <c r="B102" s="228"/>
      <c r="C102" s="226"/>
      <c r="D102" s="7" t="s">
        <v>12</v>
      </c>
      <c r="E102" s="6" t="s">
        <v>11</v>
      </c>
      <c r="F102" s="253">
        <v>600</v>
      </c>
      <c r="G102" s="253"/>
      <c r="H102" s="253">
        <v>600</v>
      </c>
      <c r="I102" s="229">
        <v>0</v>
      </c>
      <c r="J102" s="229"/>
      <c r="K102" s="229">
        <v>0</v>
      </c>
      <c r="L102" s="229">
        <v>0</v>
      </c>
      <c r="M102" s="229"/>
      <c r="N102" s="229">
        <v>0</v>
      </c>
    </row>
    <row r="103" spans="1:14" ht="27" x14ac:dyDescent="0.3">
      <c r="A103" s="8"/>
      <c r="B103" s="8"/>
      <c r="C103" s="7" t="s">
        <v>557</v>
      </c>
      <c r="D103" s="7"/>
      <c r="E103" s="109" t="s">
        <v>481</v>
      </c>
      <c r="F103" s="5">
        <f>F104</f>
        <v>300</v>
      </c>
      <c r="G103" s="229"/>
      <c r="H103" s="5">
        <f>H104</f>
        <v>300</v>
      </c>
      <c r="I103" s="5">
        <f>I104</f>
        <v>0</v>
      </c>
      <c r="J103" s="5"/>
      <c r="K103" s="5">
        <f>K104</f>
        <v>0</v>
      </c>
      <c r="L103" s="5">
        <f>L104</f>
        <v>300</v>
      </c>
      <c r="M103" s="5"/>
      <c r="N103" s="5">
        <f>N104</f>
        <v>300</v>
      </c>
    </row>
    <row r="104" spans="1:14" ht="27" x14ac:dyDescent="0.3">
      <c r="A104" s="8"/>
      <c r="B104" s="8"/>
      <c r="C104" s="7"/>
      <c r="D104" s="7" t="s">
        <v>57</v>
      </c>
      <c r="E104" s="6" t="s">
        <v>56</v>
      </c>
      <c r="F104" s="5">
        <v>300</v>
      </c>
      <c r="G104" s="229"/>
      <c r="H104" s="5">
        <v>300</v>
      </c>
      <c r="I104" s="5">
        <v>0</v>
      </c>
      <c r="J104" s="5"/>
      <c r="K104" s="5">
        <v>0</v>
      </c>
      <c r="L104" s="5">
        <v>300</v>
      </c>
      <c r="M104" s="5"/>
      <c r="N104" s="5">
        <v>300</v>
      </c>
    </row>
    <row r="105" spans="1:14" x14ac:dyDescent="0.3">
      <c r="A105" s="20"/>
      <c r="B105" s="22" t="s">
        <v>474</v>
      </c>
      <c r="C105" s="21"/>
      <c r="D105" s="22"/>
      <c r="E105" s="19" t="s">
        <v>473</v>
      </c>
      <c r="F105" s="18">
        <f t="shared" ref="F105:N110" si="25">F106</f>
        <v>2614.4</v>
      </c>
      <c r="G105" s="280"/>
      <c r="H105" s="18">
        <f t="shared" si="25"/>
        <v>2614.4</v>
      </c>
      <c r="I105" s="18">
        <f t="shared" si="25"/>
        <v>2911.5</v>
      </c>
      <c r="J105" s="18"/>
      <c r="K105" s="18">
        <f t="shared" si="25"/>
        <v>2911.5</v>
      </c>
      <c r="L105" s="18">
        <f t="shared" si="25"/>
        <v>3695.2</v>
      </c>
      <c r="M105" s="18"/>
      <c r="N105" s="18">
        <f t="shared" si="25"/>
        <v>3695.2</v>
      </c>
    </row>
    <row r="106" spans="1:14" x14ac:dyDescent="0.3">
      <c r="A106" s="20"/>
      <c r="B106" s="22" t="s">
        <v>472</v>
      </c>
      <c r="C106" s="21"/>
      <c r="D106" s="22"/>
      <c r="E106" s="19" t="s">
        <v>471</v>
      </c>
      <c r="F106" s="18">
        <f t="shared" si="25"/>
        <v>2614.4</v>
      </c>
      <c r="G106" s="280"/>
      <c r="H106" s="18">
        <f t="shared" si="25"/>
        <v>2614.4</v>
      </c>
      <c r="I106" s="18">
        <f t="shared" si="25"/>
        <v>2911.5</v>
      </c>
      <c r="J106" s="18"/>
      <c r="K106" s="18">
        <f t="shared" si="25"/>
        <v>2911.5</v>
      </c>
      <c r="L106" s="18">
        <f t="shared" si="25"/>
        <v>3695.2</v>
      </c>
      <c r="M106" s="18"/>
      <c r="N106" s="18">
        <f t="shared" si="25"/>
        <v>3695.2</v>
      </c>
    </row>
    <row r="107" spans="1:14" x14ac:dyDescent="0.3">
      <c r="A107" s="20"/>
      <c r="B107" s="22"/>
      <c r="C107" s="112" t="s">
        <v>36</v>
      </c>
      <c r="D107" s="112"/>
      <c r="E107" s="111" t="s">
        <v>35</v>
      </c>
      <c r="F107" s="18">
        <f t="shared" si="25"/>
        <v>2614.4</v>
      </c>
      <c r="G107" s="280"/>
      <c r="H107" s="18">
        <f t="shared" si="25"/>
        <v>2614.4</v>
      </c>
      <c r="I107" s="18">
        <f t="shared" si="25"/>
        <v>2911.5</v>
      </c>
      <c r="J107" s="18"/>
      <c r="K107" s="18">
        <f t="shared" si="25"/>
        <v>2911.5</v>
      </c>
      <c r="L107" s="18">
        <f t="shared" si="25"/>
        <v>3695.2</v>
      </c>
      <c r="M107" s="18"/>
      <c r="N107" s="18">
        <f t="shared" si="25"/>
        <v>3695.2</v>
      </c>
    </row>
    <row r="108" spans="1:14" ht="26.4" x14ac:dyDescent="0.3">
      <c r="A108" s="53"/>
      <c r="B108" s="33"/>
      <c r="C108" s="34" t="s">
        <v>34</v>
      </c>
      <c r="D108" s="33"/>
      <c r="E108" s="32" t="s">
        <v>33</v>
      </c>
      <c r="F108" s="31">
        <f t="shared" si="25"/>
        <v>2614.4</v>
      </c>
      <c r="G108" s="276"/>
      <c r="H108" s="31">
        <f t="shared" si="25"/>
        <v>2614.4</v>
      </c>
      <c r="I108" s="31">
        <f t="shared" si="25"/>
        <v>2911.5</v>
      </c>
      <c r="J108" s="31"/>
      <c r="K108" s="31">
        <f t="shared" si="25"/>
        <v>2911.5</v>
      </c>
      <c r="L108" s="31">
        <f t="shared" si="25"/>
        <v>3695.2</v>
      </c>
      <c r="M108" s="31"/>
      <c r="N108" s="31">
        <f t="shared" si="25"/>
        <v>3695.2</v>
      </c>
    </row>
    <row r="109" spans="1:14" ht="39.6" x14ac:dyDescent="0.3">
      <c r="A109" s="69"/>
      <c r="B109" s="67"/>
      <c r="C109" s="68" t="s">
        <v>470</v>
      </c>
      <c r="D109" s="67"/>
      <c r="E109" s="66" t="s">
        <v>469</v>
      </c>
      <c r="F109" s="65">
        <f t="shared" si="25"/>
        <v>2614.4</v>
      </c>
      <c r="G109" s="281"/>
      <c r="H109" s="65">
        <f t="shared" si="25"/>
        <v>2614.4</v>
      </c>
      <c r="I109" s="65">
        <f t="shared" si="25"/>
        <v>2911.5</v>
      </c>
      <c r="J109" s="65"/>
      <c r="K109" s="65">
        <f t="shared" si="25"/>
        <v>2911.5</v>
      </c>
      <c r="L109" s="65">
        <f t="shared" si="25"/>
        <v>3695.2</v>
      </c>
      <c r="M109" s="65"/>
      <c r="N109" s="65">
        <f t="shared" si="25"/>
        <v>3695.2</v>
      </c>
    </row>
    <row r="110" spans="1:14" ht="26.4" x14ac:dyDescent="0.3">
      <c r="A110" s="168"/>
      <c r="B110" s="158"/>
      <c r="C110" s="162" t="s">
        <v>468</v>
      </c>
      <c r="D110" s="158"/>
      <c r="E110" s="169" t="s">
        <v>467</v>
      </c>
      <c r="F110" s="159">
        <f t="shared" si="25"/>
        <v>2614.4</v>
      </c>
      <c r="G110" s="282"/>
      <c r="H110" s="159">
        <f t="shared" si="25"/>
        <v>2614.4</v>
      </c>
      <c r="I110" s="159">
        <f t="shared" si="25"/>
        <v>2911.5</v>
      </c>
      <c r="J110" s="159"/>
      <c r="K110" s="159">
        <f t="shared" si="25"/>
        <v>2911.5</v>
      </c>
      <c r="L110" s="159">
        <f t="shared" si="25"/>
        <v>3695.2</v>
      </c>
      <c r="M110" s="159"/>
      <c r="N110" s="159">
        <f t="shared" si="25"/>
        <v>3695.2</v>
      </c>
    </row>
    <row r="111" spans="1:14" ht="27" x14ac:dyDescent="0.3">
      <c r="A111" s="7"/>
      <c r="B111" s="7"/>
      <c r="C111" s="7" t="s">
        <v>466</v>
      </c>
      <c r="D111" s="7"/>
      <c r="E111" s="6" t="s">
        <v>666</v>
      </c>
      <c r="F111" s="75">
        <f>SUM(F112+F113)</f>
        <v>2614.4</v>
      </c>
      <c r="G111" s="278"/>
      <c r="H111" s="75">
        <f>SUM(H112+H113)</f>
        <v>2614.4</v>
      </c>
      <c r="I111" s="75">
        <f>SUM(I112+I113)</f>
        <v>2911.5</v>
      </c>
      <c r="J111" s="75"/>
      <c r="K111" s="75">
        <f>SUM(K112+K113)</f>
        <v>2911.5</v>
      </c>
      <c r="L111" s="75">
        <f>SUM(L112+L113)</f>
        <v>3695.2</v>
      </c>
      <c r="M111" s="75"/>
      <c r="N111" s="75">
        <f>SUM(N112+N113)</f>
        <v>3695.2</v>
      </c>
    </row>
    <row r="112" spans="1:14" ht="40.200000000000003" x14ac:dyDescent="0.3">
      <c r="A112" s="7"/>
      <c r="B112" s="7"/>
      <c r="C112" s="7"/>
      <c r="D112" s="7" t="s">
        <v>2</v>
      </c>
      <c r="E112" s="6" t="s">
        <v>1</v>
      </c>
      <c r="F112" s="251">
        <v>1812</v>
      </c>
      <c r="G112" s="269"/>
      <c r="H112" s="251">
        <v>1812</v>
      </c>
      <c r="I112" s="251">
        <v>1889.7</v>
      </c>
      <c r="J112" s="251"/>
      <c r="K112" s="251">
        <v>1889.7</v>
      </c>
      <c r="L112" s="251">
        <v>1889.7</v>
      </c>
      <c r="M112" s="251"/>
      <c r="N112" s="251">
        <v>1889.7</v>
      </c>
    </row>
    <row r="113" spans="1:14" x14ac:dyDescent="0.3">
      <c r="A113" s="7"/>
      <c r="B113" s="7"/>
      <c r="C113" s="7"/>
      <c r="D113" s="7" t="s">
        <v>12</v>
      </c>
      <c r="E113" s="6" t="s">
        <v>11</v>
      </c>
      <c r="F113" s="251">
        <f>287.3+515.1</f>
        <v>802.40000000000009</v>
      </c>
      <c r="G113" s="269"/>
      <c r="H113" s="251">
        <f>287.3+515.1</f>
        <v>802.40000000000009</v>
      </c>
      <c r="I113" s="251">
        <f>283.2+738.6</f>
        <v>1021.8</v>
      </c>
      <c r="J113" s="251"/>
      <c r="K113" s="251">
        <f>283.2+738.6</f>
        <v>1021.8</v>
      </c>
      <c r="L113" s="251">
        <f>283.2+1522.3</f>
        <v>1805.5</v>
      </c>
      <c r="M113" s="251"/>
      <c r="N113" s="251">
        <f>283.2+1522.3</f>
        <v>1805.5</v>
      </c>
    </row>
    <row r="114" spans="1:14" x14ac:dyDescent="0.3">
      <c r="A114" s="20"/>
      <c r="B114" s="22" t="s">
        <v>465</v>
      </c>
      <c r="C114" s="21"/>
      <c r="D114" s="20"/>
      <c r="E114" s="19" t="s">
        <v>464</v>
      </c>
      <c r="F114" s="18">
        <f t="shared" ref="F114:H114" si="26">F115+F128+F139</f>
        <v>33848.300000000003</v>
      </c>
      <c r="G114" s="18">
        <f t="shared" ref="G114" si="27">G115+G128+G139</f>
        <v>122.1</v>
      </c>
      <c r="H114" s="18">
        <f t="shared" si="26"/>
        <v>33970.400000000001</v>
      </c>
      <c r="I114" s="18">
        <f>I115+I128+I139</f>
        <v>28715.1</v>
      </c>
      <c r="J114" s="18">
        <f t="shared" ref="J114" si="28">J115+J128+J139</f>
        <v>251.1</v>
      </c>
      <c r="K114" s="18">
        <f>K115+K128+K139</f>
        <v>28966.2</v>
      </c>
      <c r="L114" s="18">
        <f>L115+L128+L139</f>
        <v>32667.3</v>
      </c>
      <c r="M114" s="18">
        <f t="shared" ref="M114" si="29">M115+M128+M139</f>
        <v>251.1</v>
      </c>
      <c r="N114" s="18">
        <f>N115+N128+N139</f>
        <v>32918.400000000001</v>
      </c>
    </row>
    <row r="115" spans="1:14" ht="26.4" x14ac:dyDescent="0.3">
      <c r="A115" s="20"/>
      <c r="B115" s="22" t="s">
        <v>463</v>
      </c>
      <c r="C115" s="21"/>
      <c r="D115" s="22"/>
      <c r="E115" s="27" t="s">
        <v>462</v>
      </c>
      <c r="F115" s="18">
        <f t="shared" ref="F115:N117" si="30">F116</f>
        <v>27918.499999999996</v>
      </c>
      <c r="G115" s="18">
        <f t="shared" si="30"/>
        <v>122.1</v>
      </c>
      <c r="H115" s="18">
        <f t="shared" si="30"/>
        <v>28040.6</v>
      </c>
      <c r="I115" s="18">
        <f t="shared" si="30"/>
        <v>28004.3</v>
      </c>
      <c r="J115" s="18">
        <f t="shared" si="30"/>
        <v>251.1</v>
      </c>
      <c r="K115" s="18">
        <f t="shared" si="30"/>
        <v>28255.4</v>
      </c>
      <c r="L115" s="18">
        <f t="shared" si="30"/>
        <v>28862.799999999999</v>
      </c>
      <c r="M115" s="18">
        <f t="shared" si="30"/>
        <v>251.1</v>
      </c>
      <c r="N115" s="18">
        <f t="shared" si="30"/>
        <v>29113.9</v>
      </c>
    </row>
    <row r="116" spans="1:14" x14ac:dyDescent="0.3">
      <c r="A116" s="20"/>
      <c r="B116" s="22"/>
      <c r="C116" s="21" t="s">
        <v>36</v>
      </c>
      <c r="D116" s="20"/>
      <c r="E116" s="27" t="s">
        <v>35</v>
      </c>
      <c r="F116" s="18">
        <f t="shared" si="30"/>
        <v>27918.499999999996</v>
      </c>
      <c r="G116" s="18">
        <f t="shared" si="30"/>
        <v>122.1</v>
      </c>
      <c r="H116" s="18">
        <f t="shared" si="30"/>
        <v>28040.6</v>
      </c>
      <c r="I116" s="18">
        <f t="shared" si="30"/>
        <v>28004.3</v>
      </c>
      <c r="J116" s="18">
        <f t="shared" si="30"/>
        <v>251.1</v>
      </c>
      <c r="K116" s="18">
        <f t="shared" si="30"/>
        <v>28255.4</v>
      </c>
      <c r="L116" s="18">
        <f t="shared" si="30"/>
        <v>28862.799999999999</v>
      </c>
      <c r="M116" s="18">
        <f t="shared" si="30"/>
        <v>251.1</v>
      </c>
      <c r="N116" s="18">
        <f t="shared" si="30"/>
        <v>29113.9</v>
      </c>
    </row>
    <row r="117" spans="1:14" ht="39.6" x14ac:dyDescent="0.3">
      <c r="A117" s="53"/>
      <c r="B117" s="33"/>
      <c r="C117" s="34" t="s">
        <v>425</v>
      </c>
      <c r="D117" s="33"/>
      <c r="E117" s="32" t="s">
        <v>461</v>
      </c>
      <c r="F117" s="31">
        <f t="shared" si="30"/>
        <v>27918.499999999996</v>
      </c>
      <c r="G117" s="31">
        <f t="shared" si="30"/>
        <v>122.1</v>
      </c>
      <c r="H117" s="31">
        <f t="shared" si="30"/>
        <v>28040.6</v>
      </c>
      <c r="I117" s="31">
        <f t="shared" si="30"/>
        <v>28004.3</v>
      </c>
      <c r="J117" s="31">
        <f t="shared" si="30"/>
        <v>251.1</v>
      </c>
      <c r="K117" s="31">
        <f t="shared" si="30"/>
        <v>28255.4</v>
      </c>
      <c r="L117" s="31">
        <f t="shared" si="30"/>
        <v>28862.799999999999</v>
      </c>
      <c r="M117" s="31">
        <f t="shared" si="30"/>
        <v>251.1</v>
      </c>
      <c r="N117" s="31">
        <f t="shared" si="30"/>
        <v>29113.9</v>
      </c>
    </row>
    <row r="118" spans="1:14" ht="27" x14ac:dyDescent="0.3">
      <c r="A118" s="153"/>
      <c r="B118" s="153"/>
      <c r="C118" s="153" t="s">
        <v>460</v>
      </c>
      <c r="D118" s="153"/>
      <c r="E118" s="164" t="s">
        <v>459</v>
      </c>
      <c r="F118" s="155">
        <f t="shared" ref="F118:H118" si="31">F119+F121+F125+F123</f>
        <v>27918.499999999996</v>
      </c>
      <c r="G118" s="155">
        <f t="shared" ref="G118" si="32">G119+G121+G125+G123</f>
        <v>122.1</v>
      </c>
      <c r="H118" s="155">
        <f t="shared" si="31"/>
        <v>28040.6</v>
      </c>
      <c r="I118" s="155">
        <f>I119+I121+I125+I123</f>
        <v>28004.3</v>
      </c>
      <c r="J118" s="155">
        <f t="shared" ref="J118" si="33">J119+J121+J125+J123</f>
        <v>251.1</v>
      </c>
      <c r="K118" s="155">
        <f>K119+K121+K125+K123</f>
        <v>28255.4</v>
      </c>
      <c r="L118" s="155">
        <f>L119+L121+L125+L123</f>
        <v>28862.799999999999</v>
      </c>
      <c r="M118" s="155">
        <f t="shared" ref="M118" si="34">M119+M121+M125+M123</f>
        <v>251.1</v>
      </c>
      <c r="N118" s="155">
        <f>N119+N121+N125+N123</f>
        <v>29113.9</v>
      </c>
    </row>
    <row r="119" spans="1:14" x14ac:dyDescent="0.3">
      <c r="A119" s="7"/>
      <c r="B119" s="7"/>
      <c r="C119" s="7" t="s">
        <v>458</v>
      </c>
      <c r="D119" s="7"/>
      <c r="E119" s="10" t="s">
        <v>457</v>
      </c>
      <c r="F119" s="9">
        <f>SUM(F120)</f>
        <v>52.4</v>
      </c>
      <c r="G119" s="237"/>
      <c r="H119" s="9">
        <f>SUM(H120)</f>
        <v>52.4</v>
      </c>
      <c r="I119" s="9">
        <f>SUM(I120)</f>
        <v>0</v>
      </c>
      <c r="J119" s="9"/>
      <c r="K119" s="9">
        <f>SUM(K120)</f>
        <v>0</v>
      </c>
      <c r="L119" s="9">
        <f>SUM(L120)</f>
        <v>52.4</v>
      </c>
      <c r="M119" s="9"/>
      <c r="N119" s="9">
        <f>SUM(N120)</f>
        <v>52.4</v>
      </c>
    </row>
    <row r="120" spans="1:14" x14ac:dyDescent="0.3">
      <c r="A120" s="7"/>
      <c r="B120" s="7"/>
      <c r="C120" s="7"/>
      <c r="D120" s="7" t="s">
        <v>12</v>
      </c>
      <c r="E120" s="6" t="s">
        <v>11</v>
      </c>
      <c r="F120" s="175">
        <v>52.4</v>
      </c>
      <c r="G120" s="253"/>
      <c r="H120" s="175">
        <v>52.4</v>
      </c>
      <c r="I120" s="175">
        <v>0</v>
      </c>
      <c r="J120" s="175"/>
      <c r="K120" s="175">
        <v>0</v>
      </c>
      <c r="L120" s="175">
        <v>52.4</v>
      </c>
      <c r="M120" s="175"/>
      <c r="N120" s="175">
        <v>52.4</v>
      </c>
    </row>
    <row r="121" spans="1:14" ht="40.200000000000003" x14ac:dyDescent="0.3">
      <c r="A121" s="7"/>
      <c r="B121" s="7"/>
      <c r="C121" s="7" t="s">
        <v>456</v>
      </c>
      <c r="D121" s="7"/>
      <c r="E121" s="6" t="s">
        <v>538</v>
      </c>
      <c r="F121" s="9">
        <f>F122</f>
        <v>270.2</v>
      </c>
      <c r="G121" s="237"/>
      <c r="H121" s="9">
        <f>H122</f>
        <v>270.2</v>
      </c>
      <c r="I121" s="9">
        <f>I122</f>
        <v>0</v>
      </c>
      <c r="J121" s="9"/>
      <c r="K121" s="9">
        <f>K122</f>
        <v>0</v>
      </c>
      <c r="L121" s="9">
        <f>L122</f>
        <v>126.8</v>
      </c>
      <c r="M121" s="9"/>
      <c r="N121" s="9">
        <f>N122</f>
        <v>126.8</v>
      </c>
    </row>
    <row r="122" spans="1:14" x14ac:dyDescent="0.3">
      <c r="A122" s="7"/>
      <c r="B122" s="7"/>
      <c r="C122" s="7"/>
      <c r="D122" s="7" t="s">
        <v>12</v>
      </c>
      <c r="E122" s="6" t="s">
        <v>11</v>
      </c>
      <c r="F122" s="175">
        <v>270.2</v>
      </c>
      <c r="G122" s="253"/>
      <c r="H122" s="175">
        <v>270.2</v>
      </c>
      <c r="I122" s="175">
        <v>0</v>
      </c>
      <c r="J122" s="175"/>
      <c r="K122" s="175">
        <v>0</v>
      </c>
      <c r="L122" s="175">
        <v>126.8</v>
      </c>
      <c r="M122" s="175"/>
      <c r="N122" s="175">
        <v>126.8</v>
      </c>
    </row>
    <row r="123" spans="1:14" ht="27" x14ac:dyDescent="0.3">
      <c r="A123" s="7"/>
      <c r="B123" s="7"/>
      <c r="C123" s="7" t="s">
        <v>539</v>
      </c>
      <c r="D123" s="7"/>
      <c r="E123" s="6" t="s">
        <v>540</v>
      </c>
      <c r="F123" s="9">
        <f>F124</f>
        <v>578</v>
      </c>
      <c r="G123" s="237"/>
      <c r="H123" s="9">
        <f>H124</f>
        <v>578</v>
      </c>
      <c r="I123" s="9">
        <f>I124</f>
        <v>0</v>
      </c>
      <c r="J123" s="9"/>
      <c r="K123" s="9">
        <f>K124</f>
        <v>0</v>
      </c>
      <c r="L123" s="9">
        <f>L124</f>
        <v>578</v>
      </c>
      <c r="M123" s="9"/>
      <c r="N123" s="9">
        <f>N124</f>
        <v>578</v>
      </c>
    </row>
    <row r="124" spans="1:14" x14ac:dyDescent="0.3">
      <c r="A124" s="7"/>
      <c r="B124" s="7"/>
      <c r="C124" s="7"/>
      <c r="D124" s="7" t="s">
        <v>12</v>
      </c>
      <c r="E124" s="6" t="s">
        <v>11</v>
      </c>
      <c r="F124" s="175">
        <v>578</v>
      </c>
      <c r="G124" s="253"/>
      <c r="H124" s="175">
        <v>578</v>
      </c>
      <c r="I124" s="175">
        <v>0</v>
      </c>
      <c r="J124" s="175"/>
      <c r="K124" s="175">
        <v>0</v>
      </c>
      <c r="L124" s="175">
        <v>578</v>
      </c>
      <c r="M124" s="175"/>
      <c r="N124" s="175">
        <v>578</v>
      </c>
    </row>
    <row r="125" spans="1:14" x14ac:dyDescent="0.3">
      <c r="A125" s="7"/>
      <c r="B125" s="7"/>
      <c r="C125" s="7" t="s">
        <v>455</v>
      </c>
      <c r="D125" s="7"/>
      <c r="E125" s="108" t="s">
        <v>454</v>
      </c>
      <c r="F125" s="9">
        <f t="shared" ref="F125:J125" si="35">F126+F127</f>
        <v>27017.899999999998</v>
      </c>
      <c r="G125" s="9">
        <f t="shared" si="35"/>
        <v>122.1</v>
      </c>
      <c r="H125" s="9">
        <f t="shared" si="35"/>
        <v>27140</v>
      </c>
      <c r="I125" s="9">
        <f>I126+I127</f>
        <v>28004.3</v>
      </c>
      <c r="J125" s="9">
        <f t="shared" si="35"/>
        <v>251.1</v>
      </c>
      <c r="K125" s="9">
        <f>K126+K127</f>
        <v>28255.4</v>
      </c>
      <c r="L125" s="9">
        <f>L126+L127</f>
        <v>28105.599999999999</v>
      </c>
      <c r="M125" s="9">
        <f t="shared" ref="M125" si="36">M126+M127</f>
        <v>251.1</v>
      </c>
      <c r="N125" s="9">
        <f>N126+N127</f>
        <v>28356.7</v>
      </c>
    </row>
    <row r="126" spans="1:14" ht="40.200000000000003" x14ac:dyDescent="0.3">
      <c r="A126" s="7"/>
      <c r="B126" s="7"/>
      <c r="C126" s="7"/>
      <c r="D126" s="7" t="s">
        <v>2</v>
      </c>
      <c r="E126" s="6" t="s">
        <v>1</v>
      </c>
      <c r="F126" s="175">
        <v>25314.6</v>
      </c>
      <c r="G126" s="253">
        <v>122.1</v>
      </c>
      <c r="H126" s="175">
        <v>25436.7</v>
      </c>
      <c r="I126" s="175">
        <v>26402.3</v>
      </c>
      <c r="J126" s="175">
        <v>251.1</v>
      </c>
      <c r="K126" s="175">
        <v>26653.4</v>
      </c>
      <c r="L126" s="175">
        <v>26402.3</v>
      </c>
      <c r="M126" s="175">
        <v>251.1</v>
      </c>
      <c r="N126" s="175">
        <v>26653.4</v>
      </c>
    </row>
    <row r="127" spans="1:14" x14ac:dyDescent="0.3">
      <c r="A127" s="7"/>
      <c r="B127" s="7"/>
      <c r="C127" s="7"/>
      <c r="D127" s="7" t="s">
        <v>12</v>
      </c>
      <c r="E127" s="6" t="s">
        <v>11</v>
      </c>
      <c r="F127" s="175">
        <v>1703.3</v>
      </c>
      <c r="G127" s="253"/>
      <c r="H127" s="175">
        <v>1703.3</v>
      </c>
      <c r="I127" s="175">
        <v>1602</v>
      </c>
      <c r="J127" s="175"/>
      <c r="K127" s="175">
        <v>1602</v>
      </c>
      <c r="L127" s="175">
        <v>1703.3</v>
      </c>
      <c r="M127" s="175"/>
      <c r="N127" s="175">
        <v>1703.3</v>
      </c>
    </row>
    <row r="128" spans="1:14" x14ac:dyDescent="0.3">
      <c r="A128" s="7"/>
      <c r="B128" s="22" t="s">
        <v>453</v>
      </c>
      <c r="C128" s="21"/>
      <c r="D128" s="22"/>
      <c r="E128" s="19" t="s">
        <v>452</v>
      </c>
      <c r="F128" s="26">
        <f t="shared" ref="F128:N130" si="37">F129</f>
        <v>4855</v>
      </c>
      <c r="G128" s="277"/>
      <c r="H128" s="26">
        <f t="shared" si="37"/>
        <v>4855</v>
      </c>
      <c r="I128" s="26">
        <f t="shared" si="37"/>
        <v>407.6</v>
      </c>
      <c r="J128" s="26"/>
      <c r="K128" s="26">
        <f t="shared" si="37"/>
        <v>407.6</v>
      </c>
      <c r="L128" s="26">
        <f t="shared" si="37"/>
        <v>3015.4</v>
      </c>
      <c r="M128" s="26"/>
      <c r="N128" s="26">
        <f t="shared" si="37"/>
        <v>3015.4</v>
      </c>
    </row>
    <row r="129" spans="1:14" x14ac:dyDescent="0.3">
      <c r="A129" s="7"/>
      <c r="B129" s="54"/>
      <c r="C129" s="21" t="s">
        <v>36</v>
      </c>
      <c r="D129" s="20"/>
      <c r="E129" s="27" t="s">
        <v>162</v>
      </c>
      <c r="F129" s="26">
        <f t="shared" si="37"/>
        <v>4855</v>
      </c>
      <c r="G129" s="277"/>
      <c r="H129" s="26">
        <f t="shared" si="37"/>
        <v>4855</v>
      </c>
      <c r="I129" s="26">
        <f t="shared" si="37"/>
        <v>407.6</v>
      </c>
      <c r="J129" s="26"/>
      <c r="K129" s="26">
        <f t="shared" si="37"/>
        <v>407.6</v>
      </c>
      <c r="L129" s="26">
        <f t="shared" si="37"/>
        <v>3015.4</v>
      </c>
      <c r="M129" s="26"/>
      <c r="N129" s="26">
        <f t="shared" si="37"/>
        <v>3015.4</v>
      </c>
    </row>
    <row r="130" spans="1:14" ht="39.6" x14ac:dyDescent="0.3">
      <c r="A130" s="33"/>
      <c r="B130" s="33"/>
      <c r="C130" s="34" t="s">
        <v>425</v>
      </c>
      <c r="D130" s="33"/>
      <c r="E130" s="32" t="s">
        <v>424</v>
      </c>
      <c r="F130" s="31">
        <f t="shared" si="37"/>
        <v>4855</v>
      </c>
      <c r="G130" s="276"/>
      <c r="H130" s="31">
        <f t="shared" si="37"/>
        <v>4855</v>
      </c>
      <c r="I130" s="31">
        <f t="shared" si="37"/>
        <v>407.6</v>
      </c>
      <c r="J130" s="31"/>
      <c r="K130" s="31">
        <f t="shared" si="37"/>
        <v>407.6</v>
      </c>
      <c r="L130" s="31">
        <f t="shared" si="37"/>
        <v>3015.4</v>
      </c>
      <c r="M130" s="31"/>
      <c r="N130" s="31">
        <f t="shared" si="37"/>
        <v>3015.4</v>
      </c>
    </row>
    <row r="131" spans="1:14" ht="27" x14ac:dyDescent="0.3">
      <c r="A131" s="153"/>
      <c r="B131" s="153"/>
      <c r="C131" s="153" t="s">
        <v>451</v>
      </c>
      <c r="D131" s="153"/>
      <c r="E131" s="164" t="s">
        <v>450</v>
      </c>
      <c r="F131" s="155">
        <f>F132+F134+F137</f>
        <v>4855</v>
      </c>
      <c r="G131" s="271"/>
      <c r="H131" s="155">
        <f>H132+H134+H137</f>
        <v>4855</v>
      </c>
      <c r="I131" s="155">
        <f>I132+I134+I137</f>
        <v>407.6</v>
      </c>
      <c r="J131" s="155"/>
      <c r="K131" s="155">
        <f>K132+K134+K137</f>
        <v>407.6</v>
      </c>
      <c r="L131" s="155">
        <f>L132+L134+L137</f>
        <v>3015.4</v>
      </c>
      <c r="M131" s="155"/>
      <c r="N131" s="155">
        <f>N132+N134+N137</f>
        <v>3015.4</v>
      </c>
    </row>
    <row r="132" spans="1:14" x14ac:dyDescent="0.3">
      <c r="A132" s="7"/>
      <c r="B132" s="7"/>
      <c r="C132" s="7" t="s">
        <v>449</v>
      </c>
      <c r="D132" s="7"/>
      <c r="E132" s="96" t="s">
        <v>448</v>
      </c>
      <c r="F132" s="9">
        <f>F133</f>
        <v>121.9</v>
      </c>
      <c r="G132" s="237"/>
      <c r="H132" s="9">
        <f>H133</f>
        <v>121.9</v>
      </c>
      <c r="I132" s="9">
        <f>I133</f>
        <v>121.9</v>
      </c>
      <c r="J132" s="9"/>
      <c r="K132" s="9">
        <f>K133</f>
        <v>121.9</v>
      </c>
      <c r="L132" s="9">
        <f>L133</f>
        <v>121.9</v>
      </c>
      <c r="M132" s="9"/>
      <c r="N132" s="9">
        <f>N133</f>
        <v>121.9</v>
      </c>
    </row>
    <row r="133" spans="1:14" x14ac:dyDescent="0.3">
      <c r="A133" s="7"/>
      <c r="B133" s="7"/>
      <c r="C133" s="7"/>
      <c r="D133" s="7" t="s">
        <v>12</v>
      </c>
      <c r="E133" s="6" t="s">
        <v>11</v>
      </c>
      <c r="F133" s="175">
        <v>121.9</v>
      </c>
      <c r="G133" s="253"/>
      <c r="H133" s="175">
        <v>121.9</v>
      </c>
      <c r="I133" s="175">
        <v>121.9</v>
      </c>
      <c r="J133" s="175"/>
      <c r="K133" s="175">
        <v>121.9</v>
      </c>
      <c r="L133" s="175">
        <v>121.9</v>
      </c>
      <c r="M133" s="175"/>
      <c r="N133" s="175">
        <v>121.9</v>
      </c>
    </row>
    <row r="134" spans="1:14" x14ac:dyDescent="0.3">
      <c r="A134" s="7"/>
      <c r="B134" s="7"/>
      <c r="C134" s="7" t="s">
        <v>447</v>
      </c>
      <c r="D134" s="7"/>
      <c r="E134" s="11" t="s">
        <v>446</v>
      </c>
      <c r="F134" s="9">
        <f>F135+F136</f>
        <v>4115.6000000000004</v>
      </c>
      <c r="G134" s="237"/>
      <c r="H134" s="9">
        <f>H135+H136</f>
        <v>4115.6000000000004</v>
      </c>
      <c r="I134" s="9">
        <f>I135+I136</f>
        <v>285.7</v>
      </c>
      <c r="J134" s="9"/>
      <c r="K134" s="9">
        <f>K135+K136</f>
        <v>285.7</v>
      </c>
      <c r="L134" s="9">
        <f>L135+L136</f>
        <v>2276</v>
      </c>
      <c r="M134" s="9"/>
      <c r="N134" s="9">
        <f>N135+N136</f>
        <v>2276</v>
      </c>
    </row>
    <row r="135" spans="1:14" x14ac:dyDescent="0.3">
      <c r="A135" s="7"/>
      <c r="B135" s="7"/>
      <c r="C135" s="7"/>
      <c r="D135" s="7" t="s">
        <v>12</v>
      </c>
      <c r="E135" s="6" t="s">
        <v>11</v>
      </c>
      <c r="F135" s="9">
        <v>3976.1</v>
      </c>
      <c r="G135" s="237"/>
      <c r="H135" s="9">
        <v>3976.1</v>
      </c>
      <c r="I135" s="9">
        <v>146.19999999999999</v>
      </c>
      <c r="J135" s="9"/>
      <c r="K135" s="9">
        <v>146.19999999999999</v>
      </c>
      <c r="L135" s="9">
        <v>2136.5</v>
      </c>
      <c r="M135" s="9"/>
      <c r="N135" s="9">
        <v>2136.5</v>
      </c>
    </row>
    <row r="136" spans="1:14" ht="27" x14ac:dyDescent="0.3">
      <c r="A136" s="7"/>
      <c r="B136" s="7"/>
      <c r="C136" s="7"/>
      <c r="D136" s="7" t="s">
        <v>57</v>
      </c>
      <c r="E136" s="6" t="s">
        <v>56</v>
      </c>
      <c r="F136" s="9">
        <v>139.5</v>
      </c>
      <c r="G136" s="237"/>
      <c r="H136" s="9">
        <v>139.5</v>
      </c>
      <c r="I136" s="9">
        <v>139.5</v>
      </c>
      <c r="J136" s="9"/>
      <c r="K136" s="9">
        <v>139.5</v>
      </c>
      <c r="L136" s="9">
        <v>139.5</v>
      </c>
      <c r="M136" s="9"/>
      <c r="N136" s="9">
        <v>139.5</v>
      </c>
    </row>
    <row r="137" spans="1:14" x14ac:dyDescent="0.3">
      <c r="A137" s="7"/>
      <c r="B137" s="7"/>
      <c r="C137" s="7" t="s">
        <v>445</v>
      </c>
      <c r="D137" s="7"/>
      <c r="E137" s="110" t="s">
        <v>444</v>
      </c>
      <c r="F137" s="9">
        <f>SUM(F138)</f>
        <v>617.5</v>
      </c>
      <c r="G137" s="237"/>
      <c r="H137" s="9">
        <f>SUM(H138)</f>
        <v>617.5</v>
      </c>
      <c r="I137" s="9">
        <f>SUM(I138)</f>
        <v>0</v>
      </c>
      <c r="J137" s="9"/>
      <c r="K137" s="9">
        <f>SUM(K138)</f>
        <v>0</v>
      </c>
      <c r="L137" s="9">
        <f>SUM(L138)</f>
        <v>617.5</v>
      </c>
      <c r="M137" s="9"/>
      <c r="N137" s="9">
        <f>SUM(N138)</f>
        <v>617.5</v>
      </c>
    </row>
    <row r="138" spans="1:14" ht="40.200000000000003" x14ac:dyDescent="0.3">
      <c r="A138" s="7"/>
      <c r="B138" s="7"/>
      <c r="C138" s="7"/>
      <c r="D138" s="7" t="s">
        <v>2</v>
      </c>
      <c r="E138" s="6" t="s">
        <v>1</v>
      </c>
      <c r="F138" s="175">
        <v>617.5</v>
      </c>
      <c r="G138" s="253"/>
      <c r="H138" s="175">
        <v>617.5</v>
      </c>
      <c r="I138" s="175">
        <v>0</v>
      </c>
      <c r="J138" s="175"/>
      <c r="K138" s="175">
        <v>0</v>
      </c>
      <c r="L138" s="175">
        <v>617.5</v>
      </c>
      <c r="M138" s="175"/>
      <c r="N138" s="175">
        <v>617.5</v>
      </c>
    </row>
    <row r="139" spans="1:14" ht="26.4" x14ac:dyDescent="0.3">
      <c r="A139" s="7"/>
      <c r="B139" s="22" t="s">
        <v>443</v>
      </c>
      <c r="C139" s="21"/>
      <c r="D139" s="22"/>
      <c r="E139" s="27" t="s">
        <v>442</v>
      </c>
      <c r="F139" s="26">
        <f>F140</f>
        <v>1074.8</v>
      </c>
      <c r="G139" s="277"/>
      <c r="H139" s="26">
        <f>H140</f>
        <v>1074.8</v>
      </c>
      <c r="I139" s="26">
        <f>I140</f>
        <v>303.2</v>
      </c>
      <c r="J139" s="26"/>
      <c r="K139" s="26">
        <f>K140</f>
        <v>303.2</v>
      </c>
      <c r="L139" s="26">
        <f>L140</f>
        <v>789.09999999999991</v>
      </c>
      <c r="M139" s="26"/>
      <c r="N139" s="26">
        <f>N140</f>
        <v>789.09999999999991</v>
      </c>
    </row>
    <row r="140" spans="1:14" x14ac:dyDescent="0.3">
      <c r="A140" s="7"/>
      <c r="B140" s="22"/>
      <c r="C140" s="21" t="s">
        <v>36</v>
      </c>
      <c r="D140" s="20"/>
      <c r="E140" s="27" t="s">
        <v>35</v>
      </c>
      <c r="F140" s="26">
        <f>F141+F160</f>
        <v>1074.8</v>
      </c>
      <c r="G140" s="277"/>
      <c r="H140" s="26">
        <f>H141+H160</f>
        <v>1074.8</v>
      </c>
      <c r="I140" s="26">
        <f>I141+I160</f>
        <v>303.2</v>
      </c>
      <c r="J140" s="26"/>
      <c r="K140" s="26">
        <f>K141+K160</f>
        <v>303.2</v>
      </c>
      <c r="L140" s="26">
        <f>L141+L160</f>
        <v>789.09999999999991</v>
      </c>
      <c r="M140" s="26"/>
      <c r="N140" s="26">
        <f>N141+N160</f>
        <v>789.09999999999991</v>
      </c>
    </row>
    <row r="141" spans="1:14" ht="26.4" x14ac:dyDescent="0.3">
      <c r="A141" s="33"/>
      <c r="B141" s="33"/>
      <c r="C141" s="34" t="s">
        <v>441</v>
      </c>
      <c r="D141" s="33"/>
      <c r="E141" s="32" t="s">
        <v>440</v>
      </c>
      <c r="F141" s="31">
        <f>F142+F148</f>
        <v>1054.8</v>
      </c>
      <c r="G141" s="276"/>
      <c r="H141" s="31">
        <f>H142+H148</f>
        <v>1054.8</v>
      </c>
      <c r="I141" s="31">
        <f>I142+I148</f>
        <v>283.2</v>
      </c>
      <c r="J141" s="31"/>
      <c r="K141" s="31">
        <f>K142+K148</f>
        <v>283.2</v>
      </c>
      <c r="L141" s="31">
        <f>L142+L148</f>
        <v>769.09999999999991</v>
      </c>
      <c r="M141" s="31"/>
      <c r="N141" s="31">
        <f>N142+N148</f>
        <v>769.09999999999991</v>
      </c>
    </row>
    <row r="142" spans="1:14" ht="40.200000000000003" x14ac:dyDescent="0.3">
      <c r="A142" s="30"/>
      <c r="B142" s="30"/>
      <c r="C142" s="30" t="s">
        <v>439</v>
      </c>
      <c r="D142" s="30"/>
      <c r="E142" s="51" t="s">
        <v>607</v>
      </c>
      <c r="F142" s="28">
        <f>F143</f>
        <v>697.5</v>
      </c>
      <c r="G142" s="270"/>
      <c r="H142" s="28">
        <f>H143</f>
        <v>697.5</v>
      </c>
      <c r="I142" s="28">
        <f>I143</f>
        <v>0</v>
      </c>
      <c r="J142" s="28"/>
      <c r="K142" s="28">
        <f>K143</f>
        <v>0</v>
      </c>
      <c r="L142" s="28">
        <f>L143</f>
        <v>411.79999999999995</v>
      </c>
      <c r="M142" s="28"/>
      <c r="N142" s="28">
        <f>N143</f>
        <v>411.79999999999995</v>
      </c>
    </row>
    <row r="143" spans="1:14" ht="40.200000000000003" x14ac:dyDescent="0.3">
      <c r="A143" s="153"/>
      <c r="B143" s="153"/>
      <c r="C143" s="153" t="s">
        <v>438</v>
      </c>
      <c r="D143" s="160"/>
      <c r="E143" s="154" t="s">
        <v>608</v>
      </c>
      <c r="F143" s="155">
        <f>F144+F146</f>
        <v>697.5</v>
      </c>
      <c r="G143" s="271"/>
      <c r="H143" s="155">
        <f>H144+H146</f>
        <v>697.5</v>
      </c>
      <c r="I143" s="155">
        <f>I144+I146</f>
        <v>0</v>
      </c>
      <c r="J143" s="155"/>
      <c r="K143" s="155">
        <f>K144+K146</f>
        <v>0</v>
      </c>
      <c r="L143" s="155">
        <f>L144+L146</f>
        <v>411.79999999999995</v>
      </c>
      <c r="M143" s="155"/>
      <c r="N143" s="155">
        <f>N144+N146</f>
        <v>411.79999999999995</v>
      </c>
    </row>
    <row r="144" spans="1:14" ht="40.200000000000003" x14ac:dyDescent="0.3">
      <c r="A144" s="7"/>
      <c r="B144" s="7"/>
      <c r="C144" s="7" t="s">
        <v>437</v>
      </c>
      <c r="D144" s="7"/>
      <c r="E144" s="6" t="s">
        <v>436</v>
      </c>
      <c r="F144" s="9">
        <f>F145</f>
        <v>15.9</v>
      </c>
      <c r="G144" s="237"/>
      <c r="H144" s="9">
        <f>H145</f>
        <v>15.9</v>
      </c>
      <c r="I144" s="9">
        <f>I145</f>
        <v>0</v>
      </c>
      <c r="J144" s="9"/>
      <c r="K144" s="9">
        <f>K145</f>
        <v>0</v>
      </c>
      <c r="L144" s="9">
        <f>L145</f>
        <v>15.9</v>
      </c>
      <c r="M144" s="9"/>
      <c r="N144" s="9">
        <f>N145</f>
        <v>15.9</v>
      </c>
    </row>
    <row r="145" spans="1:14" x14ac:dyDescent="0.3">
      <c r="A145" s="7"/>
      <c r="B145" s="7"/>
      <c r="C145" s="7"/>
      <c r="D145" s="7" t="s">
        <v>12</v>
      </c>
      <c r="E145" s="6" t="s">
        <v>11</v>
      </c>
      <c r="F145" s="175">
        <v>15.9</v>
      </c>
      <c r="G145" s="253"/>
      <c r="H145" s="175">
        <v>15.9</v>
      </c>
      <c r="I145" s="175">
        <v>0</v>
      </c>
      <c r="J145" s="175"/>
      <c r="K145" s="175">
        <v>0</v>
      </c>
      <c r="L145" s="175">
        <v>15.9</v>
      </c>
      <c r="M145" s="175"/>
      <c r="N145" s="175">
        <v>15.9</v>
      </c>
    </row>
    <row r="146" spans="1:14" ht="40.200000000000003" x14ac:dyDescent="0.3">
      <c r="A146" s="7"/>
      <c r="B146" s="7"/>
      <c r="C146" s="7" t="s">
        <v>435</v>
      </c>
      <c r="D146" s="7"/>
      <c r="E146" s="6" t="s">
        <v>434</v>
      </c>
      <c r="F146" s="9">
        <f>F147</f>
        <v>681.6</v>
      </c>
      <c r="G146" s="237"/>
      <c r="H146" s="9">
        <f>H147</f>
        <v>681.6</v>
      </c>
      <c r="I146" s="9">
        <f>I147</f>
        <v>0</v>
      </c>
      <c r="J146" s="9"/>
      <c r="K146" s="9">
        <f>K147</f>
        <v>0</v>
      </c>
      <c r="L146" s="9">
        <f>L147</f>
        <v>395.9</v>
      </c>
      <c r="M146" s="9"/>
      <c r="N146" s="9">
        <f>N147</f>
        <v>395.9</v>
      </c>
    </row>
    <row r="147" spans="1:14" x14ac:dyDescent="0.3">
      <c r="A147" s="7"/>
      <c r="B147" s="7"/>
      <c r="C147" s="7"/>
      <c r="D147" s="7" t="s">
        <v>12</v>
      </c>
      <c r="E147" s="6" t="s">
        <v>11</v>
      </c>
      <c r="F147" s="175">
        <v>681.6</v>
      </c>
      <c r="G147" s="253"/>
      <c r="H147" s="175">
        <v>681.6</v>
      </c>
      <c r="I147" s="175">
        <v>0</v>
      </c>
      <c r="J147" s="175"/>
      <c r="K147" s="175">
        <v>0</v>
      </c>
      <c r="L147" s="175">
        <v>395.9</v>
      </c>
      <c r="M147" s="175"/>
      <c r="N147" s="175">
        <v>395.9</v>
      </c>
    </row>
    <row r="148" spans="1:14" ht="27" x14ac:dyDescent="0.3">
      <c r="A148" s="30"/>
      <c r="B148" s="30"/>
      <c r="C148" s="30" t="s">
        <v>433</v>
      </c>
      <c r="D148" s="30"/>
      <c r="E148" s="51" t="s">
        <v>432</v>
      </c>
      <c r="F148" s="28">
        <f>F149</f>
        <v>357.3</v>
      </c>
      <c r="G148" s="270"/>
      <c r="H148" s="28">
        <f>H149</f>
        <v>357.3</v>
      </c>
      <c r="I148" s="28">
        <f>I149</f>
        <v>283.2</v>
      </c>
      <c r="J148" s="28"/>
      <c r="K148" s="28">
        <f>K149</f>
        <v>283.2</v>
      </c>
      <c r="L148" s="28">
        <f>L149</f>
        <v>357.3</v>
      </c>
      <c r="M148" s="28"/>
      <c r="N148" s="28">
        <f>N149</f>
        <v>357.3</v>
      </c>
    </row>
    <row r="149" spans="1:14" ht="27" x14ac:dyDescent="0.3">
      <c r="A149" s="153"/>
      <c r="B149" s="153"/>
      <c r="C149" s="153" t="s">
        <v>431</v>
      </c>
      <c r="D149" s="160"/>
      <c r="E149" s="154" t="s">
        <v>430</v>
      </c>
      <c r="F149" s="155">
        <f>F150+F158+F156</f>
        <v>357.3</v>
      </c>
      <c r="G149" s="271"/>
      <c r="H149" s="155">
        <f>H150+H158+H156</f>
        <v>357.3</v>
      </c>
      <c r="I149" s="155">
        <f>I150+I158+I156</f>
        <v>283.2</v>
      </c>
      <c r="J149" s="155"/>
      <c r="K149" s="155">
        <f>K150+K158+K156</f>
        <v>283.2</v>
      </c>
      <c r="L149" s="155">
        <f>L150+L158+L156</f>
        <v>357.3</v>
      </c>
      <c r="M149" s="155"/>
      <c r="N149" s="155">
        <f>N150+N158+N156</f>
        <v>357.3</v>
      </c>
    </row>
    <row r="150" spans="1:14" x14ac:dyDescent="0.3">
      <c r="A150" s="8"/>
      <c r="B150" s="8"/>
      <c r="C150" s="7" t="s">
        <v>429</v>
      </c>
      <c r="D150" s="7"/>
      <c r="E150" s="109" t="s">
        <v>617</v>
      </c>
      <c r="F150" s="9">
        <f>F151+F154</f>
        <v>283.2</v>
      </c>
      <c r="G150" s="237"/>
      <c r="H150" s="9">
        <f>H151+H154</f>
        <v>283.2</v>
      </c>
      <c r="I150" s="9">
        <f>I151+I154</f>
        <v>283.2</v>
      </c>
      <c r="J150" s="9"/>
      <c r="K150" s="9">
        <f>K151+K154</f>
        <v>283.2</v>
      </c>
      <c r="L150" s="9">
        <f>L151+L154</f>
        <v>283.2</v>
      </c>
      <c r="M150" s="9"/>
      <c r="N150" s="9">
        <f>N151+N154</f>
        <v>283.2</v>
      </c>
    </row>
    <row r="151" spans="1:14" x14ac:dyDescent="0.3">
      <c r="A151" s="8"/>
      <c r="B151" s="8"/>
      <c r="C151" s="7"/>
      <c r="D151" s="7" t="s">
        <v>2</v>
      </c>
      <c r="E151" s="6" t="s">
        <v>11</v>
      </c>
      <c r="F151" s="9">
        <f>SUM(F152:F153)</f>
        <v>262.5</v>
      </c>
      <c r="G151" s="237"/>
      <c r="H151" s="9">
        <f>SUM(H152:H153)</f>
        <v>262.5</v>
      </c>
      <c r="I151" s="9">
        <f>SUM(I152:I153)</f>
        <v>262.5</v>
      </c>
      <c r="J151" s="9"/>
      <c r="K151" s="9">
        <f>SUM(K152:K153)</f>
        <v>262.5</v>
      </c>
      <c r="L151" s="9">
        <f>SUM(L152:L153)</f>
        <v>262.5</v>
      </c>
      <c r="M151" s="9"/>
      <c r="N151" s="9">
        <f>SUM(N152:N153)</f>
        <v>262.5</v>
      </c>
    </row>
    <row r="152" spans="1:14" x14ac:dyDescent="0.3">
      <c r="A152" s="8"/>
      <c r="B152" s="8"/>
      <c r="C152" s="7"/>
      <c r="D152" s="7"/>
      <c r="E152" s="6" t="s">
        <v>149</v>
      </c>
      <c r="F152" s="9">
        <v>100.1</v>
      </c>
      <c r="G152" s="237"/>
      <c r="H152" s="9">
        <v>100.1</v>
      </c>
      <c r="I152" s="9">
        <v>100.1</v>
      </c>
      <c r="J152" s="9"/>
      <c r="K152" s="9">
        <v>100.1</v>
      </c>
      <c r="L152" s="9">
        <v>100.1</v>
      </c>
      <c r="M152" s="9"/>
      <c r="N152" s="9">
        <v>100.1</v>
      </c>
    </row>
    <row r="153" spans="1:14" x14ac:dyDescent="0.3">
      <c r="A153" s="8"/>
      <c r="B153" s="8"/>
      <c r="C153" s="7"/>
      <c r="D153" s="7"/>
      <c r="E153" s="6" t="s">
        <v>148</v>
      </c>
      <c r="F153" s="175">
        <f>183.1-20.7</f>
        <v>162.4</v>
      </c>
      <c r="G153" s="253"/>
      <c r="H153" s="175">
        <f>183.1-20.7</f>
        <v>162.4</v>
      </c>
      <c r="I153" s="175">
        <f t="shared" ref="I153:N153" si="38">183.1-20.7</f>
        <v>162.4</v>
      </c>
      <c r="J153" s="175"/>
      <c r="K153" s="175">
        <f t="shared" si="38"/>
        <v>162.4</v>
      </c>
      <c r="L153" s="175">
        <f t="shared" si="38"/>
        <v>162.4</v>
      </c>
      <c r="M153" s="175"/>
      <c r="N153" s="175">
        <f t="shared" si="38"/>
        <v>162.4</v>
      </c>
    </row>
    <row r="154" spans="1:14" x14ac:dyDescent="0.3">
      <c r="A154" s="8"/>
      <c r="B154" s="8"/>
      <c r="C154" s="7"/>
      <c r="D154" s="7" t="s">
        <v>12</v>
      </c>
      <c r="E154" s="6" t="s">
        <v>11</v>
      </c>
      <c r="F154" s="9">
        <f>F155</f>
        <v>20.7</v>
      </c>
      <c r="G154" s="237"/>
      <c r="H154" s="9">
        <f>H155</f>
        <v>20.7</v>
      </c>
      <c r="I154" s="9">
        <f>I155</f>
        <v>20.7</v>
      </c>
      <c r="J154" s="9"/>
      <c r="K154" s="9">
        <f>K155</f>
        <v>20.7</v>
      </c>
      <c r="L154" s="9">
        <f>L155</f>
        <v>20.7</v>
      </c>
      <c r="M154" s="9"/>
      <c r="N154" s="9">
        <f>N155</f>
        <v>20.7</v>
      </c>
    </row>
    <row r="155" spans="1:14" x14ac:dyDescent="0.3">
      <c r="A155" s="8"/>
      <c r="B155" s="8"/>
      <c r="C155" s="7"/>
      <c r="D155" s="7"/>
      <c r="E155" s="6" t="s">
        <v>148</v>
      </c>
      <c r="F155" s="9">
        <v>20.7</v>
      </c>
      <c r="G155" s="237"/>
      <c r="H155" s="9">
        <v>20.7</v>
      </c>
      <c r="I155" s="9">
        <v>20.7</v>
      </c>
      <c r="J155" s="9"/>
      <c r="K155" s="9">
        <v>20.7</v>
      </c>
      <c r="L155" s="9">
        <v>20.7</v>
      </c>
      <c r="M155" s="9"/>
      <c r="N155" s="9">
        <v>20.7</v>
      </c>
    </row>
    <row r="156" spans="1:14" ht="27" x14ac:dyDescent="0.3">
      <c r="A156" s="8"/>
      <c r="B156" s="8"/>
      <c r="C156" s="7" t="s">
        <v>428</v>
      </c>
      <c r="D156" s="7"/>
      <c r="E156" s="6" t="s">
        <v>618</v>
      </c>
      <c r="F156" s="5">
        <f>F157</f>
        <v>39.1</v>
      </c>
      <c r="G156" s="229"/>
      <c r="H156" s="5">
        <f>H157</f>
        <v>39.1</v>
      </c>
      <c r="I156" s="5">
        <f t="shared" ref="I156:N156" si="39">I157</f>
        <v>0</v>
      </c>
      <c r="J156" s="5"/>
      <c r="K156" s="5">
        <f t="shared" si="39"/>
        <v>0</v>
      </c>
      <c r="L156" s="5">
        <f t="shared" si="39"/>
        <v>39.1</v>
      </c>
      <c r="M156" s="5"/>
      <c r="N156" s="5">
        <f t="shared" si="39"/>
        <v>39.1</v>
      </c>
    </row>
    <row r="157" spans="1:14" x14ac:dyDescent="0.3">
      <c r="A157" s="8"/>
      <c r="B157" s="8"/>
      <c r="C157" s="7"/>
      <c r="D157" s="7" t="s">
        <v>12</v>
      </c>
      <c r="E157" s="6" t="s">
        <v>11</v>
      </c>
      <c r="F157" s="175">
        <v>39.1</v>
      </c>
      <c r="G157" s="253"/>
      <c r="H157" s="175">
        <v>39.1</v>
      </c>
      <c r="I157" s="175">
        <v>0</v>
      </c>
      <c r="J157" s="175"/>
      <c r="K157" s="175">
        <v>0</v>
      </c>
      <c r="L157" s="175">
        <v>39.1</v>
      </c>
      <c r="M157" s="175"/>
      <c r="N157" s="175">
        <v>39.1</v>
      </c>
    </row>
    <row r="158" spans="1:14" x14ac:dyDescent="0.3">
      <c r="A158" s="8"/>
      <c r="B158" s="8"/>
      <c r="C158" s="7" t="s">
        <v>427</v>
      </c>
      <c r="D158" s="7"/>
      <c r="E158" s="6" t="s">
        <v>426</v>
      </c>
      <c r="F158" s="5">
        <f>F159</f>
        <v>35</v>
      </c>
      <c r="G158" s="229"/>
      <c r="H158" s="5">
        <f>H159</f>
        <v>35</v>
      </c>
      <c r="I158" s="5">
        <f>I159</f>
        <v>0</v>
      </c>
      <c r="J158" s="5"/>
      <c r="K158" s="5">
        <f>K159</f>
        <v>0</v>
      </c>
      <c r="L158" s="5">
        <f>L159</f>
        <v>35</v>
      </c>
      <c r="M158" s="5"/>
      <c r="N158" s="5">
        <f>N159</f>
        <v>35</v>
      </c>
    </row>
    <row r="159" spans="1:14" x14ac:dyDescent="0.3">
      <c r="A159" s="8"/>
      <c r="B159" s="8"/>
      <c r="C159" s="7"/>
      <c r="D159" s="7" t="s">
        <v>12</v>
      </c>
      <c r="E159" s="6" t="s">
        <v>11</v>
      </c>
      <c r="F159" s="175">
        <v>35</v>
      </c>
      <c r="G159" s="253"/>
      <c r="H159" s="175">
        <v>35</v>
      </c>
      <c r="I159" s="175">
        <v>0</v>
      </c>
      <c r="J159" s="175"/>
      <c r="K159" s="175">
        <v>0</v>
      </c>
      <c r="L159" s="175">
        <v>35</v>
      </c>
      <c r="M159" s="175"/>
      <c r="N159" s="175">
        <v>35</v>
      </c>
    </row>
    <row r="160" spans="1:14" ht="39.6" x14ac:dyDescent="0.3">
      <c r="A160" s="33"/>
      <c r="B160" s="33"/>
      <c r="C160" s="34" t="s">
        <v>425</v>
      </c>
      <c r="D160" s="33"/>
      <c r="E160" s="32" t="s">
        <v>424</v>
      </c>
      <c r="F160" s="31">
        <f t="shared" ref="F160:N162" si="40">F161</f>
        <v>20</v>
      </c>
      <c r="G160" s="276"/>
      <c r="H160" s="31">
        <f t="shared" si="40"/>
        <v>20</v>
      </c>
      <c r="I160" s="31">
        <f t="shared" si="40"/>
        <v>20</v>
      </c>
      <c r="J160" s="31"/>
      <c r="K160" s="31">
        <f t="shared" si="40"/>
        <v>20</v>
      </c>
      <c r="L160" s="31">
        <f t="shared" si="40"/>
        <v>20</v>
      </c>
      <c r="M160" s="31"/>
      <c r="N160" s="31">
        <f t="shared" si="40"/>
        <v>20</v>
      </c>
    </row>
    <row r="161" spans="1:14" x14ac:dyDescent="0.3">
      <c r="A161" s="153"/>
      <c r="B161" s="153"/>
      <c r="C161" s="153" t="s">
        <v>423</v>
      </c>
      <c r="D161" s="153"/>
      <c r="E161" s="164" t="s">
        <v>422</v>
      </c>
      <c r="F161" s="155">
        <f t="shared" si="40"/>
        <v>20</v>
      </c>
      <c r="G161" s="271"/>
      <c r="H161" s="155">
        <f t="shared" si="40"/>
        <v>20</v>
      </c>
      <c r="I161" s="155">
        <f t="shared" si="40"/>
        <v>20</v>
      </c>
      <c r="J161" s="155"/>
      <c r="K161" s="155">
        <f t="shared" si="40"/>
        <v>20</v>
      </c>
      <c r="L161" s="155">
        <f t="shared" si="40"/>
        <v>20</v>
      </c>
      <c r="M161" s="155"/>
      <c r="N161" s="155">
        <f t="shared" si="40"/>
        <v>20</v>
      </c>
    </row>
    <row r="162" spans="1:14" x14ac:dyDescent="0.3">
      <c r="A162" s="8"/>
      <c r="B162" s="8"/>
      <c r="C162" s="7" t="s">
        <v>421</v>
      </c>
      <c r="D162" s="7"/>
      <c r="E162" s="108" t="s">
        <v>619</v>
      </c>
      <c r="F162" s="9">
        <f t="shared" si="40"/>
        <v>20</v>
      </c>
      <c r="G162" s="237"/>
      <c r="H162" s="9">
        <f t="shared" si="40"/>
        <v>20</v>
      </c>
      <c r="I162" s="9">
        <f t="shared" si="40"/>
        <v>20</v>
      </c>
      <c r="J162" s="9"/>
      <c r="K162" s="9">
        <f t="shared" si="40"/>
        <v>20</v>
      </c>
      <c r="L162" s="9">
        <f t="shared" si="40"/>
        <v>20</v>
      </c>
      <c r="M162" s="9"/>
      <c r="N162" s="9">
        <f t="shared" si="40"/>
        <v>20</v>
      </c>
    </row>
    <row r="163" spans="1:14" x14ac:dyDescent="0.3">
      <c r="A163" s="8"/>
      <c r="B163" s="8"/>
      <c r="C163" s="7"/>
      <c r="D163" s="7" t="s">
        <v>12</v>
      </c>
      <c r="E163" s="6" t="s">
        <v>11</v>
      </c>
      <c r="F163" s="175">
        <v>20</v>
      </c>
      <c r="G163" s="253"/>
      <c r="H163" s="175">
        <v>20</v>
      </c>
      <c r="I163" s="175">
        <v>20</v>
      </c>
      <c r="J163" s="175"/>
      <c r="K163" s="175">
        <v>20</v>
      </c>
      <c r="L163" s="175">
        <v>20</v>
      </c>
      <c r="M163" s="175"/>
      <c r="N163" s="175">
        <v>20</v>
      </c>
    </row>
    <row r="164" spans="1:14" x14ac:dyDescent="0.3">
      <c r="A164" s="20"/>
      <c r="B164" s="22" t="s">
        <v>420</v>
      </c>
      <c r="C164" s="21"/>
      <c r="D164" s="20"/>
      <c r="E164" s="19" t="s">
        <v>419</v>
      </c>
      <c r="F164" s="26">
        <f t="shared" ref="F164:M164" si="41">F165+F192+F199+F249</f>
        <v>365911.62839999999</v>
      </c>
      <c r="G164" s="26">
        <f t="shared" si="41"/>
        <v>1716.4</v>
      </c>
      <c r="H164" s="26">
        <f t="shared" si="41"/>
        <v>367628.02839999995</v>
      </c>
      <c r="I164" s="26">
        <f t="shared" si="41"/>
        <v>63716.1</v>
      </c>
      <c r="J164" s="26">
        <f t="shared" si="41"/>
        <v>7861.0346500000005</v>
      </c>
      <c r="K164" s="26">
        <f t="shared" si="41"/>
        <v>71577.134650000007</v>
      </c>
      <c r="L164" s="26">
        <f t="shared" si="41"/>
        <v>74413.099999999991</v>
      </c>
      <c r="M164" s="26">
        <f t="shared" si="41"/>
        <v>251.1</v>
      </c>
      <c r="N164" s="26">
        <f>N165+N192+N199+N249</f>
        <v>74664.2</v>
      </c>
    </row>
    <row r="165" spans="1:14" x14ac:dyDescent="0.3">
      <c r="A165" s="20"/>
      <c r="B165" s="22" t="s">
        <v>418</v>
      </c>
      <c r="C165" s="21"/>
      <c r="D165" s="22"/>
      <c r="E165" s="27" t="s">
        <v>417</v>
      </c>
      <c r="F165" s="26">
        <f>F166+F188</f>
        <v>1325.6</v>
      </c>
      <c r="G165" s="277"/>
      <c r="H165" s="26">
        <f>H166+H188</f>
        <v>1325.6</v>
      </c>
      <c r="I165" s="26">
        <f>I166+I188</f>
        <v>433.4</v>
      </c>
      <c r="J165" s="26"/>
      <c r="K165" s="26">
        <f>K166+K188</f>
        <v>433.4</v>
      </c>
      <c r="L165" s="26">
        <f>L166+L188</f>
        <v>693.4</v>
      </c>
      <c r="M165" s="26"/>
      <c r="N165" s="26">
        <f>N166+N188</f>
        <v>693.4</v>
      </c>
    </row>
    <row r="166" spans="1:14" x14ac:dyDescent="0.3">
      <c r="A166" s="20"/>
      <c r="B166" s="22"/>
      <c r="C166" s="21" t="s">
        <v>36</v>
      </c>
      <c r="D166" s="20"/>
      <c r="E166" s="27" t="s">
        <v>35</v>
      </c>
      <c r="F166" s="26">
        <f>F167+F183</f>
        <v>892.2</v>
      </c>
      <c r="G166" s="277"/>
      <c r="H166" s="26">
        <f>H167+H183</f>
        <v>892.2</v>
      </c>
      <c r="I166" s="26">
        <f>I167+I183</f>
        <v>0</v>
      </c>
      <c r="J166" s="26"/>
      <c r="K166" s="26">
        <f>K167+K183</f>
        <v>0</v>
      </c>
      <c r="L166" s="26">
        <f>L167+L183</f>
        <v>260</v>
      </c>
      <c r="M166" s="26"/>
      <c r="N166" s="26">
        <f>N167+N183</f>
        <v>260</v>
      </c>
    </row>
    <row r="167" spans="1:14" ht="26.4" x14ac:dyDescent="0.3">
      <c r="A167" s="33"/>
      <c r="B167" s="33"/>
      <c r="C167" s="34" t="s">
        <v>358</v>
      </c>
      <c r="D167" s="33"/>
      <c r="E167" s="32" t="s">
        <v>357</v>
      </c>
      <c r="F167" s="31">
        <f>F168</f>
        <v>260</v>
      </c>
      <c r="G167" s="276"/>
      <c r="H167" s="31">
        <f>H168</f>
        <v>260</v>
      </c>
      <c r="I167" s="31">
        <f>I168</f>
        <v>0</v>
      </c>
      <c r="J167" s="31"/>
      <c r="K167" s="31">
        <f>K168</f>
        <v>0</v>
      </c>
      <c r="L167" s="31">
        <f>L168</f>
        <v>260</v>
      </c>
      <c r="M167" s="31"/>
      <c r="N167" s="31">
        <f>N168</f>
        <v>260</v>
      </c>
    </row>
    <row r="168" spans="1:14" ht="27" x14ac:dyDescent="0.3">
      <c r="A168" s="30"/>
      <c r="B168" s="30"/>
      <c r="C168" s="30" t="s">
        <v>416</v>
      </c>
      <c r="D168" s="30"/>
      <c r="E168" s="79" t="s">
        <v>415</v>
      </c>
      <c r="F168" s="28">
        <f>F169+F172</f>
        <v>260</v>
      </c>
      <c r="G168" s="270"/>
      <c r="H168" s="28">
        <f>H169+H172</f>
        <v>260</v>
      </c>
      <c r="I168" s="28">
        <f>I169+I172</f>
        <v>0</v>
      </c>
      <c r="J168" s="28"/>
      <c r="K168" s="28">
        <f>K169+K172</f>
        <v>0</v>
      </c>
      <c r="L168" s="28">
        <f>L169+L172</f>
        <v>260</v>
      </c>
      <c r="M168" s="28"/>
      <c r="N168" s="28">
        <f>N169+N172</f>
        <v>260</v>
      </c>
    </row>
    <row r="169" spans="1:14" x14ac:dyDescent="0.3">
      <c r="A169" s="153"/>
      <c r="B169" s="153"/>
      <c r="C169" s="153" t="s">
        <v>414</v>
      </c>
      <c r="D169" s="153"/>
      <c r="E169" s="164" t="s">
        <v>413</v>
      </c>
      <c r="F169" s="155">
        <f t="shared" ref="F169:N170" si="42">F170</f>
        <v>124</v>
      </c>
      <c r="G169" s="271"/>
      <c r="H169" s="155">
        <f t="shared" si="42"/>
        <v>124</v>
      </c>
      <c r="I169" s="155">
        <f t="shared" si="42"/>
        <v>0</v>
      </c>
      <c r="J169" s="155"/>
      <c r="K169" s="155">
        <f t="shared" si="42"/>
        <v>0</v>
      </c>
      <c r="L169" s="155">
        <f t="shared" si="42"/>
        <v>124</v>
      </c>
      <c r="M169" s="155"/>
      <c r="N169" s="155">
        <f t="shared" si="42"/>
        <v>124</v>
      </c>
    </row>
    <row r="170" spans="1:14" x14ac:dyDescent="0.3">
      <c r="A170" s="7"/>
      <c r="B170" s="7"/>
      <c r="C170" s="7" t="s">
        <v>412</v>
      </c>
      <c r="D170" s="7"/>
      <c r="E170" s="97" t="s">
        <v>411</v>
      </c>
      <c r="F170" s="5">
        <f t="shared" si="42"/>
        <v>124</v>
      </c>
      <c r="G170" s="229"/>
      <c r="H170" s="5">
        <f t="shared" si="42"/>
        <v>124</v>
      </c>
      <c r="I170" s="5">
        <f t="shared" si="42"/>
        <v>0</v>
      </c>
      <c r="J170" s="5"/>
      <c r="K170" s="5">
        <f t="shared" si="42"/>
        <v>0</v>
      </c>
      <c r="L170" s="5">
        <f t="shared" si="42"/>
        <v>124</v>
      </c>
      <c r="M170" s="5"/>
      <c r="N170" s="5">
        <f t="shared" si="42"/>
        <v>124</v>
      </c>
    </row>
    <row r="171" spans="1:14" x14ac:dyDescent="0.3">
      <c r="A171" s="7"/>
      <c r="B171" s="7"/>
      <c r="C171" s="7"/>
      <c r="D171" s="7" t="s">
        <v>12</v>
      </c>
      <c r="E171" s="6" t="s">
        <v>11</v>
      </c>
      <c r="F171" s="175">
        <v>124</v>
      </c>
      <c r="G171" s="253"/>
      <c r="H171" s="175">
        <v>124</v>
      </c>
      <c r="I171" s="175">
        <v>0</v>
      </c>
      <c r="J171" s="175"/>
      <c r="K171" s="175">
        <v>0</v>
      </c>
      <c r="L171" s="175">
        <v>124</v>
      </c>
      <c r="M171" s="175"/>
      <c r="N171" s="175">
        <v>124</v>
      </c>
    </row>
    <row r="172" spans="1:14" x14ac:dyDescent="0.3">
      <c r="A172" s="153"/>
      <c r="B172" s="153"/>
      <c r="C172" s="153" t="s">
        <v>410</v>
      </c>
      <c r="D172" s="153"/>
      <c r="E172" s="164" t="s">
        <v>409</v>
      </c>
      <c r="F172" s="155">
        <f>F173+F175+F177+F179</f>
        <v>136</v>
      </c>
      <c r="G172" s="271"/>
      <c r="H172" s="155">
        <f>H173+H175+H177+H179</f>
        <v>136</v>
      </c>
      <c r="I172" s="155">
        <f>I173+I175+I177+I179+I181</f>
        <v>0</v>
      </c>
      <c r="J172" s="155"/>
      <c r="K172" s="155">
        <f>K173+K175+K177+K179+K181</f>
        <v>0</v>
      </c>
      <c r="L172" s="155">
        <f>L173+L175+L177+L179</f>
        <v>136</v>
      </c>
      <c r="M172" s="155"/>
      <c r="N172" s="155">
        <f>N173+N175+N177+N179</f>
        <v>136</v>
      </c>
    </row>
    <row r="173" spans="1:14" ht="27" x14ac:dyDescent="0.3">
      <c r="A173" s="8"/>
      <c r="B173" s="8"/>
      <c r="C173" s="7" t="s">
        <v>408</v>
      </c>
      <c r="D173" s="7"/>
      <c r="E173" s="97" t="s">
        <v>407</v>
      </c>
      <c r="F173" s="5">
        <f>F174</f>
        <v>40.6</v>
      </c>
      <c r="G173" s="229"/>
      <c r="H173" s="5">
        <f>H174</f>
        <v>40.6</v>
      </c>
      <c r="I173" s="5">
        <f>I174</f>
        <v>0</v>
      </c>
      <c r="J173" s="5"/>
      <c r="K173" s="5">
        <f>K174</f>
        <v>0</v>
      </c>
      <c r="L173" s="5">
        <f>L174</f>
        <v>40.6</v>
      </c>
      <c r="M173" s="5"/>
      <c r="N173" s="5">
        <f>N174</f>
        <v>40.6</v>
      </c>
    </row>
    <row r="174" spans="1:14" x14ac:dyDescent="0.3">
      <c r="A174" s="8"/>
      <c r="B174" s="8"/>
      <c r="C174" s="7"/>
      <c r="D174" s="7" t="s">
        <v>12</v>
      </c>
      <c r="E174" s="6" t="s">
        <v>11</v>
      </c>
      <c r="F174" s="175">
        <v>40.6</v>
      </c>
      <c r="G174" s="253"/>
      <c r="H174" s="175">
        <v>40.6</v>
      </c>
      <c r="I174" s="175">
        <v>0</v>
      </c>
      <c r="J174" s="175"/>
      <c r="K174" s="175">
        <v>0</v>
      </c>
      <c r="L174" s="175">
        <v>40.6</v>
      </c>
      <c r="M174" s="175"/>
      <c r="N174" s="175">
        <v>40.6</v>
      </c>
    </row>
    <row r="175" spans="1:14" x14ac:dyDescent="0.3">
      <c r="A175" s="8"/>
      <c r="B175" s="8"/>
      <c r="C175" s="7" t="s">
        <v>406</v>
      </c>
      <c r="D175" s="7"/>
      <c r="E175" s="97" t="s">
        <v>405</v>
      </c>
      <c r="F175" s="5">
        <f>F176</f>
        <v>40</v>
      </c>
      <c r="G175" s="229"/>
      <c r="H175" s="5">
        <f>H176</f>
        <v>40</v>
      </c>
      <c r="I175" s="5">
        <f>I176</f>
        <v>0</v>
      </c>
      <c r="J175" s="5"/>
      <c r="K175" s="5">
        <f>K176</f>
        <v>0</v>
      </c>
      <c r="L175" s="5">
        <f>L176</f>
        <v>40</v>
      </c>
      <c r="M175" s="5"/>
      <c r="N175" s="5">
        <f>N176</f>
        <v>40</v>
      </c>
    </row>
    <row r="176" spans="1:14" x14ac:dyDescent="0.3">
      <c r="A176" s="8"/>
      <c r="B176" s="8"/>
      <c r="C176" s="7"/>
      <c r="D176" s="7" t="s">
        <v>12</v>
      </c>
      <c r="E176" s="6" t="s">
        <v>11</v>
      </c>
      <c r="F176" s="5">
        <v>40</v>
      </c>
      <c r="G176" s="229"/>
      <c r="H176" s="5">
        <v>40</v>
      </c>
      <c r="I176" s="5">
        <v>0</v>
      </c>
      <c r="J176" s="5"/>
      <c r="K176" s="5">
        <v>0</v>
      </c>
      <c r="L176" s="5">
        <v>40</v>
      </c>
      <c r="M176" s="5"/>
      <c r="N176" s="5">
        <v>40</v>
      </c>
    </row>
    <row r="177" spans="1:14" x14ac:dyDescent="0.3">
      <c r="A177" s="8"/>
      <c r="B177" s="8"/>
      <c r="C177" s="7" t="s">
        <v>404</v>
      </c>
      <c r="D177" s="7"/>
      <c r="E177" s="97" t="s">
        <v>403</v>
      </c>
      <c r="F177" s="5">
        <f>F178</f>
        <v>26.6</v>
      </c>
      <c r="G177" s="229"/>
      <c r="H177" s="5">
        <f>H178</f>
        <v>26.6</v>
      </c>
      <c r="I177" s="5">
        <f>I178</f>
        <v>0</v>
      </c>
      <c r="J177" s="5"/>
      <c r="K177" s="5">
        <f>K178</f>
        <v>0</v>
      </c>
      <c r="L177" s="5">
        <f>L178</f>
        <v>26.6</v>
      </c>
      <c r="M177" s="5"/>
      <c r="N177" s="5">
        <f>N178</f>
        <v>26.6</v>
      </c>
    </row>
    <row r="178" spans="1:14" x14ac:dyDescent="0.3">
      <c r="A178" s="8"/>
      <c r="B178" s="8"/>
      <c r="C178" s="7"/>
      <c r="D178" s="7" t="s">
        <v>12</v>
      </c>
      <c r="E178" s="6" t="s">
        <v>11</v>
      </c>
      <c r="F178" s="175">
        <v>26.6</v>
      </c>
      <c r="G178" s="253"/>
      <c r="H178" s="175">
        <v>26.6</v>
      </c>
      <c r="I178" s="175">
        <v>0</v>
      </c>
      <c r="J178" s="175"/>
      <c r="K178" s="175">
        <v>0</v>
      </c>
      <c r="L178" s="175">
        <v>26.6</v>
      </c>
      <c r="M178" s="175"/>
      <c r="N178" s="175">
        <v>26.6</v>
      </c>
    </row>
    <row r="179" spans="1:14" x14ac:dyDescent="0.3">
      <c r="A179" s="8"/>
      <c r="B179" s="8"/>
      <c r="C179" s="7" t="s">
        <v>402</v>
      </c>
      <c r="D179" s="7"/>
      <c r="E179" s="97" t="s">
        <v>401</v>
      </c>
      <c r="F179" s="5">
        <f>F180</f>
        <v>28.8</v>
      </c>
      <c r="G179" s="229"/>
      <c r="H179" s="5">
        <f>H180</f>
        <v>28.8</v>
      </c>
      <c r="I179" s="5">
        <f>I180</f>
        <v>0</v>
      </c>
      <c r="J179" s="5"/>
      <c r="K179" s="5">
        <f>K180</f>
        <v>0</v>
      </c>
      <c r="L179" s="5">
        <f>L180</f>
        <v>28.8</v>
      </c>
      <c r="M179" s="5"/>
      <c r="N179" s="5">
        <f>N180</f>
        <v>28.8</v>
      </c>
    </row>
    <row r="180" spans="1:14" x14ac:dyDescent="0.3">
      <c r="A180" s="8"/>
      <c r="B180" s="8"/>
      <c r="C180" s="7"/>
      <c r="D180" s="7" t="s">
        <v>12</v>
      </c>
      <c r="E180" s="6" t="s">
        <v>11</v>
      </c>
      <c r="F180" s="5">
        <v>28.8</v>
      </c>
      <c r="G180" s="229"/>
      <c r="H180" s="5">
        <v>28.8</v>
      </c>
      <c r="I180" s="5">
        <v>0</v>
      </c>
      <c r="J180" s="5"/>
      <c r="K180" s="5">
        <v>0</v>
      </c>
      <c r="L180" s="5">
        <v>28.8</v>
      </c>
      <c r="M180" s="5"/>
      <c r="N180" s="5">
        <v>28.8</v>
      </c>
    </row>
    <row r="181" spans="1:14" x14ac:dyDescent="0.3">
      <c r="A181" s="8"/>
      <c r="B181" s="8"/>
      <c r="C181" s="7" t="s">
        <v>702</v>
      </c>
      <c r="D181" s="7"/>
      <c r="E181" s="97" t="s">
        <v>680</v>
      </c>
      <c r="F181" s="5">
        <f>F182</f>
        <v>0</v>
      </c>
      <c r="G181" s="229"/>
      <c r="H181" s="5">
        <f>H182</f>
        <v>0</v>
      </c>
      <c r="I181" s="5">
        <f>I182</f>
        <v>0</v>
      </c>
      <c r="J181" s="5"/>
      <c r="K181" s="5">
        <f>K182</f>
        <v>0</v>
      </c>
      <c r="L181" s="5">
        <f>L182</f>
        <v>0</v>
      </c>
      <c r="M181" s="5"/>
      <c r="N181" s="5">
        <f>N182</f>
        <v>0</v>
      </c>
    </row>
    <row r="182" spans="1:14" x14ac:dyDescent="0.3">
      <c r="A182" s="8"/>
      <c r="B182" s="8"/>
      <c r="C182" s="7"/>
      <c r="D182" s="7" t="s">
        <v>12</v>
      </c>
      <c r="E182" s="6" t="s">
        <v>11</v>
      </c>
      <c r="F182" s="5">
        <v>0</v>
      </c>
      <c r="G182" s="229"/>
      <c r="H182" s="5">
        <v>0</v>
      </c>
      <c r="I182" s="5">
        <v>0</v>
      </c>
      <c r="J182" s="5"/>
      <c r="K182" s="5">
        <v>0</v>
      </c>
      <c r="L182" s="5">
        <v>0</v>
      </c>
      <c r="M182" s="5"/>
      <c r="N182" s="5">
        <v>0</v>
      </c>
    </row>
    <row r="183" spans="1:14" ht="26.4" x14ac:dyDescent="0.3">
      <c r="A183" s="33"/>
      <c r="B183" s="33"/>
      <c r="C183" s="34" t="s">
        <v>278</v>
      </c>
      <c r="D183" s="33"/>
      <c r="E183" s="32" t="s">
        <v>277</v>
      </c>
      <c r="F183" s="31">
        <f t="shared" ref="F183:N186" si="43">F184</f>
        <v>632.20000000000005</v>
      </c>
      <c r="G183" s="276"/>
      <c r="H183" s="31">
        <f t="shared" si="43"/>
        <v>632.20000000000005</v>
      </c>
      <c r="I183" s="31">
        <f t="shared" si="43"/>
        <v>0</v>
      </c>
      <c r="J183" s="31"/>
      <c r="K183" s="31">
        <f t="shared" si="43"/>
        <v>0</v>
      </c>
      <c r="L183" s="31">
        <f t="shared" si="43"/>
        <v>0</v>
      </c>
      <c r="M183" s="31"/>
      <c r="N183" s="31">
        <f t="shared" si="43"/>
        <v>0</v>
      </c>
    </row>
    <row r="184" spans="1:14" ht="27" x14ac:dyDescent="0.3">
      <c r="A184" s="30"/>
      <c r="B184" s="30"/>
      <c r="C184" s="30" t="s">
        <v>276</v>
      </c>
      <c r="D184" s="30"/>
      <c r="E184" s="79" t="s">
        <v>275</v>
      </c>
      <c r="F184" s="28">
        <f t="shared" si="43"/>
        <v>632.20000000000005</v>
      </c>
      <c r="G184" s="270"/>
      <c r="H184" s="28">
        <f t="shared" si="43"/>
        <v>632.20000000000005</v>
      </c>
      <c r="I184" s="28">
        <f t="shared" si="43"/>
        <v>0</v>
      </c>
      <c r="J184" s="28"/>
      <c r="K184" s="28">
        <f t="shared" si="43"/>
        <v>0</v>
      </c>
      <c r="L184" s="28">
        <f t="shared" si="43"/>
        <v>0</v>
      </c>
      <c r="M184" s="28"/>
      <c r="N184" s="28">
        <f t="shared" si="43"/>
        <v>0</v>
      </c>
    </row>
    <row r="185" spans="1:14" ht="27" x14ac:dyDescent="0.3">
      <c r="A185" s="153"/>
      <c r="B185" s="153"/>
      <c r="C185" s="153" t="s">
        <v>400</v>
      </c>
      <c r="D185" s="160"/>
      <c r="E185" s="164" t="s">
        <v>399</v>
      </c>
      <c r="F185" s="155">
        <f t="shared" si="43"/>
        <v>632.20000000000005</v>
      </c>
      <c r="G185" s="271"/>
      <c r="H185" s="155">
        <f t="shared" si="43"/>
        <v>632.20000000000005</v>
      </c>
      <c r="I185" s="155">
        <f t="shared" si="43"/>
        <v>0</v>
      </c>
      <c r="J185" s="155"/>
      <c r="K185" s="155">
        <f t="shared" si="43"/>
        <v>0</v>
      </c>
      <c r="L185" s="155">
        <f t="shared" si="43"/>
        <v>0</v>
      </c>
      <c r="M185" s="155"/>
      <c r="N185" s="155">
        <f t="shared" si="43"/>
        <v>0</v>
      </c>
    </row>
    <row r="186" spans="1:14" ht="26.4" x14ac:dyDescent="0.3">
      <c r="A186" s="8"/>
      <c r="B186" s="8"/>
      <c r="C186" s="54" t="s">
        <v>398</v>
      </c>
      <c r="D186" s="54"/>
      <c r="E186" s="10" t="s">
        <v>397</v>
      </c>
      <c r="F186" s="5">
        <f t="shared" si="43"/>
        <v>632.20000000000005</v>
      </c>
      <c r="G186" s="229"/>
      <c r="H186" s="5">
        <f t="shared" si="43"/>
        <v>632.20000000000005</v>
      </c>
      <c r="I186" s="5">
        <f t="shared" si="43"/>
        <v>0</v>
      </c>
      <c r="J186" s="5"/>
      <c r="K186" s="5">
        <f t="shared" si="43"/>
        <v>0</v>
      </c>
      <c r="L186" s="5">
        <f t="shared" si="43"/>
        <v>0</v>
      </c>
      <c r="M186" s="5"/>
      <c r="N186" s="5">
        <f t="shared" si="43"/>
        <v>0</v>
      </c>
    </row>
    <row r="187" spans="1:14" x14ac:dyDescent="0.3">
      <c r="A187" s="8"/>
      <c r="B187" s="8"/>
      <c r="C187" s="54"/>
      <c r="D187" s="7" t="s">
        <v>12</v>
      </c>
      <c r="E187" s="6" t="s">
        <v>11</v>
      </c>
      <c r="F187" s="5">
        <v>632.20000000000005</v>
      </c>
      <c r="G187" s="229"/>
      <c r="H187" s="5">
        <v>632.20000000000005</v>
      </c>
      <c r="I187" s="5">
        <v>0</v>
      </c>
      <c r="J187" s="5"/>
      <c r="K187" s="5">
        <v>0</v>
      </c>
      <c r="L187" s="5">
        <v>0</v>
      </c>
      <c r="M187" s="5"/>
      <c r="N187" s="5">
        <v>0</v>
      </c>
    </row>
    <row r="188" spans="1:14" x14ac:dyDescent="0.3">
      <c r="A188" s="107"/>
      <c r="B188" s="107"/>
      <c r="C188" s="48" t="s">
        <v>52</v>
      </c>
      <c r="D188" s="47"/>
      <c r="E188" s="106" t="s">
        <v>51</v>
      </c>
      <c r="F188" s="105">
        <f t="shared" ref="F188:N190" si="44">F189</f>
        <v>433.4</v>
      </c>
      <c r="G188" s="279"/>
      <c r="H188" s="105">
        <f t="shared" si="44"/>
        <v>433.4</v>
      </c>
      <c r="I188" s="105">
        <f t="shared" si="44"/>
        <v>433.4</v>
      </c>
      <c r="J188" s="105"/>
      <c r="K188" s="105">
        <f t="shared" si="44"/>
        <v>433.4</v>
      </c>
      <c r="L188" s="105">
        <f t="shared" si="44"/>
        <v>433.4</v>
      </c>
      <c r="M188" s="105"/>
      <c r="N188" s="105">
        <f t="shared" si="44"/>
        <v>433.4</v>
      </c>
    </row>
    <row r="189" spans="1:14" ht="26.4" x14ac:dyDescent="0.3">
      <c r="A189" s="100"/>
      <c r="B189" s="100"/>
      <c r="C189" s="44" t="s">
        <v>16</v>
      </c>
      <c r="D189" s="43"/>
      <c r="E189" s="85" t="s">
        <v>15</v>
      </c>
      <c r="F189" s="104">
        <f t="shared" si="44"/>
        <v>433.4</v>
      </c>
      <c r="G189" s="284"/>
      <c r="H189" s="104">
        <f t="shared" si="44"/>
        <v>433.4</v>
      </c>
      <c r="I189" s="104">
        <f t="shared" si="44"/>
        <v>433.4</v>
      </c>
      <c r="J189" s="104"/>
      <c r="K189" s="104">
        <f t="shared" si="44"/>
        <v>433.4</v>
      </c>
      <c r="L189" s="104">
        <f t="shared" si="44"/>
        <v>433.4</v>
      </c>
      <c r="M189" s="104"/>
      <c r="N189" s="104">
        <f t="shared" si="44"/>
        <v>433.4</v>
      </c>
    </row>
    <row r="190" spans="1:14" ht="26.4" x14ac:dyDescent="0.3">
      <c r="A190" s="8"/>
      <c r="B190" s="8"/>
      <c r="C190" s="7" t="s">
        <v>621</v>
      </c>
      <c r="D190" s="7"/>
      <c r="E190" s="193" t="s">
        <v>635</v>
      </c>
      <c r="F190" s="9">
        <f t="shared" si="44"/>
        <v>433.4</v>
      </c>
      <c r="G190" s="237"/>
      <c r="H190" s="9">
        <f t="shared" si="44"/>
        <v>433.4</v>
      </c>
      <c r="I190" s="9">
        <f t="shared" si="44"/>
        <v>433.4</v>
      </c>
      <c r="J190" s="9"/>
      <c r="K190" s="9">
        <f t="shared" si="44"/>
        <v>433.4</v>
      </c>
      <c r="L190" s="9">
        <f t="shared" si="44"/>
        <v>433.4</v>
      </c>
      <c r="M190" s="9"/>
      <c r="N190" s="9">
        <f t="shared" si="44"/>
        <v>433.4</v>
      </c>
    </row>
    <row r="191" spans="1:14" ht="27" x14ac:dyDescent="0.3">
      <c r="A191" s="8"/>
      <c r="B191" s="8"/>
      <c r="C191" s="7"/>
      <c r="D191" s="7" t="s">
        <v>57</v>
      </c>
      <c r="E191" s="6" t="s">
        <v>56</v>
      </c>
      <c r="F191" s="175">
        <v>433.4</v>
      </c>
      <c r="G191" s="253"/>
      <c r="H191" s="175">
        <v>433.4</v>
      </c>
      <c r="I191" s="175">
        <v>433.4</v>
      </c>
      <c r="J191" s="175"/>
      <c r="K191" s="175">
        <v>433.4</v>
      </c>
      <c r="L191" s="175">
        <v>433.4</v>
      </c>
      <c r="M191" s="175"/>
      <c r="N191" s="175">
        <v>433.4</v>
      </c>
    </row>
    <row r="192" spans="1:14" x14ac:dyDescent="0.3">
      <c r="A192" s="20"/>
      <c r="B192" s="22" t="s">
        <v>396</v>
      </c>
      <c r="C192" s="21"/>
      <c r="D192" s="20"/>
      <c r="E192" s="19" t="s">
        <v>395</v>
      </c>
      <c r="F192" s="18">
        <f>F194</f>
        <v>7078.2</v>
      </c>
      <c r="G192" s="280"/>
      <c r="H192" s="18">
        <f>H194</f>
        <v>7078.2</v>
      </c>
      <c r="I192" s="18">
        <f>I194</f>
        <v>0</v>
      </c>
      <c r="J192" s="18">
        <f>J194</f>
        <v>7078.2</v>
      </c>
      <c r="K192" s="18">
        <f>K194</f>
        <v>7078.2</v>
      </c>
      <c r="L192" s="18">
        <f>L194</f>
        <v>7078.2</v>
      </c>
      <c r="M192" s="18"/>
      <c r="N192" s="18">
        <f>N194</f>
        <v>7078.2</v>
      </c>
    </row>
    <row r="193" spans="1:14" x14ac:dyDescent="0.3">
      <c r="A193" s="20"/>
      <c r="B193" s="22"/>
      <c r="C193" s="21" t="s">
        <v>36</v>
      </c>
      <c r="D193" s="20"/>
      <c r="E193" s="27" t="s">
        <v>35</v>
      </c>
      <c r="F193" s="18">
        <f t="shared" ref="F193:N197" si="45">F194</f>
        <v>7078.2</v>
      </c>
      <c r="G193" s="280"/>
      <c r="H193" s="18">
        <f t="shared" si="45"/>
        <v>7078.2</v>
      </c>
      <c r="I193" s="18">
        <f t="shared" si="45"/>
        <v>0</v>
      </c>
      <c r="J193" s="18">
        <f t="shared" si="45"/>
        <v>7078.2</v>
      </c>
      <c r="K193" s="18">
        <f t="shared" si="45"/>
        <v>7078.2</v>
      </c>
      <c r="L193" s="18">
        <f t="shared" si="45"/>
        <v>7078.2</v>
      </c>
      <c r="M193" s="18"/>
      <c r="N193" s="18">
        <f t="shared" si="45"/>
        <v>7078.2</v>
      </c>
    </row>
    <row r="194" spans="1:14" ht="26.4" x14ac:dyDescent="0.3">
      <c r="A194" s="33"/>
      <c r="B194" s="33"/>
      <c r="C194" s="34" t="s">
        <v>387</v>
      </c>
      <c r="D194" s="33"/>
      <c r="E194" s="32" t="s">
        <v>386</v>
      </c>
      <c r="F194" s="31">
        <f t="shared" si="45"/>
        <v>7078.2</v>
      </c>
      <c r="G194" s="276"/>
      <c r="H194" s="31">
        <f t="shared" si="45"/>
        <v>7078.2</v>
      </c>
      <c r="I194" s="31">
        <f t="shared" si="45"/>
        <v>0</v>
      </c>
      <c r="J194" s="31">
        <f t="shared" si="45"/>
        <v>7078.2</v>
      </c>
      <c r="K194" s="31">
        <f t="shared" si="45"/>
        <v>7078.2</v>
      </c>
      <c r="L194" s="31">
        <f t="shared" si="45"/>
        <v>7078.2</v>
      </c>
      <c r="M194" s="31"/>
      <c r="N194" s="31">
        <f t="shared" si="45"/>
        <v>7078.2</v>
      </c>
    </row>
    <row r="195" spans="1:14" ht="27" x14ac:dyDescent="0.3">
      <c r="A195" s="30"/>
      <c r="B195" s="30"/>
      <c r="C195" s="30" t="s">
        <v>394</v>
      </c>
      <c r="D195" s="30"/>
      <c r="E195" s="51" t="s">
        <v>393</v>
      </c>
      <c r="F195" s="28">
        <f t="shared" si="45"/>
        <v>7078.2</v>
      </c>
      <c r="G195" s="270"/>
      <c r="H195" s="28">
        <f t="shared" si="45"/>
        <v>7078.2</v>
      </c>
      <c r="I195" s="28">
        <f t="shared" si="45"/>
        <v>0</v>
      </c>
      <c r="J195" s="28">
        <f t="shared" si="45"/>
        <v>7078.2</v>
      </c>
      <c r="K195" s="28">
        <f t="shared" si="45"/>
        <v>7078.2</v>
      </c>
      <c r="L195" s="28">
        <f t="shared" si="45"/>
        <v>7078.2</v>
      </c>
      <c r="M195" s="28"/>
      <c r="N195" s="28">
        <f t="shared" si="45"/>
        <v>7078.2</v>
      </c>
    </row>
    <row r="196" spans="1:14" ht="27" x14ac:dyDescent="0.3">
      <c r="A196" s="153"/>
      <c r="B196" s="153"/>
      <c r="C196" s="153" t="s">
        <v>392</v>
      </c>
      <c r="D196" s="153"/>
      <c r="E196" s="154" t="s">
        <v>391</v>
      </c>
      <c r="F196" s="155">
        <f t="shared" si="45"/>
        <v>7078.2</v>
      </c>
      <c r="G196" s="271"/>
      <c r="H196" s="155">
        <f t="shared" si="45"/>
        <v>7078.2</v>
      </c>
      <c r="I196" s="155">
        <f t="shared" si="45"/>
        <v>0</v>
      </c>
      <c r="J196" s="155">
        <f t="shared" si="45"/>
        <v>7078.2</v>
      </c>
      <c r="K196" s="155">
        <f t="shared" si="45"/>
        <v>7078.2</v>
      </c>
      <c r="L196" s="155">
        <f t="shared" si="45"/>
        <v>7078.2</v>
      </c>
      <c r="M196" s="155"/>
      <c r="N196" s="155">
        <f t="shared" si="45"/>
        <v>7078.2</v>
      </c>
    </row>
    <row r="197" spans="1:14" ht="40.200000000000003" x14ac:dyDescent="0.3">
      <c r="A197" s="8"/>
      <c r="B197" s="8"/>
      <c r="C197" s="7" t="s">
        <v>390</v>
      </c>
      <c r="D197" s="60"/>
      <c r="E197" s="6" t="s">
        <v>569</v>
      </c>
      <c r="F197" s="9">
        <f t="shared" si="45"/>
        <v>7078.2</v>
      </c>
      <c r="G197" s="237"/>
      <c r="H197" s="9">
        <f t="shared" si="45"/>
        <v>7078.2</v>
      </c>
      <c r="I197" s="9">
        <f t="shared" si="45"/>
        <v>0</v>
      </c>
      <c r="J197" s="9">
        <f t="shared" si="45"/>
        <v>7078.2</v>
      </c>
      <c r="K197" s="9">
        <f t="shared" si="45"/>
        <v>7078.2</v>
      </c>
      <c r="L197" s="9">
        <f t="shared" si="45"/>
        <v>7078.2</v>
      </c>
      <c r="M197" s="9"/>
      <c r="N197" s="9">
        <f t="shared" si="45"/>
        <v>7078.2</v>
      </c>
    </row>
    <row r="198" spans="1:14" x14ac:dyDescent="0.3">
      <c r="A198" s="8"/>
      <c r="B198" s="8"/>
      <c r="C198" s="7"/>
      <c r="D198" s="7" t="s">
        <v>12</v>
      </c>
      <c r="E198" s="6" t="s">
        <v>11</v>
      </c>
      <c r="F198" s="175">
        <v>7078.2</v>
      </c>
      <c r="G198" s="253"/>
      <c r="H198" s="175">
        <v>7078.2</v>
      </c>
      <c r="I198" s="175">
        <v>0</v>
      </c>
      <c r="J198" s="175">
        <v>7078.2</v>
      </c>
      <c r="K198" s="175">
        <v>7078.2</v>
      </c>
      <c r="L198" s="175">
        <v>7078.2</v>
      </c>
      <c r="M198" s="175"/>
      <c r="N198" s="175">
        <v>7078.2</v>
      </c>
    </row>
    <row r="199" spans="1:14" x14ac:dyDescent="0.3">
      <c r="A199" s="36"/>
      <c r="B199" s="22" t="s">
        <v>389</v>
      </c>
      <c r="C199" s="21"/>
      <c r="D199" s="20"/>
      <c r="E199" s="19" t="s">
        <v>388</v>
      </c>
      <c r="F199" s="18">
        <f t="shared" ref="F199:N200" si="46">F200</f>
        <v>347225.22899999999</v>
      </c>
      <c r="G199" s="18">
        <f t="shared" si="46"/>
        <v>774.3</v>
      </c>
      <c r="H199" s="18">
        <f t="shared" si="46"/>
        <v>347999.52899999998</v>
      </c>
      <c r="I199" s="18">
        <f t="shared" si="46"/>
        <v>58822.5</v>
      </c>
      <c r="J199" s="18">
        <f t="shared" si="46"/>
        <v>531.73464999999999</v>
      </c>
      <c r="K199" s="18">
        <f t="shared" si="46"/>
        <v>59354.234649999999</v>
      </c>
      <c r="L199" s="18">
        <f t="shared" si="46"/>
        <v>61251.6</v>
      </c>
      <c r="M199" s="18"/>
      <c r="N199" s="18">
        <f t="shared" si="46"/>
        <v>61251.6</v>
      </c>
    </row>
    <row r="200" spans="1:14" x14ac:dyDescent="0.3">
      <c r="A200" s="36"/>
      <c r="B200" s="22"/>
      <c r="C200" s="21" t="s">
        <v>36</v>
      </c>
      <c r="D200" s="20"/>
      <c r="E200" s="27" t="s">
        <v>35</v>
      </c>
      <c r="F200" s="18">
        <f t="shared" si="46"/>
        <v>347225.22899999999</v>
      </c>
      <c r="G200" s="18">
        <f t="shared" si="46"/>
        <v>774.3</v>
      </c>
      <c r="H200" s="18">
        <f t="shared" si="46"/>
        <v>347999.52899999998</v>
      </c>
      <c r="I200" s="18">
        <f t="shared" si="46"/>
        <v>58822.5</v>
      </c>
      <c r="J200" s="18">
        <f t="shared" si="46"/>
        <v>531.73464999999999</v>
      </c>
      <c r="K200" s="18">
        <f t="shared" si="46"/>
        <v>59354.234649999999</v>
      </c>
      <c r="L200" s="18">
        <f t="shared" si="46"/>
        <v>61251.6</v>
      </c>
      <c r="M200" s="18"/>
      <c r="N200" s="18">
        <f t="shared" si="46"/>
        <v>61251.6</v>
      </c>
    </row>
    <row r="201" spans="1:14" ht="26.4" x14ac:dyDescent="0.3">
      <c r="A201" s="33"/>
      <c r="B201" s="33"/>
      <c r="C201" s="34" t="s">
        <v>387</v>
      </c>
      <c r="D201" s="33"/>
      <c r="E201" s="32" t="s">
        <v>386</v>
      </c>
      <c r="F201" s="31">
        <f t="shared" ref="F201:L201" si="47">F202+F237</f>
        <v>347225.22899999999</v>
      </c>
      <c r="G201" s="31">
        <f t="shared" si="47"/>
        <v>774.3</v>
      </c>
      <c r="H201" s="31">
        <f t="shared" si="47"/>
        <v>347999.52899999998</v>
      </c>
      <c r="I201" s="31">
        <f t="shared" si="47"/>
        <v>58822.5</v>
      </c>
      <c r="J201" s="31">
        <f t="shared" si="47"/>
        <v>531.73464999999999</v>
      </c>
      <c r="K201" s="31">
        <f t="shared" si="47"/>
        <v>59354.234649999999</v>
      </c>
      <c r="L201" s="31">
        <f t="shared" si="47"/>
        <v>61251.6</v>
      </c>
      <c r="M201" s="31"/>
      <c r="N201" s="31">
        <f>N202+N237</f>
        <v>61251.6</v>
      </c>
    </row>
    <row r="202" spans="1:14" ht="27" x14ac:dyDescent="0.3">
      <c r="A202" s="30"/>
      <c r="B202" s="30"/>
      <c r="C202" s="30" t="s">
        <v>385</v>
      </c>
      <c r="D202" s="30"/>
      <c r="E202" s="51" t="s">
        <v>384</v>
      </c>
      <c r="F202" s="28">
        <f>F203+F206+F213+F224+F231+F227</f>
        <v>343288.22899999999</v>
      </c>
      <c r="G202" s="28">
        <f>G203+G206+G213+G224+G231+G227</f>
        <v>774.3</v>
      </c>
      <c r="H202" s="28">
        <f>H203+H206+H213+H224+H231+H227</f>
        <v>344062.52899999998</v>
      </c>
      <c r="I202" s="28">
        <f>I203+I206+I213+I224+I231</f>
        <v>58822.5</v>
      </c>
      <c r="J202" s="28">
        <f>J203+J206+J213+J224+J231</f>
        <v>531.73464999999999</v>
      </c>
      <c r="K202" s="28">
        <f>K203+K206+K213+K224+K231</f>
        <v>59354.234649999999</v>
      </c>
      <c r="L202" s="28">
        <f>L203+L206+L213+L224+L231</f>
        <v>61251.6</v>
      </c>
      <c r="M202" s="28"/>
      <c r="N202" s="28">
        <f>N203+N206+N213+N224+N231</f>
        <v>61251.6</v>
      </c>
    </row>
    <row r="203" spans="1:14" ht="27" x14ac:dyDescent="0.3">
      <c r="A203" s="153"/>
      <c r="B203" s="153"/>
      <c r="C203" s="153" t="s">
        <v>383</v>
      </c>
      <c r="D203" s="153"/>
      <c r="E203" s="154" t="s">
        <v>668</v>
      </c>
      <c r="F203" s="155">
        <f>F204</f>
        <v>1127.5999999999999</v>
      </c>
      <c r="G203" s="271"/>
      <c r="H203" s="155">
        <f>H204</f>
        <v>1127.5999999999999</v>
      </c>
      <c r="I203" s="155">
        <f t="shared" ref="I203:N203" si="48">I204</f>
        <v>0</v>
      </c>
      <c r="J203" s="155"/>
      <c r="K203" s="155">
        <f t="shared" si="48"/>
        <v>0</v>
      </c>
      <c r="L203" s="155">
        <f t="shared" si="48"/>
        <v>574.29999999999995</v>
      </c>
      <c r="M203" s="155"/>
      <c r="N203" s="155">
        <f t="shared" si="48"/>
        <v>574.29999999999995</v>
      </c>
    </row>
    <row r="204" spans="1:14" ht="27" x14ac:dyDescent="0.3">
      <c r="A204" s="7"/>
      <c r="B204" s="7"/>
      <c r="C204" s="7" t="s">
        <v>634</v>
      </c>
      <c r="D204" s="60"/>
      <c r="E204" s="6" t="s">
        <v>382</v>
      </c>
      <c r="F204" s="9">
        <f>SUM(F205)</f>
        <v>1127.5999999999999</v>
      </c>
      <c r="G204" s="237"/>
      <c r="H204" s="9">
        <f>SUM(H205)</f>
        <v>1127.5999999999999</v>
      </c>
      <c r="I204" s="9">
        <f>SUM(I205)</f>
        <v>0</v>
      </c>
      <c r="J204" s="9"/>
      <c r="K204" s="9">
        <f>SUM(K205)</f>
        <v>0</v>
      </c>
      <c r="L204" s="9">
        <f>SUM(L205)</f>
        <v>574.29999999999995</v>
      </c>
      <c r="M204" s="9"/>
      <c r="N204" s="9">
        <f>SUM(N205)</f>
        <v>574.29999999999995</v>
      </c>
    </row>
    <row r="205" spans="1:14" x14ac:dyDescent="0.3">
      <c r="A205" s="7"/>
      <c r="B205" s="7"/>
      <c r="C205" s="7"/>
      <c r="D205" s="7" t="s">
        <v>12</v>
      </c>
      <c r="E205" s="6" t="s">
        <v>11</v>
      </c>
      <c r="F205" s="175">
        <f>574.3+553.3</f>
        <v>1127.5999999999999</v>
      </c>
      <c r="G205" s="253"/>
      <c r="H205" s="175">
        <f>574.3+553.3</f>
        <v>1127.5999999999999</v>
      </c>
      <c r="I205" s="175">
        <v>0</v>
      </c>
      <c r="J205" s="175"/>
      <c r="K205" s="175">
        <v>0</v>
      </c>
      <c r="L205" s="175">
        <v>574.29999999999995</v>
      </c>
      <c r="M205" s="175"/>
      <c r="N205" s="175">
        <v>574.29999999999995</v>
      </c>
    </row>
    <row r="206" spans="1:14" x14ac:dyDescent="0.3">
      <c r="A206" s="153"/>
      <c r="B206" s="153"/>
      <c r="C206" s="153" t="s">
        <v>381</v>
      </c>
      <c r="D206" s="153"/>
      <c r="E206" s="154" t="s">
        <v>380</v>
      </c>
      <c r="F206" s="155">
        <f>F207+F209+F211</f>
        <v>4608</v>
      </c>
      <c r="G206" s="155">
        <f t="shared" ref="G206:H206" si="49">G207+G209+G211</f>
        <v>200</v>
      </c>
      <c r="H206" s="155">
        <f t="shared" si="49"/>
        <v>4808</v>
      </c>
      <c r="I206" s="155">
        <f t="shared" ref="I206:N206" si="50">I207</f>
        <v>0</v>
      </c>
      <c r="J206" s="155"/>
      <c r="K206" s="155">
        <f t="shared" si="50"/>
        <v>0</v>
      </c>
      <c r="L206" s="155">
        <f t="shared" si="50"/>
        <v>0</v>
      </c>
      <c r="M206" s="155"/>
      <c r="N206" s="155">
        <f t="shared" si="50"/>
        <v>0</v>
      </c>
    </row>
    <row r="207" spans="1:14" ht="27" x14ac:dyDescent="0.3">
      <c r="A207" s="7"/>
      <c r="B207" s="7"/>
      <c r="C207" s="7" t="s">
        <v>669</v>
      </c>
      <c r="D207" s="60"/>
      <c r="E207" s="6" t="s">
        <v>670</v>
      </c>
      <c r="F207" s="9">
        <f>SUM(F208)</f>
        <v>4608</v>
      </c>
      <c r="G207" s="237"/>
      <c r="H207" s="9">
        <f>SUM(H208)</f>
        <v>4608</v>
      </c>
      <c r="I207" s="9">
        <f>SUM(I208)</f>
        <v>0</v>
      </c>
      <c r="J207" s="9"/>
      <c r="K207" s="9">
        <f>SUM(K208)</f>
        <v>0</v>
      </c>
      <c r="L207" s="9">
        <f>SUM(L208)</f>
        <v>0</v>
      </c>
      <c r="M207" s="9"/>
      <c r="N207" s="9">
        <f>SUM(N208)</f>
        <v>0</v>
      </c>
    </row>
    <row r="208" spans="1:14" x14ac:dyDescent="0.3">
      <c r="A208" s="7"/>
      <c r="B208" s="7"/>
      <c r="C208" s="7"/>
      <c r="D208" s="7" t="s">
        <v>12</v>
      </c>
      <c r="E208" s="6" t="s">
        <v>11</v>
      </c>
      <c r="F208" s="9">
        <v>4608</v>
      </c>
      <c r="G208" s="237"/>
      <c r="H208" s="9">
        <v>4608</v>
      </c>
      <c r="I208" s="9">
        <v>0</v>
      </c>
      <c r="J208" s="9"/>
      <c r="K208" s="9">
        <v>0</v>
      </c>
      <c r="L208" s="9">
        <v>0</v>
      </c>
      <c r="M208" s="9"/>
      <c r="N208" s="9">
        <v>0</v>
      </c>
    </row>
    <row r="209" spans="1:14" ht="45.75" customHeight="1" x14ac:dyDescent="0.3">
      <c r="A209" s="399"/>
      <c r="B209" s="399"/>
      <c r="C209" s="394" t="s">
        <v>883</v>
      </c>
      <c r="D209" s="397"/>
      <c r="E209" s="395" t="s">
        <v>884</v>
      </c>
      <c r="F209" s="400">
        <v>0</v>
      </c>
      <c r="G209" s="400">
        <f>G210</f>
        <v>0</v>
      </c>
      <c r="H209" s="400">
        <f>H210</f>
        <v>0</v>
      </c>
      <c r="I209" s="400">
        <v>0</v>
      </c>
      <c r="J209" s="400"/>
      <c r="K209" s="400">
        <v>0</v>
      </c>
      <c r="L209" s="400">
        <v>0</v>
      </c>
      <c r="M209" s="400"/>
      <c r="N209" s="400">
        <v>0</v>
      </c>
    </row>
    <row r="210" spans="1:14" x14ac:dyDescent="0.3">
      <c r="A210" s="399"/>
      <c r="B210" s="399"/>
      <c r="C210" s="399"/>
      <c r="D210" s="7" t="s">
        <v>12</v>
      </c>
      <c r="E210" s="6" t="s">
        <v>11</v>
      </c>
      <c r="F210" s="400">
        <v>0</v>
      </c>
      <c r="G210" s="398">
        <f>238.57437-238.57437</f>
        <v>0</v>
      </c>
      <c r="H210" s="400">
        <f>G210</f>
        <v>0</v>
      </c>
      <c r="I210" s="400">
        <v>0</v>
      </c>
      <c r="J210" s="400"/>
      <c r="K210" s="400">
        <v>0</v>
      </c>
      <c r="L210" s="400">
        <v>0</v>
      </c>
      <c r="M210" s="400"/>
      <c r="N210" s="400">
        <v>0</v>
      </c>
    </row>
    <row r="211" spans="1:14" x14ac:dyDescent="0.3">
      <c r="A211" s="408"/>
      <c r="B211" s="408"/>
      <c r="C211" s="410" t="s">
        <v>896</v>
      </c>
      <c r="D211" s="411"/>
      <c r="E211" s="412" t="s">
        <v>895</v>
      </c>
      <c r="F211" s="409">
        <v>0</v>
      </c>
      <c r="G211" s="413">
        <f>G212</f>
        <v>200</v>
      </c>
      <c r="H211" s="409">
        <f>H212</f>
        <v>200</v>
      </c>
      <c r="I211" s="409">
        <v>0</v>
      </c>
      <c r="J211" s="409"/>
      <c r="K211" s="409">
        <v>0</v>
      </c>
      <c r="L211" s="409">
        <v>0</v>
      </c>
      <c r="M211" s="409"/>
      <c r="N211" s="409">
        <v>0</v>
      </c>
    </row>
    <row r="212" spans="1:14" x14ac:dyDescent="0.3">
      <c r="A212" s="408"/>
      <c r="B212" s="408"/>
      <c r="C212" s="7"/>
      <c r="D212" s="7" t="s">
        <v>12</v>
      </c>
      <c r="E212" s="6" t="s">
        <v>11</v>
      </c>
      <c r="F212" s="409">
        <v>0</v>
      </c>
      <c r="G212" s="413">
        <v>200</v>
      </c>
      <c r="H212" s="409">
        <v>200</v>
      </c>
      <c r="I212" s="409">
        <v>0</v>
      </c>
      <c r="J212" s="409"/>
      <c r="K212" s="409">
        <v>0</v>
      </c>
      <c r="L212" s="409">
        <v>0</v>
      </c>
      <c r="M212" s="409"/>
      <c r="N212" s="409">
        <v>0</v>
      </c>
    </row>
    <row r="213" spans="1:14" ht="27" x14ac:dyDescent="0.3">
      <c r="A213" s="153"/>
      <c r="B213" s="153"/>
      <c r="C213" s="153" t="s">
        <v>379</v>
      </c>
      <c r="D213" s="153"/>
      <c r="E213" s="154" t="s">
        <v>378</v>
      </c>
      <c r="F213" s="155">
        <f>F214+F220+F218</f>
        <v>40997.122279999996</v>
      </c>
      <c r="G213" s="155">
        <f>G214+G220+G218+G222</f>
        <v>574.29999999999995</v>
      </c>
      <c r="H213" s="155">
        <f>H214+H220+H218+H222</f>
        <v>41571.422279999999</v>
      </c>
      <c r="I213" s="155">
        <f>I214+I220+I218</f>
        <v>26838.600000000002</v>
      </c>
      <c r="J213" s="155"/>
      <c r="K213" s="155">
        <f>K214+K220+K218</f>
        <v>26838.600000000002</v>
      </c>
      <c r="L213" s="155">
        <f>L214+L220+L218</f>
        <v>26838.600000000002</v>
      </c>
      <c r="M213" s="155"/>
      <c r="N213" s="155">
        <f>N214+N220+N218</f>
        <v>26838.600000000002</v>
      </c>
    </row>
    <row r="214" spans="1:14" x14ac:dyDescent="0.3">
      <c r="A214" s="7"/>
      <c r="B214" s="7"/>
      <c r="C214" s="7" t="s">
        <v>629</v>
      </c>
      <c r="D214" s="60"/>
      <c r="E214" s="6" t="s">
        <v>377</v>
      </c>
      <c r="F214" s="9">
        <f>F216+F217</f>
        <v>27092.222280000002</v>
      </c>
      <c r="G214" s="237"/>
      <c r="H214" s="9">
        <f>H216+H217</f>
        <v>27092.222280000002</v>
      </c>
      <c r="I214" s="9">
        <f>I216+I217</f>
        <v>26838.600000000002</v>
      </c>
      <c r="J214" s="9"/>
      <c r="K214" s="9">
        <f>K216+K217</f>
        <v>26838.600000000002</v>
      </c>
      <c r="L214" s="9">
        <f>L216+L217</f>
        <v>26838.600000000002</v>
      </c>
      <c r="M214" s="9"/>
      <c r="N214" s="9">
        <f>N216+N217</f>
        <v>26838.600000000002</v>
      </c>
    </row>
    <row r="215" spans="1:14" x14ac:dyDescent="0.3">
      <c r="A215" s="7"/>
      <c r="B215" s="7"/>
      <c r="C215" s="7"/>
      <c r="D215" s="7" t="s">
        <v>12</v>
      </c>
      <c r="E215" s="6" t="s">
        <v>11</v>
      </c>
      <c r="F215" s="9">
        <f>SUM(F216+F217)</f>
        <v>27092.222280000002</v>
      </c>
      <c r="G215" s="237"/>
      <c r="H215" s="9">
        <f>SUM(H216+H217)</f>
        <v>27092.222280000002</v>
      </c>
      <c r="I215" s="9">
        <f>SUM(I216+I217)</f>
        <v>26838.600000000002</v>
      </c>
      <c r="J215" s="9"/>
      <c r="K215" s="9">
        <f>SUM(K216+K217)</f>
        <v>26838.600000000002</v>
      </c>
      <c r="L215" s="9">
        <f>SUM(L216+L217)</f>
        <v>26838.600000000002</v>
      </c>
      <c r="M215" s="9"/>
      <c r="N215" s="9">
        <f>SUM(N216+N217)</f>
        <v>26838.600000000002</v>
      </c>
    </row>
    <row r="216" spans="1:14" x14ac:dyDescent="0.3">
      <c r="A216" s="7"/>
      <c r="B216" s="7"/>
      <c r="C216" s="7"/>
      <c r="D216" s="7"/>
      <c r="E216" s="6" t="s">
        <v>211</v>
      </c>
      <c r="F216" s="9">
        <v>24383</v>
      </c>
      <c r="G216" s="237"/>
      <c r="H216" s="9">
        <v>24383</v>
      </c>
      <c r="I216" s="9">
        <v>24154.7</v>
      </c>
      <c r="J216" s="9"/>
      <c r="K216" s="9">
        <v>24154.7</v>
      </c>
      <c r="L216" s="9">
        <v>24154.7</v>
      </c>
      <c r="M216" s="9"/>
      <c r="N216" s="9">
        <v>24154.7</v>
      </c>
    </row>
    <row r="217" spans="1:14" x14ac:dyDescent="0.3">
      <c r="A217" s="7"/>
      <c r="B217" s="7"/>
      <c r="C217" s="7"/>
      <c r="D217" s="7"/>
      <c r="E217" s="6" t="s">
        <v>97</v>
      </c>
      <c r="F217" s="9">
        <v>2709.22228</v>
      </c>
      <c r="G217" s="237"/>
      <c r="H217" s="9">
        <v>2709.22228</v>
      </c>
      <c r="I217" s="9">
        <v>2683.9</v>
      </c>
      <c r="J217" s="9"/>
      <c r="K217" s="9">
        <v>2683.9</v>
      </c>
      <c r="L217" s="9">
        <v>2683.9</v>
      </c>
      <c r="M217" s="9"/>
      <c r="N217" s="9">
        <v>2683.9</v>
      </c>
    </row>
    <row r="218" spans="1:14" x14ac:dyDescent="0.3">
      <c r="A218" s="7"/>
      <c r="B218" s="7"/>
      <c r="C218" s="7" t="s">
        <v>632</v>
      </c>
      <c r="D218" s="60"/>
      <c r="E218" s="6" t="s">
        <v>375</v>
      </c>
      <c r="F218" s="9">
        <f>F219</f>
        <v>7667.7</v>
      </c>
      <c r="G218" s="9">
        <f>G219</f>
        <v>0</v>
      </c>
      <c r="H218" s="9">
        <f>H219</f>
        <v>7667.7</v>
      </c>
      <c r="I218" s="9">
        <f>I219</f>
        <v>0</v>
      </c>
      <c r="J218" s="9"/>
      <c r="K218" s="9">
        <f>K219</f>
        <v>0</v>
      </c>
      <c r="L218" s="9">
        <f>L219</f>
        <v>0</v>
      </c>
      <c r="M218" s="9"/>
      <c r="N218" s="9">
        <f>N219</f>
        <v>0</v>
      </c>
    </row>
    <row r="219" spans="1:14" x14ac:dyDescent="0.3">
      <c r="A219" s="94"/>
      <c r="B219" s="94"/>
      <c r="C219" s="94"/>
      <c r="D219" s="7" t="s">
        <v>12</v>
      </c>
      <c r="E219" s="6" t="s">
        <v>11</v>
      </c>
      <c r="F219" s="175">
        <v>7667.7</v>
      </c>
      <c r="G219" s="398">
        <f>-238.57437+238.57437</f>
        <v>0</v>
      </c>
      <c r="H219" s="175">
        <f>SUM(F219:G219)</f>
        <v>7667.7</v>
      </c>
      <c r="I219" s="9">
        <v>0</v>
      </c>
      <c r="J219" s="9"/>
      <c r="K219" s="9">
        <v>0</v>
      </c>
      <c r="L219" s="9">
        <v>0</v>
      </c>
      <c r="M219" s="9"/>
      <c r="N219" s="9">
        <v>0</v>
      </c>
    </row>
    <row r="220" spans="1:14" x14ac:dyDescent="0.3">
      <c r="A220" s="7"/>
      <c r="B220" s="7"/>
      <c r="C220" s="7" t="s">
        <v>633</v>
      </c>
      <c r="D220" s="60"/>
      <c r="E220" s="6" t="s">
        <v>376</v>
      </c>
      <c r="F220" s="9">
        <f>F221</f>
        <v>6237.2</v>
      </c>
      <c r="G220" s="9">
        <f>G221</f>
        <v>-25.7</v>
      </c>
      <c r="H220" s="9">
        <f>H221</f>
        <v>6211.5</v>
      </c>
      <c r="I220" s="9">
        <f>I221</f>
        <v>0</v>
      </c>
      <c r="J220" s="9"/>
      <c r="K220" s="9">
        <f>K221</f>
        <v>0</v>
      </c>
      <c r="L220" s="9">
        <f>L221</f>
        <v>0</v>
      </c>
      <c r="M220" s="9"/>
      <c r="N220" s="9">
        <f>N221</f>
        <v>0</v>
      </c>
    </row>
    <row r="221" spans="1:14" x14ac:dyDescent="0.3">
      <c r="A221" s="7"/>
      <c r="B221" s="7"/>
      <c r="C221" s="7"/>
      <c r="D221" s="7" t="s">
        <v>12</v>
      </c>
      <c r="E221" s="6" t="s">
        <v>11</v>
      </c>
      <c r="F221" s="175">
        <v>6237.2</v>
      </c>
      <c r="G221" s="253">
        <v>-25.7</v>
      </c>
      <c r="H221" s="175">
        <f>6211.5</f>
        <v>6211.5</v>
      </c>
      <c r="I221" s="9">
        <v>0</v>
      </c>
      <c r="J221" s="9"/>
      <c r="K221" s="9">
        <v>0</v>
      </c>
      <c r="L221" s="9">
        <v>0</v>
      </c>
      <c r="M221" s="9"/>
      <c r="N221" s="9">
        <v>0</v>
      </c>
    </row>
    <row r="222" spans="1:14" ht="21" customHeight="1" x14ac:dyDescent="0.3">
      <c r="A222" s="399"/>
      <c r="B222" s="399"/>
      <c r="C222" s="396" t="s">
        <v>889</v>
      </c>
      <c r="D222" s="394"/>
      <c r="E222" s="395" t="s">
        <v>890</v>
      </c>
      <c r="F222" s="401">
        <v>0</v>
      </c>
      <c r="G222" s="401">
        <v>600</v>
      </c>
      <c r="H222" s="401">
        <v>600</v>
      </c>
      <c r="I222" s="400">
        <v>0</v>
      </c>
      <c r="J222" s="400"/>
      <c r="K222" s="400">
        <v>0</v>
      </c>
      <c r="L222" s="400">
        <v>0</v>
      </c>
      <c r="M222" s="400"/>
      <c r="N222" s="400">
        <v>0</v>
      </c>
    </row>
    <row r="223" spans="1:14" x14ac:dyDescent="0.3">
      <c r="A223" s="399"/>
      <c r="B223" s="399"/>
      <c r="C223" s="399"/>
      <c r="D223" s="7" t="s">
        <v>12</v>
      </c>
      <c r="E223" s="6" t="s">
        <v>11</v>
      </c>
      <c r="F223" s="401">
        <v>0</v>
      </c>
      <c r="G223" s="401">
        <v>600</v>
      </c>
      <c r="H223" s="401">
        <v>600</v>
      </c>
      <c r="I223" s="400">
        <v>0</v>
      </c>
      <c r="J223" s="400"/>
      <c r="K223" s="400">
        <v>0</v>
      </c>
      <c r="L223" s="400">
        <v>0</v>
      </c>
      <c r="M223" s="400"/>
      <c r="N223" s="400">
        <v>0</v>
      </c>
    </row>
    <row r="224" spans="1:14" x14ac:dyDescent="0.3">
      <c r="A224" s="153"/>
      <c r="B224" s="153"/>
      <c r="C224" s="153" t="s">
        <v>374</v>
      </c>
      <c r="D224" s="153"/>
      <c r="E224" s="154" t="s">
        <v>373</v>
      </c>
      <c r="F224" s="155">
        <f t="shared" ref="F224:N228" si="51">F225</f>
        <v>33838.699999999997</v>
      </c>
      <c r="G224" s="271"/>
      <c r="H224" s="155">
        <f t="shared" si="51"/>
        <v>33838.699999999997</v>
      </c>
      <c r="I224" s="155">
        <f t="shared" si="51"/>
        <v>31983.9</v>
      </c>
      <c r="J224" s="155"/>
      <c r="K224" s="155">
        <f t="shared" si="51"/>
        <v>31983.9</v>
      </c>
      <c r="L224" s="155">
        <f t="shared" si="51"/>
        <v>33838.699999999997</v>
      </c>
      <c r="M224" s="155"/>
      <c r="N224" s="155">
        <f t="shared" si="51"/>
        <v>33838.699999999997</v>
      </c>
    </row>
    <row r="225" spans="1:14" ht="27" x14ac:dyDescent="0.3">
      <c r="A225" s="7"/>
      <c r="B225" s="7"/>
      <c r="C225" s="7" t="s">
        <v>631</v>
      </c>
      <c r="D225" s="60"/>
      <c r="E225" s="6" t="s">
        <v>372</v>
      </c>
      <c r="F225" s="9">
        <f t="shared" si="51"/>
        <v>33838.699999999997</v>
      </c>
      <c r="G225" s="237"/>
      <c r="H225" s="9">
        <f t="shared" si="51"/>
        <v>33838.699999999997</v>
      </c>
      <c r="I225" s="9">
        <f t="shared" si="51"/>
        <v>31983.9</v>
      </c>
      <c r="J225" s="9"/>
      <c r="K225" s="9">
        <f t="shared" si="51"/>
        <v>31983.9</v>
      </c>
      <c r="L225" s="9">
        <f t="shared" si="51"/>
        <v>33838.699999999997</v>
      </c>
      <c r="M225" s="9"/>
      <c r="N225" s="9">
        <f t="shared" si="51"/>
        <v>33838.699999999997</v>
      </c>
    </row>
    <row r="226" spans="1:14" x14ac:dyDescent="0.3">
      <c r="A226" s="7"/>
      <c r="B226" s="7"/>
      <c r="C226" s="7"/>
      <c r="D226" s="7" t="s">
        <v>12</v>
      </c>
      <c r="E226" s="6" t="s">
        <v>11</v>
      </c>
      <c r="F226" s="175">
        <v>33838.699999999997</v>
      </c>
      <c r="G226" s="253"/>
      <c r="H226" s="175">
        <v>33838.699999999997</v>
      </c>
      <c r="I226" s="175">
        <v>31983.9</v>
      </c>
      <c r="J226" s="175"/>
      <c r="K226" s="175">
        <v>31983.9</v>
      </c>
      <c r="L226" s="175">
        <v>33838.699999999997</v>
      </c>
      <c r="M226" s="175"/>
      <c r="N226" s="175">
        <v>33838.699999999997</v>
      </c>
    </row>
    <row r="227" spans="1:14" ht="40.200000000000003" x14ac:dyDescent="0.3">
      <c r="A227" s="153"/>
      <c r="B227" s="153"/>
      <c r="C227" s="153" t="s">
        <v>705</v>
      </c>
      <c r="D227" s="153"/>
      <c r="E227" s="156" t="s">
        <v>720</v>
      </c>
      <c r="F227" s="155">
        <f t="shared" si="51"/>
        <v>438.88</v>
      </c>
      <c r="G227" s="271"/>
      <c r="H227" s="155">
        <f t="shared" si="51"/>
        <v>438.88</v>
      </c>
      <c r="I227" s="155">
        <f t="shared" si="51"/>
        <v>0</v>
      </c>
      <c r="J227" s="155"/>
      <c r="K227" s="155">
        <f t="shared" si="51"/>
        <v>0</v>
      </c>
      <c r="L227" s="155">
        <f t="shared" si="51"/>
        <v>0</v>
      </c>
      <c r="M227" s="155"/>
      <c r="N227" s="155">
        <f t="shared" si="51"/>
        <v>0</v>
      </c>
    </row>
    <row r="228" spans="1:14" x14ac:dyDescent="0.3">
      <c r="A228" s="7"/>
      <c r="B228" s="7"/>
      <c r="C228" s="7" t="s">
        <v>704</v>
      </c>
      <c r="D228" s="7"/>
      <c r="E228" s="11" t="s">
        <v>687</v>
      </c>
      <c r="F228" s="9">
        <f t="shared" si="51"/>
        <v>438.88</v>
      </c>
      <c r="G228" s="237"/>
      <c r="H228" s="9">
        <f t="shared" si="51"/>
        <v>438.88</v>
      </c>
      <c r="I228" s="9">
        <f t="shared" si="51"/>
        <v>0</v>
      </c>
      <c r="J228" s="9"/>
      <c r="K228" s="9">
        <f t="shared" si="51"/>
        <v>0</v>
      </c>
      <c r="L228" s="9">
        <f t="shared" si="51"/>
        <v>0</v>
      </c>
      <c r="M228" s="9"/>
      <c r="N228" s="9">
        <f t="shared" si="51"/>
        <v>0</v>
      </c>
    </row>
    <row r="229" spans="1:14" x14ac:dyDescent="0.3">
      <c r="A229" s="7"/>
      <c r="B229" s="7"/>
      <c r="C229" s="7"/>
      <c r="D229" s="7" t="s">
        <v>12</v>
      </c>
      <c r="E229" s="6" t="s">
        <v>11</v>
      </c>
      <c r="F229" s="175">
        <f>F230</f>
        <v>438.88</v>
      </c>
      <c r="G229" s="253"/>
      <c r="H229" s="175">
        <f>H230</f>
        <v>438.88</v>
      </c>
      <c r="I229" s="175">
        <v>0</v>
      </c>
      <c r="J229" s="175"/>
      <c r="K229" s="175">
        <v>0</v>
      </c>
      <c r="L229" s="175">
        <v>0</v>
      </c>
      <c r="M229" s="175"/>
      <c r="N229" s="175">
        <v>0</v>
      </c>
    </row>
    <row r="230" spans="1:14" x14ac:dyDescent="0.3">
      <c r="A230" s="7"/>
      <c r="B230" s="7"/>
      <c r="C230" s="7"/>
      <c r="D230" s="7"/>
      <c r="E230" s="6" t="s">
        <v>97</v>
      </c>
      <c r="F230" s="9">
        <v>438.88</v>
      </c>
      <c r="G230" s="237"/>
      <c r="H230" s="9">
        <v>438.88</v>
      </c>
      <c r="I230" s="9">
        <v>0</v>
      </c>
      <c r="J230" s="9"/>
      <c r="K230" s="9">
        <v>0</v>
      </c>
      <c r="L230" s="9">
        <v>0</v>
      </c>
      <c r="M230" s="9"/>
      <c r="N230" s="9">
        <v>0</v>
      </c>
    </row>
    <row r="231" spans="1:14" ht="27" x14ac:dyDescent="0.3">
      <c r="A231" s="153"/>
      <c r="B231" s="153"/>
      <c r="C231" s="153" t="s">
        <v>652</v>
      </c>
      <c r="D231" s="153"/>
      <c r="E231" s="154" t="s">
        <v>371</v>
      </c>
      <c r="F231" s="155">
        <f>F232</f>
        <v>262277.92671999999</v>
      </c>
      <c r="G231" s="271"/>
      <c r="H231" s="155">
        <f>H232</f>
        <v>262277.92671999999</v>
      </c>
      <c r="I231" s="155">
        <f>I232</f>
        <v>0</v>
      </c>
      <c r="J231" s="155">
        <f t="shared" ref="J231:K231" si="52">J232</f>
        <v>531.73464999999999</v>
      </c>
      <c r="K231" s="155">
        <f t="shared" si="52"/>
        <v>531.73464999999999</v>
      </c>
      <c r="L231" s="155">
        <v>0</v>
      </c>
      <c r="M231" s="155"/>
      <c r="N231" s="155">
        <v>0</v>
      </c>
    </row>
    <row r="232" spans="1:14" x14ac:dyDescent="0.3">
      <c r="A232" s="7"/>
      <c r="B232" s="7"/>
      <c r="C232" s="7" t="s">
        <v>653</v>
      </c>
      <c r="D232" s="7"/>
      <c r="E232" s="6" t="s">
        <v>370</v>
      </c>
      <c r="F232" s="9">
        <f>F233</f>
        <v>262277.92671999999</v>
      </c>
      <c r="G232" s="237"/>
      <c r="H232" s="9">
        <f>H233</f>
        <v>262277.92671999999</v>
      </c>
      <c r="I232" s="9">
        <f>I233</f>
        <v>0</v>
      </c>
      <c r="J232" s="9">
        <f t="shared" ref="J232:K232" si="53">J233</f>
        <v>531.73464999999999</v>
      </c>
      <c r="K232" s="9">
        <f t="shared" si="53"/>
        <v>531.73464999999999</v>
      </c>
      <c r="L232" s="9">
        <v>0</v>
      </c>
      <c r="M232" s="9"/>
      <c r="N232" s="9">
        <v>0</v>
      </c>
    </row>
    <row r="233" spans="1:14" x14ac:dyDescent="0.3">
      <c r="A233" s="7"/>
      <c r="B233" s="7"/>
      <c r="C233" s="7"/>
      <c r="D233" s="7" t="s">
        <v>12</v>
      </c>
      <c r="E233" s="6" t="s">
        <v>11</v>
      </c>
      <c r="F233" s="9">
        <f>F234+F235+F236</f>
        <v>262277.92671999999</v>
      </c>
      <c r="G233" s="237"/>
      <c r="H233" s="9">
        <f>H234+H235+H236</f>
        <v>262277.92671999999</v>
      </c>
      <c r="I233" s="9">
        <v>0</v>
      </c>
      <c r="J233" s="9">
        <f>J234+J235+J236</f>
        <v>531.73464999999999</v>
      </c>
      <c r="K233" s="9">
        <f>K234+K235+K236</f>
        <v>531.73464999999999</v>
      </c>
      <c r="L233" s="9">
        <v>0</v>
      </c>
      <c r="M233" s="9"/>
      <c r="N233" s="9">
        <v>0</v>
      </c>
    </row>
    <row r="234" spans="1:14" x14ac:dyDescent="0.3">
      <c r="A234" s="7"/>
      <c r="B234" s="7"/>
      <c r="C234" s="7"/>
      <c r="D234" s="7"/>
      <c r="E234" s="6" t="s">
        <v>101</v>
      </c>
      <c r="F234" s="9">
        <v>250527.87560999999</v>
      </c>
      <c r="G234" s="237"/>
      <c r="H234" s="9">
        <v>250527.87560999999</v>
      </c>
      <c r="I234" s="9">
        <v>0</v>
      </c>
      <c r="J234" s="9"/>
      <c r="K234" s="9">
        <v>0</v>
      </c>
      <c r="L234" s="9">
        <v>0</v>
      </c>
      <c r="M234" s="9"/>
      <c r="N234" s="9">
        <v>0</v>
      </c>
    </row>
    <row r="235" spans="1:14" x14ac:dyDescent="0.3">
      <c r="A235" s="7"/>
      <c r="B235" s="7"/>
      <c r="C235" s="7"/>
      <c r="D235" s="7"/>
      <c r="E235" s="6" t="s">
        <v>100</v>
      </c>
      <c r="F235" s="9">
        <v>10438.661480000001</v>
      </c>
      <c r="G235" s="237"/>
      <c r="H235" s="9">
        <v>10438.661480000001</v>
      </c>
      <c r="I235" s="9">
        <v>0</v>
      </c>
      <c r="J235" s="9"/>
      <c r="K235" s="9">
        <v>0</v>
      </c>
      <c r="L235" s="9">
        <v>0</v>
      </c>
      <c r="M235" s="9"/>
      <c r="N235" s="9">
        <v>0</v>
      </c>
    </row>
    <row r="236" spans="1:14" x14ac:dyDescent="0.3">
      <c r="A236" s="7"/>
      <c r="B236" s="7"/>
      <c r="C236" s="7"/>
      <c r="D236" s="7"/>
      <c r="E236" s="6" t="s">
        <v>97</v>
      </c>
      <c r="F236" s="9">
        <v>1311.3896299999999</v>
      </c>
      <c r="G236" s="237"/>
      <c r="H236" s="9">
        <v>1311.3896299999999</v>
      </c>
      <c r="I236" s="9">
        <v>0</v>
      </c>
      <c r="J236" s="437">
        <v>531.73464999999999</v>
      </c>
      <c r="K236" s="9">
        <v>531.73464999999999</v>
      </c>
      <c r="L236" s="9">
        <v>0</v>
      </c>
      <c r="M236" s="9"/>
      <c r="N236" s="9">
        <v>0</v>
      </c>
    </row>
    <row r="237" spans="1:14" ht="27" x14ac:dyDescent="0.3">
      <c r="A237" s="30"/>
      <c r="B237" s="30"/>
      <c r="C237" s="30" t="s">
        <v>369</v>
      </c>
      <c r="D237" s="30"/>
      <c r="E237" s="51" t="s">
        <v>368</v>
      </c>
      <c r="F237" s="28">
        <f>F238+F241+F244</f>
        <v>3937</v>
      </c>
      <c r="G237" s="270"/>
      <c r="H237" s="28">
        <f>H238+H241+H244</f>
        <v>3937</v>
      </c>
      <c r="I237" s="28">
        <f t="shared" ref="I237:K237" si="54">I238+I241</f>
        <v>0</v>
      </c>
      <c r="J237" s="28"/>
      <c r="K237" s="28">
        <f t="shared" si="54"/>
        <v>0</v>
      </c>
      <c r="L237" s="28">
        <f t="shared" ref="L237:N237" si="55">L238+L241</f>
        <v>0</v>
      </c>
      <c r="M237" s="28"/>
      <c r="N237" s="28">
        <f t="shared" si="55"/>
        <v>0</v>
      </c>
    </row>
    <row r="238" spans="1:14" ht="27" x14ac:dyDescent="0.3">
      <c r="A238" s="153"/>
      <c r="B238" s="153"/>
      <c r="C238" s="153" t="s">
        <v>367</v>
      </c>
      <c r="D238" s="153"/>
      <c r="E238" s="166" t="s">
        <v>366</v>
      </c>
      <c r="F238" s="155">
        <f t="shared" ref="F238:N239" si="56">F239</f>
        <v>1236.5999999999999</v>
      </c>
      <c r="G238" s="271"/>
      <c r="H238" s="155">
        <f t="shared" si="56"/>
        <v>1236.5999999999999</v>
      </c>
      <c r="I238" s="155">
        <f t="shared" si="56"/>
        <v>0</v>
      </c>
      <c r="J238" s="155"/>
      <c r="K238" s="155">
        <f t="shared" si="56"/>
        <v>0</v>
      </c>
      <c r="L238" s="155">
        <f t="shared" si="56"/>
        <v>0</v>
      </c>
      <c r="M238" s="155"/>
      <c r="N238" s="155">
        <f t="shared" si="56"/>
        <v>0</v>
      </c>
    </row>
    <row r="239" spans="1:14" ht="27" x14ac:dyDescent="0.3">
      <c r="A239" s="8"/>
      <c r="B239" s="8"/>
      <c r="C239" s="7" t="s">
        <v>630</v>
      </c>
      <c r="D239" s="7"/>
      <c r="E239" s="99" t="s">
        <v>365</v>
      </c>
      <c r="F239" s="9">
        <f t="shared" si="56"/>
        <v>1236.5999999999999</v>
      </c>
      <c r="G239" s="237"/>
      <c r="H239" s="9">
        <f t="shared" si="56"/>
        <v>1236.5999999999999</v>
      </c>
      <c r="I239" s="9">
        <f t="shared" si="56"/>
        <v>0</v>
      </c>
      <c r="J239" s="9"/>
      <c r="K239" s="9">
        <f t="shared" si="56"/>
        <v>0</v>
      </c>
      <c r="L239" s="9">
        <f t="shared" si="56"/>
        <v>0</v>
      </c>
      <c r="M239" s="9"/>
      <c r="N239" s="9">
        <f t="shared" si="56"/>
        <v>0</v>
      </c>
    </row>
    <row r="240" spans="1:14" x14ac:dyDescent="0.3">
      <c r="A240" s="8"/>
      <c r="B240" s="8"/>
      <c r="C240" s="7"/>
      <c r="D240" s="7" t="s">
        <v>12</v>
      </c>
      <c r="E240" s="6" t="s">
        <v>11</v>
      </c>
      <c r="F240" s="9">
        <v>1236.5999999999999</v>
      </c>
      <c r="G240" s="237"/>
      <c r="H240" s="9">
        <v>1236.5999999999999</v>
      </c>
      <c r="I240" s="9">
        <v>0</v>
      </c>
      <c r="J240" s="9"/>
      <c r="K240" s="9">
        <v>0</v>
      </c>
      <c r="L240" s="9">
        <v>0</v>
      </c>
      <c r="M240" s="9"/>
      <c r="N240" s="9">
        <v>0</v>
      </c>
    </row>
    <row r="241" spans="1:14" ht="27" x14ac:dyDescent="0.3">
      <c r="A241" s="153"/>
      <c r="B241" s="153"/>
      <c r="C241" s="153" t="s">
        <v>649</v>
      </c>
      <c r="D241" s="153"/>
      <c r="E241" s="166" t="s">
        <v>650</v>
      </c>
      <c r="F241" s="165">
        <f>F242</f>
        <v>300.39999999999998</v>
      </c>
      <c r="G241" s="267"/>
      <c r="H241" s="165">
        <f>H242</f>
        <v>300.39999999999998</v>
      </c>
      <c r="I241" s="165">
        <v>0</v>
      </c>
      <c r="J241" s="165"/>
      <c r="K241" s="165">
        <v>0</v>
      </c>
      <c r="L241" s="165">
        <v>0</v>
      </c>
      <c r="M241" s="165"/>
      <c r="N241" s="165">
        <v>0</v>
      </c>
    </row>
    <row r="242" spans="1:14" ht="27" x14ac:dyDescent="0.3">
      <c r="A242" s="213"/>
      <c r="B242" s="213"/>
      <c r="C242" s="199" t="s">
        <v>757</v>
      </c>
      <c r="D242" s="199"/>
      <c r="E242" s="206" t="s">
        <v>651</v>
      </c>
      <c r="F242" s="209">
        <f>F243</f>
        <v>300.39999999999998</v>
      </c>
      <c r="G242" s="237"/>
      <c r="H242" s="209">
        <f>H243</f>
        <v>300.39999999999998</v>
      </c>
      <c r="I242" s="209">
        <v>0</v>
      </c>
      <c r="J242" s="209"/>
      <c r="K242" s="209">
        <v>0</v>
      </c>
      <c r="L242" s="209">
        <v>0</v>
      </c>
      <c r="M242" s="209"/>
      <c r="N242" s="209">
        <v>0</v>
      </c>
    </row>
    <row r="243" spans="1:14" x14ac:dyDescent="0.3">
      <c r="A243" s="213"/>
      <c r="B243" s="213"/>
      <c r="C243" s="199"/>
      <c r="D243" s="7" t="s">
        <v>12</v>
      </c>
      <c r="E243" s="6" t="s">
        <v>11</v>
      </c>
      <c r="F243" s="209">
        <v>300.39999999999998</v>
      </c>
      <c r="G243" s="237"/>
      <c r="H243" s="209">
        <v>300.39999999999998</v>
      </c>
      <c r="I243" s="209">
        <v>0</v>
      </c>
      <c r="J243" s="209"/>
      <c r="K243" s="209">
        <v>0</v>
      </c>
      <c r="L243" s="209">
        <v>0</v>
      </c>
      <c r="M243" s="209"/>
      <c r="N243" s="209">
        <v>0</v>
      </c>
    </row>
    <row r="244" spans="1:14" x14ac:dyDescent="0.3">
      <c r="A244" s="153"/>
      <c r="B244" s="153"/>
      <c r="C244" s="153" t="s">
        <v>716</v>
      </c>
      <c r="D244" s="153"/>
      <c r="E244" s="166" t="s">
        <v>646</v>
      </c>
      <c r="F244" s="165">
        <f>F245</f>
        <v>2400</v>
      </c>
      <c r="G244" s="267"/>
      <c r="H244" s="165">
        <f>H245</f>
        <v>2400</v>
      </c>
      <c r="I244" s="165">
        <v>0</v>
      </c>
      <c r="J244" s="165"/>
      <c r="K244" s="165">
        <v>0</v>
      </c>
      <c r="L244" s="165">
        <v>0</v>
      </c>
      <c r="M244" s="165"/>
      <c r="N244" s="165">
        <v>0</v>
      </c>
    </row>
    <row r="245" spans="1:14" ht="27" x14ac:dyDescent="0.3">
      <c r="A245" s="228"/>
      <c r="B245" s="228"/>
      <c r="C245" s="7" t="s">
        <v>717</v>
      </c>
      <c r="D245" s="7"/>
      <c r="E245" s="99" t="s">
        <v>718</v>
      </c>
      <c r="F245" s="175">
        <f>F246</f>
        <v>2400</v>
      </c>
      <c r="G245" s="253"/>
      <c r="H245" s="175">
        <f>H246</f>
        <v>2400</v>
      </c>
      <c r="I245" s="175">
        <v>0</v>
      </c>
      <c r="J245" s="175"/>
      <c r="K245" s="175">
        <v>0</v>
      </c>
      <c r="L245" s="175">
        <v>0</v>
      </c>
      <c r="M245" s="175"/>
      <c r="N245" s="175">
        <v>0</v>
      </c>
    </row>
    <row r="246" spans="1:14" x14ac:dyDescent="0.3">
      <c r="A246" s="228"/>
      <c r="B246" s="228"/>
      <c r="C246" s="7"/>
      <c r="D246" s="7" t="s">
        <v>12</v>
      </c>
      <c r="E246" s="6" t="s">
        <v>11</v>
      </c>
      <c r="F246" s="175">
        <f>F247+F248</f>
        <v>2400</v>
      </c>
      <c r="G246" s="253"/>
      <c r="H246" s="175">
        <f>H247+H248</f>
        <v>2400</v>
      </c>
      <c r="I246" s="175">
        <v>0</v>
      </c>
      <c r="J246" s="175"/>
      <c r="K246" s="175">
        <v>0</v>
      </c>
      <c r="L246" s="175">
        <v>0</v>
      </c>
      <c r="M246" s="175"/>
      <c r="N246" s="175">
        <v>0</v>
      </c>
    </row>
    <row r="247" spans="1:14" x14ac:dyDescent="0.3">
      <c r="A247" s="228"/>
      <c r="B247" s="228"/>
      <c r="C247" s="226"/>
      <c r="D247" s="226"/>
      <c r="E247" s="6" t="s">
        <v>100</v>
      </c>
      <c r="F247" s="253">
        <v>2160</v>
      </c>
      <c r="G247" s="253"/>
      <c r="H247" s="253">
        <v>2160</v>
      </c>
      <c r="I247" s="253">
        <v>0</v>
      </c>
      <c r="J247" s="253"/>
      <c r="K247" s="253">
        <v>0</v>
      </c>
      <c r="L247" s="253">
        <v>0</v>
      </c>
      <c r="M247" s="253"/>
      <c r="N247" s="253">
        <v>0</v>
      </c>
    </row>
    <row r="248" spans="1:14" x14ac:dyDescent="0.3">
      <c r="A248" s="228"/>
      <c r="B248" s="228"/>
      <c r="C248" s="226"/>
      <c r="D248" s="226"/>
      <c r="E248" s="6" t="s">
        <v>97</v>
      </c>
      <c r="F248" s="253">
        <v>240</v>
      </c>
      <c r="G248" s="253"/>
      <c r="H248" s="253">
        <v>240</v>
      </c>
      <c r="I248" s="253">
        <v>0</v>
      </c>
      <c r="J248" s="253"/>
      <c r="K248" s="253">
        <v>0</v>
      </c>
      <c r="L248" s="253">
        <v>0</v>
      </c>
      <c r="M248" s="253"/>
      <c r="N248" s="253">
        <v>0</v>
      </c>
    </row>
    <row r="249" spans="1:14" x14ac:dyDescent="0.3">
      <c r="A249" s="8"/>
      <c r="B249" s="22" t="s">
        <v>364</v>
      </c>
      <c r="C249" s="56"/>
      <c r="D249" s="36"/>
      <c r="E249" s="19" t="s">
        <v>363</v>
      </c>
      <c r="F249" s="26">
        <f t="shared" ref="F249:N249" si="57">F250+F281</f>
        <v>10282.599399999999</v>
      </c>
      <c r="G249" s="26">
        <f t="shared" si="57"/>
        <v>942.1</v>
      </c>
      <c r="H249" s="26">
        <f t="shared" si="57"/>
        <v>11224.6994</v>
      </c>
      <c r="I249" s="26">
        <f t="shared" si="57"/>
        <v>4460.2</v>
      </c>
      <c r="J249" s="26">
        <f t="shared" si="57"/>
        <v>251.1</v>
      </c>
      <c r="K249" s="26">
        <f t="shared" si="57"/>
        <v>4711.3</v>
      </c>
      <c r="L249" s="26">
        <f t="shared" si="57"/>
        <v>5389.9</v>
      </c>
      <c r="M249" s="26">
        <f t="shared" si="57"/>
        <v>251.1</v>
      </c>
      <c r="N249" s="26">
        <f t="shared" si="57"/>
        <v>5641</v>
      </c>
    </row>
    <row r="250" spans="1:14" x14ac:dyDescent="0.3">
      <c r="A250" s="8"/>
      <c r="B250" s="22"/>
      <c r="C250" s="21" t="s">
        <v>36</v>
      </c>
      <c r="D250" s="20"/>
      <c r="E250" s="27" t="s">
        <v>35</v>
      </c>
      <c r="F250" s="26">
        <f t="shared" ref="F250:N250" si="58">F251+F260+F272</f>
        <v>6850.3993999999993</v>
      </c>
      <c r="G250" s="26">
        <f t="shared" si="58"/>
        <v>820</v>
      </c>
      <c r="H250" s="26">
        <f t="shared" si="58"/>
        <v>7670.3993999999993</v>
      </c>
      <c r="I250" s="26">
        <f t="shared" si="58"/>
        <v>885.7</v>
      </c>
      <c r="J250" s="26">
        <f t="shared" si="58"/>
        <v>0</v>
      </c>
      <c r="K250" s="26">
        <f t="shared" si="58"/>
        <v>885.7</v>
      </c>
      <c r="L250" s="26">
        <f t="shared" si="58"/>
        <v>1815.4</v>
      </c>
      <c r="M250" s="26">
        <f t="shared" si="58"/>
        <v>0</v>
      </c>
      <c r="N250" s="26">
        <f t="shared" si="58"/>
        <v>1815.4</v>
      </c>
    </row>
    <row r="251" spans="1:14" s="103" customFormat="1" ht="26.4" x14ac:dyDescent="0.3">
      <c r="A251" s="33"/>
      <c r="B251" s="33"/>
      <c r="C251" s="34" t="s">
        <v>261</v>
      </c>
      <c r="D251" s="33"/>
      <c r="E251" s="32" t="s">
        <v>260</v>
      </c>
      <c r="F251" s="31">
        <f>F252+F257</f>
        <v>974</v>
      </c>
      <c r="G251" s="31">
        <f>G252+G257</f>
        <v>820</v>
      </c>
      <c r="H251" s="31">
        <f>H252+H257</f>
        <v>1794</v>
      </c>
      <c r="I251" s="31">
        <f>I252+I257</f>
        <v>0</v>
      </c>
      <c r="J251" s="31"/>
      <c r="K251" s="31">
        <f>K252+K257</f>
        <v>0</v>
      </c>
      <c r="L251" s="31">
        <f>L252+L257</f>
        <v>974</v>
      </c>
      <c r="M251" s="31"/>
      <c r="N251" s="31">
        <f>N252+N257</f>
        <v>974</v>
      </c>
    </row>
    <row r="252" spans="1:14" ht="27" x14ac:dyDescent="0.3">
      <c r="A252" s="153"/>
      <c r="B252" s="153"/>
      <c r="C252" s="153" t="s">
        <v>259</v>
      </c>
      <c r="D252" s="153"/>
      <c r="E252" s="154" t="s">
        <v>258</v>
      </c>
      <c r="F252" s="155">
        <f>F253+F255</f>
        <v>974</v>
      </c>
      <c r="G252" s="155">
        <f t="shared" ref="G252:H252" si="59">G253+G255</f>
        <v>820</v>
      </c>
      <c r="H252" s="155">
        <f t="shared" si="59"/>
        <v>1794</v>
      </c>
      <c r="I252" s="155">
        <f t="shared" ref="F252:N253" si="60">I253</f>
        <v>0</v>
      </c>
      <c r="J252" s="155"/>
      <c r="K252" s="155">
        <f t="shared" si="60"/>
        <v>0</v>
      </c>
      <c r="L252" s="155">
        <f t="shared" si="60"/>
        <v>974</v>
      </c>
      <c r="M252" s="155"/>
      <c r="N252" s="155">
        <f t="shared" si="60"/>
        <v>974</v>
      </c>
    </row>
    <row r="253" spans="1:14" ht="39.6" x14ac:dyDescent="0.3">
      <c r="A253" s="8"/>
      <c r="B253" s="8"/>
      <c r="C253" s="7" t="s">
        <v>362</v>
      </c>
      <c r="D253" s="7"/>
      <c r="E253" s="102" t="s">
        <v>603</v>
      </c>
      <c r="F253" s="9">
        <f t="shared" si="60"/>
        <v>974</v>
      </c>
      <c r="G253" s="437">
        <f t="shared" si="60"/>
        <v>0</v>
      </c>
      <c r="H253" s="9">
        <f t="shared" si="60"/>
        <v>974</v>
      </c>
      <c r="I253" s="9">
        <f t="shared" si="60"/>
        <v>0</v>
      </c>
      <c r="J253" s="9"/>
      <c r="K253" s="9">
        <f t="shared" si="60"/>
        <v>0</v>
      </c>
      <c r="L253" s="9">
        <f t="shared" si="60"/>
        <v>974</v>
      </c>
      <c r="M253" s="9"/>
      <c r="N253" s="9">
        <f t="shared" si="60"/>
        <v>974</v>
      </c>
    </row>
    <row r="254" spans="1:14" x14ac:dyDescent="0.3">
      <c r="A254" s="8"/>
      <c r="B254" s="8"/>
      <c r="C254" s="7"/>
      <c r="D254" s="7" t="s">
        <v>12</v>
      </c>
      <c r="E254" s="6" t="s">
        <v>11</v>
      </c>
      <c r="F254" s="175">
        <v>974</v>
      </c>
      <c r="G254" s="253">
        <f>1029.2-820-209.2</f>
        <v>0</v>
      </c>
      <c r="H254" s="175">
        <f>SUM(F254:G254)</f>
        <v>974</v>
      </c>
      <c r="I254" s="175">
        <v>0</v>
      </c>
      <c r="J254" s="175"/>
      <c r="K254" s="175">
        <v>0</v>
      </c>
      <c r="L254" s="175">
        <v>974</v>
      </c>
      <c r="M254" s="175"/>
      <c r="N254" s="175">
        <v>974</v>
      </c>
    </row>
    <row r="255" spans="1:14" x14ac:dyDescent="0.3">
      <c r="A255" s="432"/>
      <c r="B255" s="432"/>
      <c r="C255" s="410" t="s">
        <v>898</v>
      </c>
      <c r="D255" s="410"/>
      <c r="E255" s="431" t="s">
        <v>897</v>
      </c>
      <c r="F255" s="429">
        <f>F256</f>
        <v>0</v>
      </c>
      <c r="G255" s="433">
        <f t="shared" ref="G255:H255" si="61">G256</f>
        <v>820</v>
      </c>
      <c r="H255" s="429">
        <f t="shared" si="61"/>
        <v>820</v>
      </c>
      <c r="I255" s="429">
        <v>0</v>
      </c>
      <c r="J255" s="429"/>
      <c r="K255" s="429">
        <v>0</v>
      </c>
      <c r="L255" s="429">
        <v>0</v>
      </c>
      <c r="M255" s="429"/>
      <c r="N255" s="429">
        <v>0</v>
      </c>
    </row>
    <row r="256" spans="1:14" x14ac:dyDescent="0.3">
      <c r="A256" s="432"/>
      <c r="B256" s="432"/>
      <c r="C256" s="410"/>
      <c r="D256" s="410" t="s">
        <v>12</v>
      </c>
      <c r="E256" s="431" t="s">
        <v>11</v>
      </c>
      <c r="F256" s="429">
        <v>0</v>
      </c>
      <c r="G256" s="429">
        <v>820</v>
      </c>
      <c r="H256" s="429">
        <v>820</v>
      </c>
      <c r="I256" s="429">
        <v>0</v>
      </c>
      <c r="J256" s="429"/>
      <c r="K256" s="429">
        <v>0</v>
      </c>
      <c r="L256" s="429">
        <v>0</v>
      </c>
      <c r="M256" s="429"/>
      <c r="N256" s="429">
        <v>0</v>
      </c>
    </row>
    <row r="257" spans="1:14" ht="27" x14ac:dyDescent="0.3">
      <c r="A257" s="157"/>
      <c r="B257" s="157"/>
      <c r="C257" s="153" t="s">
        <v>361</v>
      </c>
      <c r="D257" s="153"/>
      <c r="E257" s="154" t="s">
        <v>756</v>
      </c>
      <c r="F257" s="155">
        <f t="shared" ref="F257:N258" si="62">F258</f>
        <v>0</v>
      </c>
      <c r="G257" s="271"/>
      <c r="H257" s="155">
        <f t="shared" si="62"/>
        <v>0</v>
      </c>
      <c r="I257" s="155">
        <f t="shared" si="62"/>
        <v>0</v>
      </c>
      <c r="J257" s="155"/>
      <c r="K257" s="155">
        <f t="shared" si="62"/>
        <v>0</v>
      </c>
      <c r="L257" s="155">
        <f t="shared" si="62"/>
        <v>0</v>
      </c>
      <c r="M257" s="155"/>
      <c r="N257" s="155">
        <f t="shared" si="62"/>
        <v>0</v>
      </c>
    </row>
    <row r="258" spans="1:14" x14ac:dyDescent="0.3">
      <c r="A258" s="8"/>
      <c r="B258" s="8"/>
      <c r="C258" s="7" t="s">
        <v>360</v>
      </c>
      <c r="D258" s="7"/>
      <c r="E258" s="78" t="s">
        <v>359</v>
      </c>
      <c r="F258" s="9">
        <f t="shared" si="62"/>
        <v>0</v>
      </c>
      <c r="G258" s="237"/>
      <c r="H258" s="9">
        <f t="shared" si="62"/>
        <v>0</v>
      </c>
      <c r="I258" s="9">
        <f t="shared" si="62"/>
        <v>0</v>
      </c>
      <c r="J258" s="9"/>
      <c r="K258" s="9">
        <f t="shared" si="62"/>
        <v>0</v>
      </c>
      <c r="L258" s="9">
        <f t="shared" si="62"/>
        <v>0</v>
      </c>
      <c r="M258" s="9"/>
      <c r="N258" s="9">
        <f t="shared" si="62"/>
        <v>0</v>
      </c>
    </row>
    <row r="259" spans="1:14" ht="27" x14ac:dyDescent="0.3">
      <c r="A259" s="8"/>
      <c r="B259" s="8"/>
      <c r="C259" s="7"/>
      <c r="D259" s="7" t="s">
        <v>248</v>
      </c>
      <c r="E259" s="6" t="s">
        <v>247</v>
      </c>
      <c r="F259" s="5">
        <v>0</v>
      </c>
      <c r="G259" s="229"/>
      <c r="H259" s="5">
        <v>0</v>
      </c>
      <c r="I259" s="5">
        <v>0</v>
      </c>
      <c r="J259" s="5"/>
      <c r="K259" s="5">
        <v>0</v>
      </c>
      <c r="L259" s="5">
        <v>0</v>
      </c>
      <c r="M259" s="5"/>
      <c r="N259" s="5">
        <v>0</v>
      </c>
    </row>
    <row r="260" spans="1:14" ht="26.4" x14ac:dyDescent="0.3">
      <c r="A260" s="33"/>
      <c r="B260" s="33"/>
      <c r="C260" s="34" t="s">
        <v>358</v>
      </c>
      <c r="D260" s="33"/>
      <c r="E260" s="32" t="s">
        <v>357</v>
      </c>
      <c r="F260" s="31">
        <f>F261+F268</f>
        <v>189.5</v>
      </c>
      <c r="G260" s="276"/>
      <c r="H260" s="31">
        <f>H261+H268</f>
        <v>189.5</v>
      </c>
      <c r="I260" s="31">
        <f>I261+I268</f>
        <v>0</v>
      </c>
      <c r="J260" s="31"/>
      <c r="K260" s="31">
        <f>K261+K268</f>
        <v>0</v>
      </c>
      <c r="L260" s="31">
        <f>L261+L268</f>
        <v>173.5</v>
      </c>
      <c r="M260" s="31"/>
      <c r="N260" s="31">
        <f>N261+N268</f>
        <v>173.5</v>
      </c>
    </row>
    <row r="261" spans="1:14" ht="27" x14ac:dyDescent="0.3">
      <c r="A261" s="30"/>
      <c r="B261" s="30"/>
      <c r="C261" s="30" t="s">
        <v>356</v>
      </c>
      <c r="D261" s="30"/>
      <c r="E261" s="79" t="s">
        <v>355</v>
      </c>
      <c r="F261" s="28">
        <f>F262+F265</f>
        <v>173.5</v>
      </c>
      <c r="G261" s="270"/>
      <c r="H261" s="28">
        <f>H262+H265</f>
        <v>173.5</v>
      </c>
      <c r="I261" s="28">
        <f>I262+I265</f>
        <v>0</v>
      </c>
      <c r="J261" s="28"/>
      <c r="K261" s="28">
        <f>K262+K265</f>
        <v>0</v>
      </c>
      <c r="L261" s="28">
        <f>L262+L265</f>
        <v>173.5</v>
      </c>
      <c r="M261" s="28"/>
      <c r="N261" s="28">
        <f>N262+N265</f>
        <v>173.5</v>
      </c>
    </row>
    <row r="262" spans="1:14" ht="27" x14ac:dyDescent="0.3">
      <c r="A262" s="153"/>
      <c r="B262" s="153"/>
      <c r="C262" s="153" t="s">
        <v>354</v>
      </c>
      <c r="D262" s="160"/>
      <c r="E262" s="164" t="s">
        <v>353</v>
      </c>
      <c r="F262" s="155">
        <f>F263</f>
        <v>48.5</v>
      </c>
      <c r="G262" s="271"/>
      <c r="H262" s="155">
        <f>H263</f>
        <v>48.5</v>
      </c>
      <c r="I262" s="155">
        <f t="shared" ref="I262:N262" si="63">I263</f>
        <v>0</v>
      </c>
      <c r="J262" s="155"/>
      <c r="K262" s="155">
        <f t="shared" si="63"/>
        <v>0</v>
      </c>
      <c r="L262" s="155">
        <f t="shared" si="63"/>
        <v>48.5</v>
      </c>
      <c r="M262" s="155"/>
      <c r="N262" s="155">
        <f t="shared" si="63"/>
        <v>48.5</v>
      </c>
    </row>
    <row r="263" spans="1:14" x14ac:dyDescent="0.3">
      <c r="A263" s="60"/>
      <c r="B263" s="60"/>
      <c r="C263" s="7" t="s">
        <v>352</v>
      </c>
      <c r="D263" s="7"/>
      <c r="E263" s="97" t="s">
        <v>351</v>
      </c>
      <c r="F263" s="9">
        <f>F264</f>
        <v>48.5</v>
      </c>
      <c r="G263" s="237"/>
      <c r="H263" s="9">
        <f>H264</f>
        <v>48.5</v>
      </c>
      <c r="I263" s="9">
        <f>I264</f>
        <v>0</v>
      </c>
      <c r="J263" s="9"/>
      <c r="K263" s="9">
        <f>K264</f>
        <v>0</v>
      </c>
      <c r="L263" s="9">
        <f>L264</f>
        <v>48.5</v>
      </c>
      <c r="M263" s="9"/>
      <c r="N263" s="9">
        <f>N264</f>
        <v>48.5</v>
      </c>
    </row>
    <row r="264" spans="1:14" x14ac:dyDescent="0.3">
      <c r="A264" s="60"/>
      <c r="B264" s="60"/>
      <c r="C264" s="7"/>
      <c r="D264" s="7" t="s">
        <v>12</v>
      </c>
      <c r="E264" s="6" t="s">
        <v>11</v>
      </c>
      <c r="F264" s="175">
        <v>48.5</v>
      </c>
      <c r="G264" s="253"/>
      <c r="H264" s="175">
        <v>48.5</v>
      </c>
      <c r="I264" s="175">
        <v>0</v>
      </c>
      <c r="J264" s="175"/>
      <c r="K264" s="175">
        <v>0</v>
      </c>
      <c r="L264" s="175">
        <v>48.5</v>
      </c>
      <c r="M264" s="175"/>
      <c r="N264" s="175">
        <v>48.5</v>
      </c>
    </row>
    <row r="265" spans="1:14" ht="27" x14ac:dyDescent="0.3">
      <c r="A265" s="153"/>
      <c r="B265" s="153"/>
      <c r="C265" s="153" t="s">
        <v>541</v>
      </c>
      <c r="D265" s="153"/>
      <c r="E265" s="154" t="s">
        <v>542</v>
      </c>
      <c r="F265" s="155">
        <f>F266</f>
        <v>125</v>
      </c>
      <c r="G265" s="271"/>
      <c r="H265" s="155">
        <f>H266</f>
        <v>125</v>
      </c>
      <c r="I265" s="155">
        <f t="shared" ref="I265:N266" si="64">I266</f>
        <v>0</v>
      </c>
      <c r="J265" s="155"/>
      <c r="K265" s="155">
        <f t="shared" si="64"/>
        <v>0</v>
      </c>
      <c r="L265" s="155">
        <f t="shared" si="64"/>
        <v>125</v>
      </c>
      <c r="M265" s="155"/>
      <c r="N265" s="155">
        <f t="shared" si="64"/>
        <v>125</v>
      </c>
    </row>
    <row r="266" spans="1:14" ht="27" x14ac:dyDescent="0.3">
      <c r="A266" s="60"/>
      <c r="B266" s="60"/>
      <c r="C266" s="7" t="s">
        <v>609</v>
      </c>
      <c r="D266" s="7"/>
      <c r="E266" s="6" t="s">
        <v>543</v>
      </c>
      <c r="F266" s="9">
        <f>F267</f>
        <v>125</v>
      </c>
      <c r="G266" s="237"/>
      <c r="H266" s="9">
        <f>H267</f>
        <v>125</v>
      </c>
      <c r="I266" s="9">
        <f t="shared" si="64"/>
        <v>0</v>
      </c>
      <c r="J266" s="9"/>
      <c r="K266" s="9">
        <f t="shared" si="64"/>
        <v>0</v>
      </c>
      <c r="L266" s="9">
        <f t="shared" si="64"/>
        <v>125</v>
      </c>
      <c r="M266" s="9"/>
      <c r="N266" s="9">
        <f t="shared" si="64"/>
        <v>125</v>
      </c>
    </row>
    <row r="267" spans="1:14" x14ac:dyDescent="0.3">
      <c r="A267" s="60"/>
      <c r="B267" s="60"/>
      <c r="C267" s="7"/>
      <c r="D267" s="7" t="s">
        <v>12</v>
      </c>
      <c r="E267" s="6" t="s">
        <v>11</v>
      </c>
      <c r="F267" s="175">
        <v>125</v>
      </c>
      <c r="G267" s="253"/>
      <c r="H267" s="175">
        <v>125</v>
      </c>
      <c r="I267" s="175">
        <v>0</v>
      </c>
      <c r="J267" s="175"/>
      <c r="K267" s="175">
        <v>0</v>
      </c>
      <c r="L267" s="175">
        <v>125</v>
      </c>
      <c r="M267" s="175"/>
      <c r="N267" s="175">
        <v>125</v>
      </c>
    </row>
    <row r="268" spans="1:14" x14ac:dyDescent="0.3">
      <c r="A268" s="30"/>
      <c r="B268" s="30"/>
      <c r="C268" s="30" t="s">
        <v>681</v>
      </c>
      <c r="D268" s="30"/>
      <c r="E268" s="79" t="s">
        <v>764</v>
      </c>
      <c r="F268" s="254">
        <f t="shared" ref="F268:N270" si="65">F269</f>
        <v>16</v>
      </c>
      <c r="G268" s="266"/>
      <c r="H268" s="254">
        <f t="shared" si="65"/>
        <v>16</v>
      </c>
      <c r="I268" s="254">
        <f t="shared" si="65"/>
        <v>0</v>
      </c>
      <c r="J268" s="254"/>
      <c r="K268" s="254">
        <f t="shared" si="65"/>
        <v>0</v>
      </c>
      <c r="L268" s="254">
        <f t="shared" si="65"/>
        <v>0</v>
      </c>
      <c r="M268" s="254"/>
      <c r="N268" s="254">
        <f t="shared" si="65"/>
        <v>0</v>
      </c>
    </row>
    <row r="269" spans="1:14" x14ac:dyDescent="0.3">
      <c r="A269" s="153"/>
      <c r="B269" s="153"/>
      <c r="C269" s="153" t="s">
        <v>682</v>
      </c>
      <c r="D269" s="153"/>
      <c r="E269" s="164" t="s">
        <v>684</v>
      </c>
      <c r="F269" s="165">
        <f t="shared" si="65"/>
        <v>16</v>
      </c>
      <c r="G269" s="267"/>
      <c r="H269" s="165">
        <f t="shared" si="65"/>
        <v>16</v>
      </c>
      <c r="I269" s="165">
        <f t="shared" si="65"/>
        <v>0</v>
      </c>
      <c r="J269" s="165"/>
      <c r="K269" s="165">
        <f t="shared" si="65"/>
        <v>0</v>
      </c>
      <c r="L269" s="165">
        <f t="shared" si="65"/>
        <v>0</v>
      </c>
      <c r="M269" s="165"/>
      <c r="N269" s="165">
        <f t="shared" si="65"/>
        <v>0</v>
      </c>
    </row>
    <row r="270" spans="1:14" x14ac:dyDescent="0.3">
      <c r="A270" s="232"/>
      <c r="B270" s="232"/>
      <c r="C270" s="7" t="s">
        <v>703</v>
      </c>
      <c r="D270" s="7"/>
      <c r="E270" s="97" t="s">
        <v>683</v>
      </c>
      <c r="F270" s="175">
        <f t="shared" si="65"/>
        <v>16</v>
      </c>
      <c r="G270" s="253"/>
      <c r="H270" s="175">
        <f t="shared" si="65"/>
        <v>16</v>
      </c>
      <c r="I270" s="175">
        <f t="shared" si="65"/>
        <v>0</v>
      </c>
      <c r="J270" s="175"/>
      <c r="K270" s="175">
        <f t="shared" si="65"/>
        <v>0</v>
      </c>
      <c r="L270" s="175">
        <f t="shared" si="65"/>
        <v>0</v>
      </c>
      <c r="M270" s="175"/>
      <c r="N270" s="175">
        <f t="shared" si="65"/>
        <v>0</v>
      </c>
    </row>
    <row r="271" spans="1:14" x14ac:dyDescent="0.3">
      <c r="A271" s="232"/>
      <c r="B271" s="232"/>
      <c r="C271" s="7"/>
      <c r="D271" s="7" t="s">
        <v>12</v>
      </c>
      <c r="E271" s="6" t="s">
        <v>11</v>
      </c>
      <c r="F271" s="175">
        <v>16</v>
      </c>
      <c r="G271" s="253"/>
      <c r="H271" s="175">
        <v>16</v>
      </c>
      <c r="I271" s="175">
        <v>0</v>
      </c>
      <c r="J271" s="175"/>
      <c r="K271" s="175">
        <v>0</v>
      </c>
      <c r="L271" s="175">
        <v>0</v>
      </c>
      <c r="M271" s="175"/>
      <c r="N271" s="175">
        <v>0</v>
      </c>
    </row>
    <row r="272" spans="1:14" ht="27" x14ac:dyDescent="0.3">
      <c r="A272" s="33"/>
      <c r="B272" s="33"/>
      <c r="C272" s="34" t="s">
        <v>350</v>
      </c>
      <c r="D272" s="33"/>
      <c r="E272" s="173" t="s">
        <v>575</v>
      </c>
      <c r="F272" s="31">
        <f>F273</f>
        <v>5686.8993999999993</v>
      </c>
      <c r="G272" s="276"/>
      <c r="H272" s="31">
        <f>H273</f>
        <v>5686.8993999999993</v>
      </c>
      <c r="I272" s="31">
        <f t="shared" ref="I272:N272" si="66">I273</f>
        <v>885.7</v>
      </c>
      <c r="J272" s="31"/>
      <c r="K272" s="31">
        <f t="shared" si="66"/>
        <v>885.7</v>
      </c>
      <c r="L272" s="31">
        <f t="shared" si="66"/>
        <v>667.9</v>
      </c>
      <c r="M272" s="31"/>
      <c r="N272" s="31">
        <f t="shared" si="66"/>
        <v>667.9</v>
      </c>
    </row>
    <row r="273" spans="1:14" x14ac:dyDescent="0.3">
      <c r="A273" s="153"/>
      <c r="B273" s="153"/>
      <c r="C273" s="153" t="s">
        <v>349</v>
      </c>
      <c r="D273" s="160"/>
      <c r="E273" s="154" t="s">
        <v>348</v>
      </c>
      <c r="F273" s="155">
        <f>F274+F276</f>
        <v>5686.8993999999993</v>
      </c>
      <c r="G273" s="271"/>
      <c r="H273" s="155">
        <f>H274+H276</f>
        <v>5686.8993999999993</v>
      </c>
      <c r="I273" s="155">
        <f>I274+I276</f>
        <v>885.7</v>
      </c>
      <c r="J273" s="155"/>
      <c r="K273" s="155">
        <f>K274+K276</f>
        <v>885.7</v>
      </c>
      <c r="L273" s="155">
        <f>L274+L276</f>
        <v>667.9</v>
      </c>
      <c r="M273" s="155"/>
      <c r="N273" s="155">
        <f>N274+N276</f>
        <v>667.9</v>
      </c>
    </row>
    <row r="274" spans="1:14" x14ac:dyDescent="0.3">
      <c r="A274" s="7"/>
      <c r="B274" s="7"/>
      <c r="C274" s="7" t="s">
        <v>347</v>
      </c>
      <c r="D274" s="7"/>
      <c r="E274" s="6" t="s">
        <v>346</v>
      </c>
      <c r="F274" s="9">
        <f>F275</f>
        <v>550.9</v>
      </c>
      <c r="G274" s="237"/>
      <c r="H274" s="9">
        <f>H275</f>
        <v>550.9</v>
      </c>
      <c r="I274" s="9">
        <f>I275</f>
        <v>0</v>
      </c>
      <c r="J274" s="9"/>
      <c r="K274" s="9">
        <f>K275</f>
        <v>0</v>
      </c>
      <c r="L274" s="9">
        <f>L275</f>
        <v>261</v>
      </c>
      <c r="M274" s="9"/>
      <c r="N274" s="9">
        <f>N275</f>
        <v>261</v>
      </c>
    </row>
    <row r="275" spans="1:14" x14ac:dyDescent="0.3">
      <c r="A275" s="7"/>
      <c r="B275" s="7"/>
      <c r="C275" s="7"/>
      <c r="D275" s="7" t="s">
        <v>12</v>
      </c>
      <c r="E275" s="6" t="s">
        <v>11</v>
      </c>
      <c r="F275" s="175">
        <v>550.9</v>
      </c>
      <c r="G275" s="253"/>
      <c r="H275" s="175">
        <v>550.9</v>
      </c>
      <c r="I275" s="175">
        <v>0</v>
      </c>
      <c r="J275" s="175"/>
      <c r="K275" s="175">
        <v>0</v>
      </c>
      <c r="L275" s="175">
        <v>261</v>
      </c>
      <c r="M275" s="175"/>
      <c r="N275" s="175">
        <v>261</v>
      </c>
    </row>
    <row r="276" spans="1:14" ht="18.75" customHeight="1" x14ac:dyDescent="0.3">
      <c r="A276" s="7"/>
      <c r="B276" s="7"/>
      <c r="C276" s="7" t="s">
        <v>345</v>
      </c>
      <c r="D276" s="7"/>
      <c r="E276" s="10" t="s">
        <v>344</v>
      </c>
      <c r="F276" s="175">
        <f t="shared" ref="F276:N276" si="67">F277</f>
        <v>5135.9993999999997</v>
      </c>
      <c r="G276" s="253"/>
      <c r="H276" s="175">
        <f t="shared" si="67"/>
        <v>5135.9993999999997</v>
      </c>
      <c r="I276" s="175">
        <f t="shared" si="67"/>
        <v>885.7</v>
      </c>
      <c r="J276" s="175"/>
      <c r="K276" s="175">
        <f t="shared" si="67"/>
        <v>885.7</v>
      </c>
      <c r="L276" s="175">
        <f t="shared" si="67"/>
        <v>406.9</v>
      </c>
      <c r="M276" s="175"/>
      <c r="N276" s="175">
        <f t="shared" si="67"/>
        <v>406.9</v>
      </c>
    </row>
    <row r="277" spans="1:14" x14ac:dyDescent="0.3">
      <c r="A277" s="7"/>
      <c r="B277" s="7"/>
      <c r="C277" s="7"/>
      <c r="D277" s="7" t="s">
        <v>12</v>
      </c>
      <c r="E277" s="6" t="s">
        <v>11</v>
      </c>
      <c r="F277" s="175">
        <f t="shared" ref="F277:L277" si="68">F278+F279</f>
        <v>5135.9993999999997</v>
      </c>
      <c r="G277" s="253"/>
      <c r="H277" s="175">
        <f t="shared" ref="H277:I277" si="69">H278+H279</f>
        <v>5135.9993999999997</v>
      </c>
      <c r="I277" s="175">
        <f t="shared" si="69"/>
        <v>885.7</v>
      </c>
      <c r="J277" s="175"/>
      <c r="K277" s="175">
        <f t="shared" si="68"/>
        <v>885.7</v>
      </c>
      <c r="L277" s="175">
        <f t="shared" si="68"/>
        <v>406.9</v>
      </c>
      <c r="M277" s="175"/>
      <c r="N277" s="175">
        <f t="shared" ref="N277" si="70">N278+N279</f>
        <v>406.9</v>
      </c>
    </row>
    <row r="278" spans="1:14" x14ac:dyDescent="0.3">
      <c r="A278" s="7"/>
      <c r="B278" s="7"/>
      <c r="C278" s="7"/>
      <c r="D278" s="7"/>
      <c r="E278" s="99" t="s">
        <v>301</v>
      </c>
      <c r="F278" s="175">
        <v>4365.5994899999996</v>
      </c>
      <c r="G278" s="253"/>
      <c r="H278" s="175">
        <v>4365.5994899999996</v>
      </c>
      <c r="I278" s="175">
        <v>0</v>
      </c>
      <c r="J278" s="175"/>
      <c r="K278" s="175">
        <v>0</v>
      </c>
      <c r="L278" s="175">
        <v>0</v>
      </c>
      <c r="M278" s="175"/>
      <c r="N278" s="175">
        <v>0</v>
      </c>
    </row>
    <row r="279" spans="1:14" x14ac:dyDescent="0.3">
      <c r="A279" s="7"/>
      <c r="B279" s="7"/>
      <c r="C279" s="7"/>
      <c r="D279" s="7"/>
      <c r="E279" s="6" t="s">
        <v>330</v>
      </c>
      <c r="F279" s="175">
        <v>770.39990999999998</v>
      </c>
      <c r="G279" s="253"/>
      <c r="H279" s="175">
        <v>770.39990999999998</v>
      </c>
      <c r="I279" s="175">
        <v>885.7</v>
      </c>
      <c r="J279" s="175"/>
      <c r="K279" s="175">
        <v>885.7</v>
      </c>
      <c r="L279" s="175">
        <v>406.9</v>
      </c>
      <c r="M279" s="175"/>
      <c r="N279" s="175">
        <v>406.9</v>
      </c>
    </row>
    <row r="280" spans="1:14" x14ac:dyDescent="0.3">
      <c r="A280" s="25"/>
      <c r="B280" s="25"/>
      <c r="C280" s="17" t="s">
        <v>52</v>
      </c>
      <c r="D280" s="101"/>
      <c r="E280" s="16" t="s">
        <v>51</v>
      </c>
      <c r="F280" s="15">
        <f t="shared" ref="F280:N281" si="71">F281</f>
        <v>3432.2</v>
      </c>
      <c r="G280" s="15">
        <f t="shared" si="71"/>
        <v>122.1</v>
      </c>
      <c r="H280" s="15">
        <f t="shared" si="71"/>
        <v>3554.2999999999997</v>
      </c>
      <c r="I280" s="15">
        <f t="shared" si="71"/>
        <v>3574.4999999999995</v>
      </c>
      <c r="J280" s="15">
        <f t="shared" si="71"/>
        <v>251.1</v>
      </c>
      <c r="K280" s="15">
        <f t="shared" si="71"/>
        <v>3825.6</v>
      </c>
      <c r="L280" s="15">
        <f t="shared" si="71"/>
        <v>3574.4999999999995</v>
      </c>
      <c r="M280" s="15">
        <f t="shared" si="71"/>
        <v>251.1</v>
      </c>
      <c r="N280" s="15">
        <f t="shared" si="71"/>
        <v>3825.6</v>
      </c>
    </row>
    <row r="281" spans="1:14" s="74" customFormat="1" ht="26.4" x14ac:dyDescent="0.3">
      <c r="A281" s="100"/>
      <c r="B281" s="100"/>
      <c r="C281" s="44" t="s">
        <v>16</v>
      </c>
      <c r="D281" s="43"/>
      <c r="E281" s="85" t="s">
        <v>15</v>
      </c>
      <c r="F281" s="12">
        <f t="shared" si="71"/>
        <v>3432.2</v>
      </c>
      <c r="G281" s="12">
        <f t="shared" si="71"/>
        <v>122.1</v>
      </c>
      <c r="H281" s="12">
        <f t="shared" si="71"/>
        <v>3554.2999999999997</v>
      </c>
      <c r="I281" s="12">
        <f t="shared" si="71"/>
        <v>3574.4999999999995</v>
      </c>
      <c r="J281" s="12">
        <f t="shared" si="71"/>
        <v>251.1</v>
      </c>
      <c r="K281" s="12">
        <f t="shared" si="71"/>
        <v>3825.6</v>
      </c>
      <c r="L281" s="12">
        <f t="shared" si="71"/>
        <v>3574.4999999999995</v>
      </c>
      <c r="M281" s="12">
        <f t="shared" si="71"/>
        <v>251.1</v>
      </c>
      <c r="N281" s="12">
        <f t="shared" si="71"/>
        <v>3825.6</v>
      </c>
    </row>
    <row r="282" spans="1:14" ht="27" x14ac:dyDescent="0.3">
      <c r="A282" s="8"/>
      <c r="B282" s="8"/>
      <c r="C282" s="7" t="s">
        <v>343</v>
      </c>
      <c r="D282" s="7"/>
      <c r="E282" s="6" t="s">
        <v>342</v>
      </c>
      <c r="F282" s="9">
        <f t="shared" ref="F282:N282" si="72">F283+F284+F285</f>
        <v>3432.2</v>
      </c>
      <c r="G282" s="9">
        <f t="shared" si="72"/>
        <v>122.1</v>
      </c>
      <c r="H282" s="9">
        <f t="shared" si="72"/>
        <v>3554.2999999999997</v>
      </c>
      <c r="I282" s="9">
        <f t="shared" si="72"/>
        <v>3574.4999999999995</v>
      </c>
      <c r="J282" s="9">
        <f t="shared" si="72"/>
        <v>251.1</v>
      </c>
      <c r="K282" s="9">
        <f t="shared" si="72"/>
        <v>3825.6</v>
      </c>
      <c r="L282" s="9">
        <f t="shared" si="72"/>
        <v>3574.4999999999995</v>
      </c>
      <c r="M282" s="9">
        <f t="shared" si="72"/>
        <v>251.1</v>
      </c>
      <c r="N282" s="9">
        <f t="shared" si="72"/>
        <v>3825.6</v>
      </c>
    </row>
    <row r="283" spans="1:14" ht="40.200000000000003" x14ac:dyDescent="0.3">
      <c r="A283" s="8"/>
      <c r="B283" s="8"/>
      <c r="C283" s="60"/>
      <c r="D283" s="7" t="s">
        <v>2</v>
      </c>
      <c r="E283" s="6" t="s">
        <v>1</v>
      </c>
      <c r="F283" s="175">
        <v>3309.4</v>
      </c>
      <c r="G283" s="253">
        <v>122.1</v>
      </c>
      <c r="H283" s="175">
        <v>3431.5</v>
      </c>
      <c r="I283" s="175">
        <v>3451.7</v>
      </c>
      <c r="J283" s="175">
        <v>251.1</v>
      </c>
      <c r="K283" s="175">
        <v>3702.8</v>
      </c>
      <c r="L283" s="175">
        <v>3451.7</v>
      </c>
      <c r="M283" s="175">
        <v>251.1</v>
      </c>
      <c r="N283" s="175">
        <v>3702.8</v>
      </c>
    </row>
    <row r="284" spans="1:14" x14ac:dyDescent="0.3">
      <c r="A284" s="8"/>
      <c r="B284" s="8"/>
      <c r="C284" s="60"/>
      <c r="D284" s="7" t="s">
        <v>12</v>
      </c>
      <c r="E284" s="6" t="s">
        <v>11</v>
      </c>
      <c r="F284" s="175">
        <v>120.6</v>
      </c>
      <c r="G284" s="253"/>
      <c r="H284" s="175">
        <v>120.6</v>
      </c>
      <c r="I284" s="175">
        <v>120.6</v>
      </c>
      <c r="J284" s="175"/>
      <c r="K284" s="175">
        <v>120.6</v>
      </c>
      <c r="L284" s="175">
        <v>120.6</v>
      </c>
      <c r="M284" s="175"/>
      <c r="N284" s="175">
        <v>120.6</v>
      </c>
    </row>
    <row r="285" spans="1:14" x14ac:dyDescent="0.3">
      <c r="A285" s="8"/>
      <c r="B285" s="8"/>
      <c r="C285" s="60"/>
      <c r="D285" s="54" t="s">
        <v>22</v>
      </c>
      <c r="E285" s="55" t="s">
        <v>21</v>
      </c>
      <c r="F285" s="175">
        <v>2.2000000000000002</v>
      </c>
      <c r="G285" s="253"/>
      <c r="H285" s="175">
        <v>2.2000000000000002</v>
      </c>
      <c r="I285" s="175">
        <v>2.2000000000000002</v>
      </c>
      <c r="J285" s="175"/>
      <c r="K285" s="175">
        <v>2.2000000000000002</v>
      </c>
      <c r="L285" s="175">
        <v>2.2000000000000002</v>
      </c>
      <c r="M285" s="175"/>
      <c r="N285" s="175">
        <v>2.2000000000000002</v>
      </c>
    </row>
    <row r="286" spans="1:14" x14ac:dyDescent="0.3">
      <c r="A286" s="20"/>
      <c r="B286" s="22" t="s">
        <v>341</v>
      </c>
      <c r="C286" s="21"/>
      <c r="D286" s="20"/>
      <c r="E286" s="19" t="s">
        <v>340</v>
      </c>
      <c r="F286" s="26">
        <f t="shared" ref="F286:M286" si="73">F287+F312+F355</f>
        <v>90773.068010000003</v>
      </c>
      <c r="G286" s="26">
        <f t="shared" si="73"/>
        <v>1479.5</v>
      </c>
      <c r="H286" s="26">
        <f t="shared" si="73"/>
        <v>92252.568010000003</v>
      </c>
      <c r="I286" s="26">
        <f t="shared" si="73"/>
        <v>34600.864950000003</v>
      </c>
      <c r="J286" s="26">
        <f t="shared" si="73"/>
        <v>3386.1700799999999</v>
      </c>
      <c r="K286" s="26">
        <f t="shared" si="73"/>
        <v>37987.035029999999</v>
      </c>
      <c r="L286" s="26">
        <f t="shared" si="73"/>
        <v>63093.615680000003</v>
      </c>
      <c r="M286" s="26">
        <f t="shared" si="73"/>
        <v>114</v>
      </c>
      <c r="N286" s="26">
        <f>N287+N312+N355</f>
        <v>63207.615680000003</v>
      </c>
    </row>
    <row r="287" spans="1:14" x14ac:dyDescent="0.3">
      <c r="A287" s="20"/>
      <c r="B287" s="22" t="s">
        <v>339</v>
      </c>
      <c r="C287" s="21"/>
      <c r="D287" s="20"/>
      <c r="E287" s="19" t="s">
        <v>338</v>
      </c>
      <c r="F287" s="26">
        <f>F288+F308</f>
        <v>3223.9</v>
      </c>
      <c r="G287" s="26">
        <f t="shared" ref="G287:H287" si="74">G288+G308</f>
        <v>259.8</v>
      </c>
      <c r="H287" s="26">
        <f t="shared" si="74"/>
        <v>3483.7</v>
      </c>
      <c r="I287" s="26">
        <f t="shared" ref="I287:N287" si="75">I288</f>
        <v>229.12685999999999</v>
      </c>
      <c r="J287" s="26"/>
      <c r="K287" s="26">
        <f t="shared" si="75"/>
        <v>229.12685999999999</v>
      </c>
      <c r="L287" s="26">
        <f t="shared" si="75"/>
        <v>2705.9</v>
      </c>
      <c r="M287" s="26"/>
      <c r="N287" s="26">
        <f t="shared" si="75"/>
        <v>2705.9</v>
      </c>
    </row>
    <row r="288" spans="1:14" x14ac:dyDescent="0.3">
      <c r="A288" s="20"/>
      <c r="B288" s="22"/>
      <c r="C288" s="21" t="s">
        <v>36</v>
      </c>
      <c r="D288" s="20"/>
      <c r="E288" s="27" t="s">
        <v>35</v>
      </c>
      <c r="F288" s="26">
        <f>F289+F303</f>
        <v>3223.9</v>
      </c>
      <c r="G288" s="26">
        <f>G289+G303</f>
        <v>50.6</v>
      </c>
      <c r="H288" s="26">
        <f>H289+H303</f>
        <v>3274.5</v>
      </c>
      <c r="I288" s="26">
        <f>I289+I303</f>
        <v>229.12685999999999</v>
      </c>
      <c r="J288" s="26"/>
      <c r="K288" s="26">
        <f>K289+K303</f>
        <v>229.12685999999999</v>
      </c>
      <c r="L288" s="26">
        <f>L289+L303</f>
        <v>2705.9</v>
      </c>
      <c r="M288" s="26"/>
      <c r="N288" s="26">
        <f>N289+N303</f>
        <v>2705.9</v>
      </c>
    </row>
    <row r="289" spans="1:14" ht="26.4" x14ac:dyDescent="0.3">
      <c r="A289" s="53"/>
      <c r="B289" s="33"/>
      <c r="C289" s="34" t="s">
        <v>261</v>
      </c>
      <c r="D289" s="33"/>
      <c r="E289" s="32" t="s">
        <v>260</v>
      </c>
      <c r="F289" s="31">
        <f>F290</f>
        <v>3223.9</v>
      </c>
      <c r="G289" s="31">
        <f>G290</f>
        <v>50.6</v>
      </c>
      <c r="H289" s="31">
        <f>H290</f>
        <v>3274.5</v>
      </c>
      <c r="I289" s="31">
        <f>I290</f>
        <v>229.12685999999999</v>
      </c>
      <c r="J289" s="31"/>
      <c r="K289" s="31">
        <f>K290</f>
        <v>229.12685999999999</v>
      </c>
      <c r="L289" s="31">
        <f>L290</f>
        <v>2705.9</v>
      </c>
      <c r="M289" s="31"/>
      <c r="N289" s="31">
        <f>N290</f>
        <v>2705.9</v>
      </c>
    </row>
    <row r="290" spans="1:14" ht="27" x14ac:dyDescent="0.3">
      <c r="A290" s="153"/>
      <c r="B290" s="153"/>
      <c r="C290" s="153" t="s">
        <v>259</v>
      </c>
      <c r="D290" s="153"/>
      <c r="E290" s="154" t="s">
        <v>258</v>
      </c>
      <c r="F290" s="155">
        <f>F291+F295+F299+F293+F297</f>
        <v>3223.9</v>
      </c>
      <c r="G290" s="155">
        <f>G291+G295+G299+G293+G297</f>
        <v>50.6</v>
      </c>
      <c r="H290" s="155">
        <f>H291+H295+H299+H293+H297</f>
        <v>3274.5</v>
      </c>
      <c r="I290" s="155">
        <f>I291+I295+I299+I293+I297</f>
        <v>229.12685999999999</v>
      </c>
      <c r="J290" s="155"/>
      <c r="K290" s="155">
        <f>K291+K295+K299+K293+K297</f>
        <v>229.12685999999999</v>
      </c>
      <c r="L290" s="155">
        <f>L291+L295+L299+L293+L297</f>
        <v>2705.9</v>
      </c>
      <c r="M290" s="155"/>
      <c r="N290" s="155">
        <f>N291+N295+N299+N293+N297</f>
        <v>2705.9</v>
      </c>
    </row>
    <row r="291" spans="1:14" ht="40.200000000000003" x14ac:dyDescent="0.3">
      <c r="A291" s="8"/>
      <c r="B291" s="8"/>
      <c r="C291" s="7" t="s">
        <v>337</v>
      </c>
      <c r="D291" s="7"/>
      <c r="E291" s="78" t="s">
        <v>336</v>
      </c>
      <c r="F291" s="9">
        <f>F292</f>
        <v>157.6</v>
      </c>
      <c r="G291" s="9">
        <f>G292</f>
        <v>50.6</v>
      </c>
      <c r="H291" s="9">
        <f>H292</f>
        <v>208.2</v>
      </c>
      <c r="I291" s="9">
        <f>I292</f>
        <v>157.6</v>
      </c>
      <c r="J291" s="9"/>
      <c r="K291" s="9">
        <f>K292</f>
        <v>157.6</v>
      </c>
      <c r="L291" s="9">
        <f>L292</f>
        <v>157.6</v>
      </c>
      <c r="M291" s="9"/>
      <c r="N291" s="9">
        <f>N292</f>
        <v>157.6</v>
      </c>
    </row>
    <row r="292" spans="1:14" x14ac:dyDescent="0.3">
      <c r="A292" s="8"/>
      <c r="B292" s="8"/>
      <c r="C292" s="7"/>
      <c r="D292" s="7" t="s">
        <v>12</v>
      </c>
      <c r="E292" s="6" t="s">
        <v>11</v>
      </c>
      <c r="F292" s="175">
        <v>157.6</v>
      </c>
      <c r="G292" s="253">
        <v>50.6</v>
      </c>
      <c r="H292" s="175">
        <v>208.2</v>
      </c>
      <c r="I292" s="175">
        <v>157.6</v>
      </c>
      <c r="J292" s="175"/>
      <c r="K292" s="175">
        <v>157.6</v>
      </c>
      <c r="L292" s="175">
        <v>157.6</v>
      </c>
      <c r="M292" s="175"/>
      <c r="N292" s="175">
        <v>157.6</v>
      </c>
    </row>
    <row r="293" spans="1:14" ht="27" x14ac:dyDescent="0.3">
      <c r="A293" s="8"/>
      <c r="B293" s="8"/>
      <c r="C293" s="7" t="s">
        <v>257</v>
      </c>
      <c r="D293" s="7"/>
      <c r="E293" s="78" t="s">
        <v>256</v>
      </c>
      <c r="F293" s="9">
        <f>F294</f>
        <v>2505.8000000000002</v>
      </c>
      <c r="G293" s="237"/>
      <c r="H293" s="9">
        <f>H294</f>
        <v>2505.8000000000002</v>
      </c>
      <c r="I293" s="9">
        <f>I294</f>
        <v>0</v>
      </c>
      <c r="J293" s="9"/>
      <c r="K293" s="9">
        <f>K294</f>
        <v>0</v>
      </c>
      <c r="L293" s="9">
        <f>L294</f>
        <v>2505.8000000000002</v>
      </c>
      <c r="M293" s="9"/>
      <c r="N293" s="9">
        <f>N294</f>
        <v>2505.8000000000002</v>
      </c>
    </row>
    <row r="294" spans="1:14" x14ac:dyDescent="0.3">
      <c r="A294" s="8"/>
      <c r="B294" s="8"/>
      <c r="C294" s="7"/>
      <c r="D294" s="7" t="s">
        <v>12</v>
      </c>
      <c r="E294" s="6" t="s">
        <v>11</v>
      </c>
      <c r="F294" s="175">
        <v>2505.8000000000002</v>
      </c>
      <c r="G294" s="253"/>
      <c r="H294" s="175">
        <v>2505.8000000000002</v>
      </c>
      <c r="I294" s="175">
        <v>0</v>
      </c>
      <c r="J294" s="175"/>
      <c r="K294" s="175">
        <v>0</v>
      </c>
      <c r="L294" s="175">
        <v>2505.8000000000002</v>
      </c>
      <c r="M294" s="175"/>
      <c r="N294" s="175">
        <v>2505.8000000000002</v>
      </c>
    </row>
    <row r="295" spans="1:14" ht="27" x14ac:dyDescent="0.3">
      <c r="A295" s="8"/>
      <c r="B295" s="8"/>
      <c r="C295" s="7" t="s">
        <v>335</v>
      </c>
      <c r="D295" s="7"/>
      <c r="E295" s="6" t="s">
        <v>334</v>
      </c>
      <c r="F295" s="9">
        <f>F296</f>
        <v>42.5</v>
      </c>
      <c r="G295" s="237"/>
      <c r="H295" s="9">
        <f>H296</f>
        <v>42.5</v>
      </c>
      <c r="I295" s="9">
        <f>I296</f>
        <v>42.5</v>
      </c>
      <c r="J295" s="9"/>
      <c r="K295" s="9">
        <f>K296</f>
        <v>42.5</v>
      </c>
      <c r="L295" s="9">
        <f>L296</f>
        <v>42.5</v>
      </c>
      <c r="M295" s="9"/>
      <c r="N295" s="9">
        <f>N296</f>
        <v>42.5</v>
      </c>
    </row>
    <row r="296" spans="1:14" x14ac:dyDescent="0.3">
      <c r="A296" s="8"/>
      <c r="B296" s="8"/>
      <c r="C296" s="7"/>
      <c r="D296" s="7" t="s">
        <v>12</v>
      </c>
      <c r="E296" s="6" t="s">
        <v>11</v>
      </c>
      <c r="F296" s="175">
        <v>42.5</v>
      </c>
      <c r="G296" s="253"/>
      <c r="H296" s="175">
        <v>42.5</v>
      </c>
      <c r="I296" s="175">
        <v>42.5</v>
      </c>
      <c r="J296" s="175"/>
      <c r="K296" s="175">
        <v>42.5</v>
      </c>
      <c r="L296" s="175">
        <v>42.5</v>
      </c>
      <c r="M296" s="175"/>
      <c r="N296" s="175">
        <v>42.5</v>
      </c>
    </row>
    <row r="297" spans="1:14" ht="27" x14ac:dyDescent="0.3">
      <c r="A297" s="8"/>
      <c r="B297" s="8"/>
      <c r="C297" s="7" t="s">
        <v>536</v>
      </c>
      <c r="D297" s="7"/>
      <c r="E297" s="6" t="s">
        <v>537</v>
      </c>
      <c r="F297" s="9">
        <f>F298</f>
        <v>518</v>
      </c>
      <c r="G297" s="237"/>
      <c r="H297" s="9">
        <f>H298</f>
        <v>518</v>
      </c>
      <c r="I297" s="9">
        <f>I298</f>
        <v>0</v>
      </c>
      <c r="J297" s="9"/>
      <c r="K297" s="9">
        <f>K298</f>
        <v>0</v>
      </c>
      <c r="L297" s="9">
        <f>L298</f>
        <v>0</v>
      </c>
      <c r="M297" s="9"/>
      <c r="N297" s="9">
        <f>N298</f>
        <v>0</v>
      </c>
    </row>
    <row r="298" spans="1:14" x14ac:dyDescent="0.3">
      <c r="A298" s="8"/>
      <c r="B298" s="8"/>
      <c r="C298" s="7"/>
      <c r="D298" s="7" t="s">
        <v>12</v>
      </c>
      <c r="E298" s="6" t="s">
        <v>11</v>
      </c>
      <c r="F298" s="175">
        <v>518</v>
      </c>
      <c r="G298" s="253"/>
      <c r="H298" s="175">
        <v>518</v>
      </c>
      <c r="I298" s="175">
        <v>0</v>
      </c>
      <c r="J298" s="175"/>
      <c r="K298" s="175">
        <v>0</v>
      </c>
      <c r="L298" s="175">
        <v>0</v>
      </c>
      <c r="M298" s="175"/>
      <c r="N298" s="175">
        <v>0</v>
      </c>
    </row>
    <row r="299" spans="1:14" ht="40.200000000000003" x14ac:dyDescent="0.3">
      <c r="A299" s="8"/>
      <c r="B299" s="8"/>
      <c r="C299" s="7" t="s">
        <v>333</v>
      </c>
      <c r="D299" s="7"/>
      <c r="E299" s="6" t="s">
        <v>604</v>
      </c>
      <c r="F299" s="9">
        <v>0</v>
      </c>
      <c r="G299" s="237"/>
      <c r="H299" s="9">
        <v>0</v>
      </c>
      <c r="I299" s="9">
        <f>I300</f>
        <v>29.026859999999999</v>
      </c>
      <c r="J299" s="9"/>
      <c r="K299" s="9">
        <f>K300</f>
        <v>29.026859999999999</v>
      </c>
      <c r="L299" s="9">
        <v>0</v>
      </c>
      <c r="M299" s="9"/>
      <c r="N299" s="9">
        <v>0</v>
      </c>
    </row>
    <row r="300" spans="1:14" x14ac:dyDescent="0.3">
      <c r="A300" s="8"/>
      <c r="B300" s="8"/>
      <c r="C300" s="7"/>
      <c r="D300" s="7" t="s">
        <v>12</v>
      </c>
      <c r="E300" s="6" t="s">
        <v>11</v>
      </c>
      <c r="F300" s="9">
        <v>0</v>
      </c>
      <c r="G300" s="237"/>
      <c r="H300" s="9">
        <v>0</v>
      </c>
      <c r="I300" s="9">
        <f>I302</f>
        <v>29.026859999999999</v>
      </c>
      <c r="J300" s="9"/>
      <c r="K300" s="9">
        <f>K302</f>
        <v>29.026859999999999</v>
      </c>
      <c r="L300" s="9">
        <v>0</v>
      </c>
      <c r="M300" s="9"/>
      <c r="N300" s="9">
        <v>0</v>
      </c>
    </row>
    <row r="301" spans="1:14" x14ac:dyDescent="0.3">
      <c r="A301" s="8"/>
      <c r="B301" s="8"/>
      <c r="C301" s="7"/>
      <c r="D301" s="7"/>
      <c r="E301" s="6" t="s">
        <v>331</v>
      </c>
      <c r="F301" s="9">
        <v>0</v>
      </c>
      <c r="G301" s="237"/>
      <c r="H301" s="9">
        <v>0</v>
      </c>
      <c r="I301" s="9">
        <v>0</v>
      </c>
      <c r="J301" s="9"/>
      <c r="K301" s="9">
        <v>0</v>
      </c>
      <c r="L301" s="9">
        <v>0</v>
      </c>
      <c r="M301" s="9"/>
      <c r="N301" s="9">
        <v>0</v>
      </c>
    </row>
    <row r="302" spans="1:14" x14ac:dyDescent="0.3">
      <c r="A302" s="8"/>
      <c r="B302" s="8"/>
      <c r="C302" s="7"/>
      <c r="D302" s="7"/>
      <c r="E302" s="6" t="s">
        <v>330</v>
      </c>
      <c r="F302" s="9">
        <v>0</v>
      </c>
      <c r="G302" s="237"/>
      <c r="H302" s="9">
        <v>0</v>
      </c>
      <c r="I302" s="175">
        <v>29.026859999999999</v>
      </c>
      <c r="J302" s="175"/>
      <c r="K302" s="175">
        <v>29.026859999999999</v>
      </c>
      <c r="L302" s="9">
        <v>0</v>
      </c>
      <c r="M302" s="9"/>
      <c r="N302" s="9">
        <v>0</v>
      </c>
    </row>
    <row r="303" spans="1:14" ht="39.6" x14ac:dyDescent="0.3">
      <c r="A303" s="53"/>
      <c r="B303" s="33"/>
      <c r="C303" s="34" t="s">
        <v>329</v>
      </c>
      <c r="D303" s="33"/>
      <c r="E303" s="32" t="s">
        <v>328</v>
      </c>
      <c r="F303" s="31">
        <f>F304</f>
        <v>0</v>
      </c>
      <c r="G303" s="276"/>
      <c r="H303" s="31">
        <f>H304</f>
        <v>0</v>
      </c>
      <c r="I303" s="31">
        <f t="shared" ref="I303:N303" si="76">I304</f>
        <v>0</v>
      </c>
      <c r="J303" s="31"/>
      <c r="K303" s="31">
        <f t="shared" si="76"/>
        <v>0</v>
      </c>
      <c r="L303" s="31">
        <f t="shared" si="76"/>
        <v>0</v>
      </c>
      <c r="M303" s="31"/>
      <c r="N303" s="31">
        <f t="shared" si="76"/>
        <v>0</v>
      </c>
    </row>
    <row r="304" spans="1:14" x14ac:dyDescent="0.3">
      <c r="A304" s="153"/>
      <c r="B304" s="153"/>
      <c r="C304" s="153" t="s">
        <v>706</v>
      </c>
      <c r="D304" s="160"/>
      <c r="E304" s="154" t="s">
        <v>707</v>
      </c>
      <c r="F304" s="165">
        <f t="shared" ref="F304:H306" si="77">F305</f>
        <v>0</v>
      </c>
      <c r="G304" s="267"/>
      <c r="H304" s="165">
        <f t="shared" si="77"/>
        <v>0</v>
      </c>
      <c r="I304" s="165">
        <f t="shared" ref="I304:N306" si="78">I305</f>
        <v>0</v>
      </c>
      <c r="J304" s="165"/>
      <c r="K304" s="165">
        <f t="shared" si="78"/>
        <v>0</v>
      </c>
      <c r="L304" s="165">
        <f t="shared" si="78"/>
        <v>0</v>
      </c>
      <c r="M304" s="165"/>
      <c r="N304" s="165">
        <f t="shared" si="78"/>
        <v>0</v>
      </c>
    </row>
    <row r="305" spans="1:14" ht="27" x14ac:dyDescent="0.3">
      <c r="A305" s="8"/>
      <c r="B305" s="8"/>
      <c r="C305" s="126" t="s">
        <v>708</v>
      </c>
      <c r="D305" s="7"/>
      <c r="E305" s="152" t="s">
        <v>620</v>
      </c>
      <c r="F305" s="9">
        <f t="shared" si="77"/>
        <v>0</v>
      </c>
      <c r="G305" s="237"/>
      <c r="H305" s="9">
        <f t="shared" si="77"/>
        <v>0</v>
      </c>
      <c r="I305" s="9">
        <f t="shared" si="78"/>
        <v>0</v>
      </c>
      <c r="J305" s="9"/>
      <c r="K305" s="9">
        <f t="shared" si="78"/>
        <v>0</v>
      </c>
      <c r="L305" s="9">
        <f t="shared" si="78"/>
        <v>0</v>
      </c>
      <c r="M305" s="9"/>
      <c r="N305" s="9">
        <f t="shared" si="78"/>
        <v>0</v>
      </c>
    </row>
    <row r="306" spans="1:14" ht="27" x14ac:dyDescent="0.3">
      <c r="A306" s="8"/>
      <c r="B306" s="8"/>
      <c r="C306" s="7"/>
      <c r="D306" s="7" t="s">
        <v>248</v>
      </c>
      <c r="E306" s="6" t="s">
        <v>247</v>
      </c>
      <c r="F306" s="9">
        <f t="shared" si="77"/>
        <v>0</v>
      </c>
      <c r="G306" s="237"/>
      <c r="H306" s="9">
        <f t="shared" si="77"/>
        <v>0</v>
      </c>
      <c r="I306" s="9">
        <f t="shared" si="78"/>
        <v>0</v>
      </c>
      <c r="J306" s="9"/>
      <c r="K306" s="9">
        <f t="shared" si="78"/>
        <v>0</v>
      </c>
      <c r="L306" s="9">
        <f t="shared" si="78"/>
        <v>0</v>
      </c>
      <c r="M306" s="9"/>
      <c r="N306" s="9">
        <f t="shared" si="78"/>
        <v>0</v>
      </c>
    </row>
    <row r="307" spans="1:14" x14ac:dyDescent="0.3">
      <c r="A307" s="8"/>
      <c r="B307" s="8"/>
      <c r="C307" s="7"/>
      <c r="D307" s="7"/>
      <c r="E307" s="99" t="s">
        <v>148</v>
      </c>
      <c r="F307" s="175"/>
      <c r="G307" s="253"/>
      <c r="H307" s="175"/>
      <c r="I307" s="175"/>
      <c r="J307" s="175"/>
      <c r="K307" s="175"/>
      <c r="L307" s="175"/>
      <c r="M307" s="175"/>
      <c r="N307" s="175"/>
    </row>
    <row r="308" spans="1:14" x14ac:dyDescent="0.3">
      <c r="A308" s="25"/>
      <c r="B308" s="25"/>
      <c r="C308" s="17" t="s">
        <v>52</v>
      </c>
      <c r="D308" s="101"/>
      <c r="E308" s="16" t="s">
        <v>51</v>
      </c>
      <c r="F308" s="15">
        <f t="shared" ref="F308:N309" si="79">F309</f>
        <v>0</v>
      </c>
      <c r="G308" s="15">
        <f t="shared" si="79"/>
        <v>209.2</v>
      </c>
      <c r="H308" s="15">
        <f t="shared" si="79"/>
        <v>209.2</v>
      </c>
      <c r="I308" s="15">
        <f t="shared" si="79"/>
        <v>0</v>
      </c>
      <c r="J308" s="15"/>
      <c r="K308" s="15">
        <f t="shared" si="79"/>
        <v>0</v>
      </c>
      <c r="L308" s="15">
        <f t="shared" si="79"/>
        <v>0</v>
      </c>
      <c r="M308" s="15"/>
      <c r="N308" s="15">
        <f t="shared" si="79"/>
        <v>0</v>
      </c>
    </row>
    <row r="309" spans="1:14" s="74" customFormat="1" ht="26.4" x14ac:dyDescent="0.3">
      <c r="A309" s="100"/>
      <c r="B309" s="100"/>
      <c r="C309" s="44" t="s">
        <v>16</v>
      </c>
      <c r="D309" s="43"/>
      <c r="E309" s="85" t="s">
        <v>15</v>
      </c>
      <c r="F309" s="12">
        <f>F310</f>
        <v>0</v>
      </c>
      <c r="G309" s="12">
        <f t="shared" si="79"/>
        <v>209.2</v>
      </c>
      <c r="H309" s="12">
        <f t="shared" si="79"/>
        <v>209.2</v>
      </c>
      <c r="I309" s="12">
        <f t="shared" si="79"/>
        <v>0</v>
      </c>
      <c r="J309" s="12"/>
      <c r="K309" s="12">
        <f t="shared" si="79"/>
        <v>0</v>
      </c>
      <c r="L309" s="12">
        <f t="shared" si="79"/>
        <v>0</v>
      </c>
      <c r="M309" s="12"/>
      <c r="N309" s="12">
        <f t="shared" si="79"/>
        <v>0</v>
      </c>
    </row>
    <row r="310" spans="1:14" s="74" customFormat="1" ht="27" x14ac:dyDescent="0.3">
      <c r="A310" s="438"/>
      <c r="B310" s="438"/>
      <c r="C310" s="434" t="s">
        <v>900</v>
      </c>
      <c r="D310" s="435"/>
      <c r="E310" s="436" t="s">
        <v>899</v>
      </c>
      <c r="F310" s="439">
        <f>F311</f>
        <v>0</v>
      </c>
      <c r="G310" s="440">
        <f t="shared" ref="G310:H310" si="80">G311</f>
        <v>209.2</v>
      </c>
      <c r="H310" s="439">
        <f t="shared" si="80"/>
        <v>209.2</v>
      </c>
      <c r="I310" s="439">
        <v>0</v>
      </c>
      <c r="J310" s="439"/>
      <c r="K310" s="439">
        <v>0</v>
      </c>
      <c r="L310" s="439">
        <v>0</v>
      </c>
      <c r="M310" s="439"/>
      <c r="N310" s="439">
        <v>0</v>
      </c>
    </row>
    <row r="311" spans="1:14" s="74" customFormat="1" ht="27" x14ac:dyDescent="0.3">
      <c r="A311" s="438"/>
      <c r="B311" s="438"/>
      <c r="C311" s="428"/>
      <c r="D311" s="7" t="s">
        <v>57</v>
      </c>
      <c r="E311" s="6" t="s">
        <v>56</v>
      </c>
      <c r="F311" s="439">
        <v>0</v>
      </c>
      <c r="G311" s="439">
        <v>209.2</v>
      </c>
      <c r="H311" s="439">
        <v>209.2</v>
      </c>
      <c r="I311" s="439">
        <v>0</v>
      </c>
      <c r="J311" s="439"/>
      <c r="K311" s="439">
        <v>0</v>
      </c>
      <c r="L311" s="439">
        <v>0</v>
      </c>
      <c r="M311" s="439"/>
      <c r="N311" s="439">
        <v>0</v>
      </c>
    </row>
    <row r="312" spans="1:14" x14ac:dyDescent="0.3">
      <c r="A312" s="20"/>
      <c r="B312" s="22" t="s">
        <v>327</v>
      </c>
      <c r="C312" s="21"/>
      <c r="D312" s="20"/>
      <c r="E312" s="19" t="s">
        <v>326</v>
      </c>
      <c r="F312" s="26">
        <f t="shared" ref="F312:L312" si="81">F313+F343</f>
        <v>36026.243869999998</v>
      </c>
      <c r="G312" s="26">
        <f t="shared" si="81"/>
        <v>1105.7</v>
      </c>
      <c r="H312" s="26">
        <f t="shared" si="81"/>
        <v>37131.943870000003</v>
      </c>
      <c r="I312" s="26">
        <f t="shared" si="81"/>
        <v>5500</v>
      </c>
      <c r="J312" s="26">
        <f t="shared" si="81"/>
        <v>2491.4586899999999</v>
      </c>
      <c r="K312" s="26">
        <f t="shared" si="81"/>
        <v>7991.4586899999995</v>
      </c>
      <c r="L312" s="26">
        <f t="shared" si="81"/>
        <v>23672.2</v>
      </c>
      <c r="M312" s="26"/>
      <c r="N312" s="26">
        <f>N313+N343</f>
        <v>23672.2</v>
      </c>
    </row>
    <row r="313" spans="1:14" x14ac:dyDescent="0.3">
      <c r="A313" s="20"/>
      <c r="B313" s="54"/>
      <c r="C313" s="21" t="s">
        <v>36</v>
      </c>
      <c r="D313" s="20"/>
      <c r="E313" s="27" t="s">
        <v>35</v>
      </c>
      <c r="F313" s="26">
        <f t="shared" ref="F313:L313" si="82">F314</f>
        <v>25455.043869999998</v>
      </c>
      <c r="G313" s="26">
        <f t="shared" si="82"/>
        <v>0</v>
      </c>
      <c r="H313" s="26">
        <f t="shared" si="82"/>
        <v>25455.043869999998</v>
      </c>
      <c r="I313" s="26">
        <f t="shared" si="82"/>
        <v>5500</v>
      </c>
      <c r="J313" s="26">
        <f t="shared" si="82"/>
        <v>2491.4586899999999</v>
      </c>
      <c r="K313" s="26">
        <f t="shared" si="82"/>
        <v>7991.4586899999995</v>
      </c>
      <c r="L313" s="26">
        <f t="shared" si="82"/>
        <v>23672.2</v>
      </c>
      <c r="M313" s="26"/>
      <c r="N313" s="26">
        <f>N314</f>
        <v>23672.2</v>
      </c>
    </row>
    <row r="314" spans="1:14" ht="26.4" x14ac:dyDescent="0.3">
      <c r="A314" s="53"/>
      <c r="B314" s="33"/>
      <c r="C314" s="34" t="s">
        <v>278</v>
      </c>
      <c r="D314" s="33"/>
      <c r="E314" s="32" t="s">
        <v>277</v>
      </c>
      <c r="F314" s="31">
        <f t="shared" ref="F314:L314" si="83">F315+F320</f>
        <v>25455.043869999998</v>
      </c>
      <c r="G314" s="31"/>
      <c r="H314" s="31">
        <f t="shared" si="83"/>
        <v>25455.043869999998</v>
      </c>
      <c r="I314" s="31">
        <f t="shared" si="83"/>
        <v>5500</v>
      </c>
      <c r="J314" s="31">
        <f t="shared" si="83"/>
        <v>2491.4586899999999</v>
      </c>
      <c r="K314" s="31">
        <f t="shared" si="83"/>
        <v>7991.4586899999995</v>
      </c>
      <c r="L314" s="31">
        <f t="shared" si="83"/>
        <v>23672.2</v>
      </c>
      <c r="M314" s="31"/>
      <c r="N314" s="31">
        <f>N315+N320</f>
        <v>23672.2</v>
      </c>
    </row>
    <row r="315" spans="1:14" ht="27" x14ac:dyDescent="0.3">
      <c r="A315" s="30"/>
      <c r="B315" s="30"/>
      <c r="C315" s="30" t="s">
        <v>276</v>
      </c>
      <c r="D315" s="30"/>
      <c r="E315" s="79" t="s">
        <v>275</v>
      </c>
      <c r="F315" s="28">
        <f t="shared" ref="F315:N316" si="84">F316</f>
        <v>1422.2</v>
      </c>
      <c r="G315" s="28"/>
      <c r="H315" s="28">
        <f t="shared" si="84"/>
        <v>1422.2</v>
      </c>
      <c r="I315" s="28">
        <f t="shared" si="84"/>
        <v>0</v>
      </c>
      <c r="J315" s="28"/>
      <c r="K315" s="28">
        <f t="shared" si="84"/>
        <v>0</v>
      </c>
      <c r="L315" s="28">
        <f t="shared" si="84"/>
        <v>0</v>
      </c>
      <c r="M315" s="28"/>
      <c r="N315" s="28">
        <f t="shared" si="84"/>
        <v>0</v>
      </c>
    </row>
    <row r="316" spans="1:14" x14ac:dyDescent="0.3">
      <c r="A316" s="153"/>
      <c r="B316" s="153"/>
      <c r="C316" s="153" t="s">
        <v>274</v>
      </c>
      <c r="D316" s="160"/>
      <c r="E316" s="164" t="s">
        <v>273</v>
      </c>
      <c r="F316" s="155">
        <f t="shared" si="84"/>
        <v>1422.2</v>
      </c>
      <c r="G316" s="155"/>
      <c r="H316" s="155">
        <f t="shared" si="84"/>
        <v>1422.2</v>
      </c>
      <c r="I316" s="155">
        <f t="shared" si="84"/>
        <v>0</v>
      </c>
      <c r="J316" s="155"/>
      <c r="K316" s="155">
        <f t="shared" si="84"/>
        <v>0</v>
      </c>
      <c r="L316" s="155">
        <f t="shared" si="84"/>
        <v>0</v>
      </c>
      <c r="M316" s="155"/>
      <c r="N316" s="155">
        <f t="shared" si="84"/>
        <v>0</v>
      </c>
    </row>
    <row r="317" spans="1:14" x14ac:dyDescent="0.3">
      <c r="A317" s="8"/>
      <c r="B317" s="8"/>
      <c r="C317" s="7" t="s">
        <v>325</v>
      </c>
      <c r="D317" s="73"/>
      <c r="E317" s="11" t="s">
        <v>324</v>
      </c>
      <c r="F317" s="5">
        <f>F318+F319</f>
        <v>1422.2</v>
      </c>
      <c r="G317" s="5"/>
      <c r="H317" s="5">
        <f>H318+H319</f>
        <v>1422.2</v>
      </c>
      <c r="I317" s="5">
        <f>I318</f>
        <v>0</v>
      </c>
      <c r="J317" s="5"/>
      <c r="K317" s="5">
        <f>K318</f>
        <v>0</v>
      </c>
      <c r="L317" s="5">
        <v>0</v>
      </c>
      <c r="M317" s="5"/>
      <c r="N317" s="5">
        <v>0</v>
      </c>
    </row>
    <row r="318" spans="1:14" x14ac:dyDescent="0.3">
      <c r="A318" s="8"/>
      <c r="B318" s="8"/>
      <c r="C318" s="7"/>
      <c r="D318" s="7" t="s">
        <v>12</v>
      </c>
      <c r="E318" s="6" t="s">
        <v>11</v>
      </c>
      <c r="F318" s="175">
        <f>100-100</f>
        <v>0</v>
      </c>
      <c r="G318" s="175"/>
      <c r="H318" s="175">
        <f>100-100</f>
        <v>0</v>
      </c>
      <c r="I318" s="175">
        <v>0</v>
      </c>
      <c r="J318" s="175"/>
      <c r="K318" s="175">
        <v>0</v>
      </c>
      <c r="L318" s="5">
        <v>0</v>
      </c>
      <c r="M318" s="5"/>
      <c r="N318" s="5">
        <v>0</v>
      </c>
    </row>
    <row r="319" spans="1:14" ht="27" x14ac:dyDescent="0.3">
      <c r="A319" s="228"/>
      <c r="B319" s="228"/>
      <c r="C319" s="226"/>
      <c r="D319" s="7" t="s">
        <v>57</v>
      </c>
      <c r="E319" s="6" t="s">
        <v>56</v>
      </c>
      <c r="F319" s="253">
        <v>1422.2</v>
      </c>
      <c r="G319" s="253"/>
      <c r="H319" s="253">
        <v>1422.2</v>
      </c>
      <c r="I319" s="253">
        <v>0</v>
      </c>
      <c r="J319" s="253"/>
      <c r="K319" s="253">
        <v>0</v>
      </c>
      <c r="L319" s="229">
        <v>0</v>
      </c>
      <c r="M319" s="229"/>
      <c r="N319" s="229">
        <v>0</v>
      </c>
    </row>
    <row r="320" spans="1:14" ht="27" x14ac:dyDescent="0.3">
      <c r="A320" s="30"/>
      <c r="B320" s="30"/>
      <c r="C320" s="30" t="s">
        <v>323</v>
      </c>
      <c r="D320" s="30"/>
      <c r="E320" s="79" t="s">
        <v>322</v>
      </c>
      <c r="F320" s="28">
        <f>F321+F338</f>
        <v>24032.843869999997</v>
      </c>
      <c r="G320" s="270"/>
      <c r="H320" s="28">
        <f>H321+H338</f>
        <v>24032.843869999997</v>
      </c>
      <c r="I320" s="28">
        <f>I321+I338</f>
        <v>5500</v>
      </c>
      <c r="J320" s="28">
        <f>J321+J338</f>
        <v>2491.4586899999999</v>
      </c>
      <c r="K320" s="28">
        <f>K321+K338</f>
        <v>7991.4586899999995</v>
      </c>
      <c r="L320" s="28">
        <f>L321+L338</f>
        <v>23672.2</v>
      </c>
      <c r="M320" s="28"/>
      <c r="N320" s="28">
        <f>N321+N338</f>
        <v>23672.2</v>
      </c>
    </row>
    <row r="321" spans="1:14" ht="40.5" customHeight="1" x14ac:dyDescent="0.3">
      <c r="A321" s="153"/>
      <c r="B321" s="153"/>
      <c r="C321" s="153" t="s">
        <v>321</v>
      </c>
      <c r="D321" s="153"/>
      <c r="E321" s="164" t="s">
        <v>320</v>
      </c>
      <c r="F321" s="155">
        <f>F324+F326+F322+F328+F334+F336+F332+F330</f>
        <v>18249.399999999998</v>
      </c>
      <c r="G321" s="271"/>
      <c r="H321" s="155">
        <f>H324+H326+H322+H328+H334+H336+H332+H330</f>
        <v>18249.399999999998</v>
      </c>
      <c r="I321" s="155">
        <f>I324+I326+I322+I328+I334+I336+I332</f>
        <v>5500</v>
      </c>
      <c r="J321" s="155"/>
      <c r="K321" s="155">
        <f>K324+K326+K322+K328+K334+K336+K332</f>
        <v>5500</v>
      </c>
      <c r="L321" s="155">
        <f>L324+L326+L322+L328+L334+L336+L332</f>
        <v>23672.2</v>
      </c>
      <c r="M321" s="155"/>
      <c r="N321" s="155">
        <f>N324+N326+N322+N328+N334+N336+N332</f>
        <v>23672.2</v>
      </c>
    </row>
    <row r="322" spans="1:14" x14ac:dyDescent="0.3">
      <c r="A322" s="60"/>
      <c r="B322" s="60"/>
      <c r="C322" s="54" t="s">
        <v>319</v>
      </c>
      <c r="D322" s="83"/>
      <c r="E322" s="10" t="s">
        <v>318</v>
      </c>
      <c r="F322" s="9">
        <f>F323</f>
        <v>1088.9000000000001</v>
      </c>
      <c r="G322" s="237"/>
      <c r="H322" s="9">
        <f>H323</f>
        <v>1088.9000000000001</v>
      </c>
      <c r="I322" s="9">
        <f>I323</f>
        <v>0</v>
      </c>
      <c r="J322" s="9"/>
      <c r="K322" s="9">
        <f>K323</f>
        <v>0</v>
      </c>
      <c r="L322" s="9">
        <v>0</v>
      </c>
      <c r="M322" s="9"/>
      <c r="N322" s="9">
        <v>0</v>
      </c>
    </row>
    <row r="323" spans="1:14" x14ac:dyDescent="0.3">
      <c r="A323" s="60"/>
      <c r="B323" s="60"/>
      <c r="C323" s="54"/>
      <c r="D323" s="7" t="s">
        <v>12</v>
      </c>
      <c r="E323" s="6" t="s">
        <v>11</v>
      </c>
      <c r="F323" s="175">
        <v>1088.9000000000001</v>
      </c>
      <c r="G323" s="253"/>
      <c r="H323" s="175">
        <v>1088.9000000000001</v>
      </c>
      <c r="I323" s="175">
        <v>0</v>
      </c>
      <c r="J323" s="175"/>
      <c r="K323" s="175">
        <v>0</v>
      </c>
      <c r="L323" s="9">
        <v>0</v>
      </c>
      <c r="M323" s="9"/>
      <c r="N323" s="9">
        <v>0</v>
      </c>
    </row>
    <row r="324" spans="1:14" x14ac:dyDescent="0.3">
      <c r="A324" s="7"/>
      <c r="B324" s="7"/>
      <c r="C324" s="7" t="s">
        <v>317</v>
      </c>
      <c r="D324" s="7"/>
      <c r="E324" s="11" t="s">
        <v>316</v>
      </c>
      <c r="F324" s="5">
        <f>F325</f>
        <v>2765</v>
      </c>
      <c r="G324" s="229"/>
      <c r="H324" s="5">
        <f>H325</f>
        <v>2765</v>
      </c>
      <c r="I324" s="5">
        <f>I325</f>
        <v>0</v>
      </c>
      <c r="J324" s="5"/>
      <c r="K324" s="5">
        <f>K325</f>
        <v>0</v>
      </c>
      <c r="L324" s="5">
        <f>L325</f>
        <v>1806.7</v>
      </c>
      <c r="M324" s="5"/>
      <c r="N324" s="5">
        <f>N325</f>
        <v>1806.7</v>
      </c>
    </row>
    <row r="325" spans="1:14" x14ac:dyDescent="0.3">
      <c r="A325" s="60"/>
      <c r="B325" s="60"/>
      <c r="C325" s="60"/>
      <c r="D325" s="7" t="s">
        <v>12</v>
      </c>
      <c r="E325" s="6" t="s">
        <v>11</v>
      </c>
      <c r="F325" s="175">
        <v>2765</v>
      </c>
      <c r="G325" s="253"/>
      <c r="H325" s="175">
        <v>2765</v>
      </c>
      <c r="I325" s="175">
        <v>0</v>
      </c>
      <c r="J325" s="175"/>
      <c r="K325" s="175">
        <v>0</v>
      </c>
      <c r="L325" s="175">
        <v>1806.7</v>
      </c>
      <c r="M325" s="175"/>
      <c r="N325" s="175">
        <v>1806.7</v>
      </c>
    </row>
    <row r="326" spans="1:14" ht="40.200000000000003" x14ac:dyDescent="0.3">
      <c r="A326" s="7"/>
      <c r="B326" s="7"/>
      <c r="C326" s="7" t="s">
        <v>315</v>
      </c>
      <c r="D326" s="7"/>
      <c r="E326" s="6" t="s">
        <v>568</v>
      </c>
      <c r="F326" s="9">
        <f>F327</f>
        <v>392.5</v>
      </c>
      <c r="G326" s="237"/>
      <c r="H326" s="9">
        <f>H327</f>
        <v>392.5</v>
      </c>
      <c r="I326" s="9">
        <f>I327</f>
        <v>0</v>
      </c>
      <c r="J326" s="9"/>
      <c r="K326" s="9">
        <f>K327</f>
        <v>0</v>
      </c>
      <c r="L326" s="9">
        <f>L327</f>
        <v>0</v>
      </c>
      <c r="M326" s="9"/>
      <c r="N326" s="9">
        <f>N327</f>
        <v>0</v>
      </c>
    </row>
    <row r="327" spans="1:14" x14ac:dyDescent="0.3">
      <c r="A327" s="7"/>
      <c r="B327" s="7"/>
      <c r="C327" s="7"/>
      <c r="D327" s="7" t="s">
        <v>12</v>
      </c>
      <c r="E327" s="6" t="s">
        <v>11</v>
      </c>
      <c r="F327" s="9">
        <v>392.5</v>
      </c>
      <c r="G327" s="237"/>
      <c r="H327" s="9">
        <v>392.5</v>
      </c>
      <c r="I327" s="9">
        <v>0</v>
      </c>
      <c r="J327" s="9"/>
      <c r="K327" s="9">
        <v>0</v>
      </c>
      <c r="L327" s="9">
        <v>0</v>
      </c>
      <c r="M327" s="9"/>
      <c r="N327" s="9">
        <v>0</v>
      </c>
    </row>
    <row r="328" spans="1:14" ht="40.200000000000003" x14ac:dyDescent="0.3">
      <c r="A328" s="7"/>
      <c r="B328" s="7"/>
      <c r="C328" s="73" t="s">
        <v>314</v>
      </c>
      <c r="D328" s="73"/>
      <c r="E328" s="6" t="s">
        <v>642</v>
      </c>
      <c r="F328" s="9">
        <f>F329</f>
        <v>211.4</v>
      </c>
      <c r="G328" s="237"/>
      <c r="H328" s="9">
        <f>H329</f>
        <v>211.4</v>
      </c>
      <c r="I328" s="9">
        <v>0</v>
      </c>
      <c r="J328" s="9"/>
      <c r="K328" s="9">
        <v>0</v>
      </c>
      <c r="L328" s="9">
        <v>0</v>
      </c>
      <c r="M328" s="9"/>
      <c r="N328" s="9">
        <v>0</v>
      </c>
    </row>
    <row r="329" spans="1:14" x14ac:dyDescent="0.3">
      <c r="A329" s="7"/>
      <c r="B329" s="7"/>
      <c r="C329" s="73"/>
      <c r="D329" s="73" t="s">
        <v>12</v>
      </c>
      <c r="E329" s="11" t="s">
        <v>11</v>
      </c>
      <c r="F329" s="175">
        <v>211.4</v>
      </c>
      <c r="G329" s="253"/>
      <c r="H329" s="175">
        <v>211.4</v>
      </c>
      <c r="I329" s="9">
        <v>0</v>
      </c>
      <c r="J329" s="9"/>
      <c r="K329" s="9">
        <v>0</v>
      </c>
      <c r="L329" s="9">
        <v>0</v>
      </c>
      <c r="M329" s="9"/>
      <c r="N329" s="9">
        <v>0</v>
      </c>
    </row>
    <row r="330" spans="1:14" x14ac:dyDescent="0.3">
      <c r="A330" s="226"/>
      <c r="B330" s="226"/>
      <c r="C330" s="7" t="s">
        <v>612</v>
      </c>
      <c r="D330" s="54"/>
      <c r="E330" s="6" t="s">
        <v>313</v>
      </c>
      <c r="F330" s="175">
        <f t="shared" ref="F330:H330" si="85">F331</f>
        <v>794.2</v>
      </c>
      <c r="G330" s="253"/>
      <c r="H330" s="175">
        <f t="shared" si="85"/>
        <v>794.2</v>
      </c>
      <c r="I330" s="237"/>
      <c r="J330" s="237"/>
      <c r="K330" s="237"/>
      <c r="L330" s="237"/>
      <c r="M330" s="237"/>
      <c r="N330" s="237"/>
    </row>
    <row r="331" spans="1:14" x14ac:dyDescent="0.3">
      <c r="A331" s="226"/>
      <c r="B331" s="226"/>
      <c r="C331" s="7"/>
      <c r="D331" s="7" t="s">
        <v>12</v>
      </c>
      <c r="E331" s="6" t="s">
        <v>11</v>
      </c>
      <c r="F331" s="175">
        <v>794.2</v>
      </c>
      <c r="G331" s="253"/>
      <c r="H331" s="175">
        <v>794.2</v>
      </c>
      <c r="I331" s="237"/>
      <c r="J331" s="237"/>
      <c r="K331" s="237"/>
      <c r="L331" s="237"/>
      <c r="M331" s="237"/>
      <c r="N331" s="237"/>
    </row>
    <row r="332" spans="1:14" x14ac:dyDescent="0.3">
      <c r="A332" s="7"/>
      <c r="B332" s="7"/>
      <c r="C332" s="7" t="s">
        <v>613</v>
      </c>
      <c r="D332" s="7"/>
      <c r="E332" s="6" t="s">
        <v>615</v>
      </c>
      <c r="F332" s="9">
        <v>0</v>
      </c>
      <c r="G332" s="237"/>
      <c r="H332" s="9">
        <v>0</v>
      </c>
      <c r="I332" s="9">
        <v>0</v>
      </c>
      <c r="J332" s="9"/>
      <c r="K332" s="9">
        <v>0</v>
      </c>
      <c r="L332" s="9">
        <v>0</v>
      </c>
      <c r="M332" s="9"/>
      <c r="N332" s="9">
        <v>0</v>
      </c>
    </row>
    <row r="333" spans="1:14" x14ac:dyDescent="0.3">
      <c r="A333" s="7"/>
      <c r="B333" s="7"/>
      <c r="C333" s="7"/>
      <c r="D333" s="7" t="s">
        <v>12</v>
      </c>
      <c r="E333" s="6" t="s">
        <v>11</v>
      </c>
      <c r="F333" s="9">
        <v>0</v>
      </c>
      <c r="G333" s="237"/>
      <c r="H333" s="9">
        <v>0</v>
      </c>
      <c r="I333" s="9">
        <v>0</v>
      </c>
      <c r="J333" s="9"/>
      <c r="K333" s="9">
        <v>0</v>
      </c>
      <c r="L333" s="9">
        <v>0</v>
      </c>
      <c r="M333" s="9"/>
      <c r="N333" s="9">
        <v>0</v>
      </c>
    </row>
    <row r="334" spans="1:14" ht="40.200000000000003" x14ac:dyDescent="0.3">
      <c r="A334" s="7"/>
      <c r="B334" s="7"/>
      <c r="C334" s="73" t="s">
        <v>744</v>
      </c>
      <c r="D334" s="73"/>
      <c r="E334" s="6" t="s">
        <v>673</v>
      </c>
      <c r="F334" s="9">
        <f>F335</f>
        <v>12997.4</v>
      </c>
      <c r="G334" s="237"/>
      <c r="H334" s="9">
        <f>H335</f>
        <v>12997.4</v>
      </c>
      <c r="I334" s="9">
        <v>0</v>
      </c>
      <c r="J334" s="9"/>
      <c r="K334" s="9">
        <v>0</v>
      </c>
      <c r="L334" s="9">
        <f>L335</f>
        <v>18865.5</v>
      </c>
      <c r="M334" s="9"/>
      <c r="N334" s="9">
        <f>N335</f>
        <v>18865.5</v>
      </c>
    </row>
    <row r="335" spans="1:14" ht="27" x14ac:dyDescent="0.3">
      <c r="A335" s="7"/>
      <c r="B335" s="7"/>
      <c r="C335" s="73"/>
      <c r="D335" s="7" t="s">
        <v>248</v>
      </c>
      <c r="E335" s="6" t="s">
        <v>247</v>
      </c>
      <c r="F335" s="175">
        <v>12997.4</v>
      </c>
      <c r="G335" s="253"/>
      <c r="H335" s="175">
        <v>12997.4</v>
      </c>
      <c r="I335" s="175">
        <v>0</v>
      </c>
      <c r="J335" s="175"/>
      <c r="K335" s="175">
        <v>0</v>
      </c>
      <c r="L335" s="175">
        <v>18865.5</v>
      </c>
      <c r="M335" s="175"/>
      <c r="N335" s="175">
        <v>18865.5</v>
      </c>
    </row>
    <row r="336" spans="1:14" x14ac:dyDescent="0.3">
      <c r="A336" s="7"/>
      <c r="B336" s="7"/>
      <c r="C336" s="73" t="s">
        <v>745</v>
      </c>
      <c r="D336" s="94"/>
      <c r="E336" s="97" t="s">
        <v>312</v>
      </c>
      <c r="F336" s="9">
        <f>F337</f>
        <v>0</v>
      </c>
      <c r="G336" s="237"/>
      <c r="H336" s="9">
        <f>H337</f>
        <v>0</v>
      </c>
      <c r="I336" s="9">
        <f t="shared" ref="I336:N336" si="86">I337</f>
        <v>5500</v>
      </c>
      <c r="J336" s="9"/>
      <c r="K336" s="9">
        <f t="shared" si="86"/>
        <v>5500</v>
      </c>
      <c r="L336" s="9">
        <f t="shared" si="86"/>
        <v>3000</v>
      </c>
      <c r="M336" s="9"/>
      <c r="N336" s="9">
        <f t="shared" si="86"/>
        <v>3000</v>
      </c>
    </row>
    <row r="337" spans="1:14" x14ac:dyDescent="0.3">
      <c r="A337" s="7"/>
      <c r="B337" s="7"/>
      <c r="C337" s="7"/>
      <c r="D337" s="7" t="s">
        <v>12</v>
      </c>
      <c r="E337" s="6" t="s">
        <v>11</v>
      </c>
      <c r="F337" s="175">
        <v>0</v>
      </c>
      <c r="G337" s="253"/>
      <c r="H337" s="175">
        <v>0</v>
      </c>
      <c r="I337" s="175">
        <v>5500</v>
      </c>
      <c r="J337" s="175"/>
      <c r="K337" s="175">
        <v>5500</v>
      </c>
      <c r="L337" s="175">
        <v>3000</v>
      </c>
      <c r="M337" s="175"/>
      <c r="N337" s="175">
        <v>3000</v>
      </c>
    </row>
    <row r="338" spans="1:14" x14ac:dyDescent="0.3">
      <c r="A338" s="153"/>
      <c r="B338" s="153"/>
      <c r="C338" s="205" t="s">
        <v>664</v>
      </c>
      <c r="D338" s="205"/>
      <c r="E338" s="214" t="s">
        <v>646</v>
      </c>
      <c r="F338" s="155">
        <f t="shared" ref="F338:N339" si="87">F339</f>
        <v>5783.4438700000001</v>
      </c>
      <c r="G338" s="271"/>
      <c r="H338" s="155">
        <f t="shared" si="87"/>
        <v>5783.4438700000001</v>
      </c>
      <c r="I338" s="155">
        <f t="shared" si="87"/>
        <v>0</v>
      </c>
      <c r="J338" s="155">
        <f t="shared" si="87"/>
        <v>2491.4586899999999</v>
      </c>
      <c r="K338" s="155">
        <f t="shared" si="87"/>
        <v>2491.4586899999999</v>
      </c>
      <c r="L338" s="155">
        <f t="shared" si="87"/>
        <v>0</v>
      </c>
      <c r="M338" s="155"/>
      <c r="N338" s="155">
        <f t="shared" si="87"/>
        <v>0</v>
      </c>
    </row>
    <row r="339" spans="1:14" ht="39.6" x14ac:dyDescent="0.3">
      <c r="A339" s="199"/>
      <c r="B339" s="199"/>
      <c r="C339" s="199" t="s">
        <v>665</v>
      </c>
      <c r="D339" s="199"/>
      <c r="E339" s="215" t="s">
        <v>762</v>
      </c>
      <c r="F339" s="5">
        <f t="shared" si="87"/>
        <v>5783.4438700000001</v>
      </c>
      <c r="G339" s="229"/>
      <c r="H339" s="5">
        <f t="shared" si="87"/>
        <v>5783.4438700000001</v>
      </c>
      <c r="I339" s="5">
        <f t="shared" si="87"/>
        <v>0</v>
      </c>
      <c r="J339" s="5">
        <f t="shared" si="87"/>
        <v>2491.4586899999999</v>
      </c>
      <c r="K339" s="5">
        <f t="shared" si="87"/>
        <v>2491.4586899999999</v>
      </c>
      <c r="L339" s="5">
        <f t="shared" si="87"/>
        <v>0</v>
      </c>
      <c r="M339" s="5"/>
      <c r="N339" s="5">
        <f t="shared" si="87"/>
        <v>0</v>
      </c>
    </row>
    <row r="340" spans="1:14" x14ac:dyDescent="0.3">
      <c r="A340" s="199"/>
      <c r="B340" s="199"/>
      <c r="C340" s="202"/>
      <c r="D340" s="199" t="s">
        <v>12</v>
      </c>
      <c r="E340" s="201" t="s">
        <v>11</v>
      </c>
      <c r="F340" s="209">
        <f>F341+F342</f>
        <v>5783.4438700000001</v>
      </c>
      <c r="G340" s="237"/>
      <c r="H340" s="209">
        <f>H341+H342</f>
        <v>5783.4438700000001</v>
      </c>
      <c r="I340" s="209">
        <v>0</v>
      </c>
      <c r="J340" s="209">
        <f>J342</f>
        <v>2491.4586899999999</v>
      </c>
      <c r="K340" s="209">
        <f>K342</f>
        <v>2491.4586899999999</v>
      </c>
      <c r="L340" s="209">
        <v>0</v>
      </c>
      <c r="M340" s="209"/>
      <c r="N340" s="209">
        <v>0</v>
      </c>
    </row>
    <row r="341" spans="1:14" x14ac:dyDescent="0.3">
      <c r="A341" s="199"/>
      <c r="B341" s="199"/>
      <c r="C341" s="202"/>
      <c r="D341" s="199"/>
      <c r="E341" s="201" t="s">
        <v>149</v>
      </c>
      <c r="F341" s="175">
        <v>4337.5829000000003</v>
      </c>
      <c r="G341" s="253"/>
      <c r="H341" s="175">
        <v>4337.5829000000003</v>
      </c>
      <c r="I341" s="209">
        <v>0</v>
      </c>
      <c r="J341" s="209"/>
      <c r="K341" s="209"/>
      <c r="L341" s="209">
        <v>0</v>
      </c>
      <c r="M341" s="209"/>
      <c r="N341" s="209">
        <v>0</v>
      </c>
    </row>
    <row r="342" spans="1:14" x14ac:dyDescent="0.3">
      <c r="A342" s="199"/>
      <c r="B342" s="199"/>
      <c r="C342" s="202"/>
      <c r="D342" s="199"/>
      <c r="E342" s="219" t="s">
        <v>148</v>
      </c>
      <c r="F342" s="175">
        <v>1445.86097</v>
      </c>
      <c r="G342" s="253"/>
      <c r="H342" s="175">
        <v>1445.86097</v>
      </c>
      <c r="I342" s="209">
        <v>0</v>
      </c>
      <c r="J342" s="209">
        <v>2491.4586899999999</v>
      </c>
      <c r="K342" s="209">
        <v>2491.4586899999999</v>
      </c>
      <c r="L342" s="209">
        <v>0</v>
      </c>
      <c r="M342" s="209"/>
      <c r="N342" s="209">
        <v>0</v>
      </c>
    </row>
    <row r="343" spans="1:14" x14ac:dyDescent="0.3">
      <c r="A343" s="25"/>
      <c r="B343" s="25"/>
      <c r="C343" s="17" t="s">
        <v>18</v>
      </c>
      <c r="D343" s="101"/>
      <c r="E343" s="16" t="s">
        <v>17</v>
      </c>
      <c r="F343" s="15">
        <f>F344</f>
        <v>10571.2</v>
      </c>
      <c r="G343" s="15">
        <f>G344</f>
        <v>1105.7</v>
      </c>
      <c r="H343" s="15">
        <f>H344</f>
        <v>11676.900000000001</v>
      </c>
      <c r="I343" s="15">
        <f>I344</f>
        <v>0</v>
      </c>
      <c r="J343" s="15"/>
      <c r="K343" s="15">
        <f>K344</f>
        <v>0</v>
      </c>
      <c r="L343" s="15">
        <f>L344</f>
        <v>0</v>
      </c>
      <c r="M343" s="15"/>
      <c r="N343" s="15">
        <f>N344</f>
        <v>0</v>
      </c>
    </row>
    <row r="344" spans="1:14" ht="27" x14ac:dyDescent="0.3">
      <c r="A344" s="192"/>
      <c r="B344" s="192"/>
      <c r="C344" s="190" t="s">
        <v>16</v>
      </c>
      <c r="D344" s="190"/>
      <c r="E344" s="191" t="s">
        <v>15</v>
      </c>
      <c r="F344" s="185">
        <f>F345+F347+F349+F351</f>
        <v>10571.2</v>
      </c>
      <c r="G344" s="185">
        <f>G345+G347+G349+G351+G353</f>
        <v>1105.7</v>
      </c>
      <c r="H344" s="185">
        <f>H345+H347+H349+H351+H353</f>
        <v>11676.900000000001</v>
      </c>
      <c r="I344" s="185">
        <f t="shared" ref="I344:K344" si="88">I345+I347+I349</f>
        <v>0</v>
      </c>
      <c r="J344" s="185"/>
      <c r="K344" s="185">
        <f t="shared" si="88"/>
        <v>0</v>
      </c>
      <c r="L344" s="185">
        <f t="shared" ref="L344" si="89">L345+L347+L349</f>
        <v>0</v>
      </c>
      <c r="M344" s="185"/>
      <c r="N344" s="185">
        <f t="shared" ref="N344" si="90">N345+N347+N349</f>
        <v>0</v>
      </c>
    </row>
    <row r="345" spans="1:14" x14ac:dyDescent="0.3">
      <c r="A345" s="179"/>
      <c r="B345" s="179"/>
      <c r="C345" s="187" t="s">
        <v>638</v>
      </c>
      <c r="D345" s="181"/>
      <c r="E345" s="188" t="s">
        <v>639</v>
      </c>
      <c r="F345" s="183">
        <f>F346</f>
        <v>9566.1</v>
      </c>
      <c r="G345" s="237"/>
      <c r="H345" s="183">
        <f>H346</f>
        <v>9566.1</v>
      </c>
      <c r="I345" s="183">
        <v>0</v>
      </c>
      <c r="J345" s="183"/>
      <c r="K345" s="183">
        <v>0</v>
      </c>
      <c r="L345" s="183">
        <v>0</v>
      </c>
      <c r="M345" s="183"/>
      <c r="N345" s="183">
        <v>0</v>
      </c>
    </row>
    <row r="346" spans="1:14" ht="26.4" x14ac:dyDescent="0.3">
      <c r="A346" s="179"/>
      <c r="B346" s="179"/>
      <c r="C346" s="189"/>
      <c r="D346" s="179" t="s">
        <v>57</v>
      </c>
      <c r="E346" s="182" t="s">
        <v>56</v>
      </c>
      <c r="F346" s="175">
        <v>9566.1</v>
      </c>
      <c r="G346" s="253"/>
      <c r="H346" s="175">
        <v>9566.1</v>
      </c>
      <c r="I346" s="183">
        <v>0</v>
      </c>
      <c r="J346" s="183"/>
      <c r="K346" s="183">
        <v>0</v>
      </c>
      <c r="L346" s="183">
        <v>0</v>
      </c>
      <c r="M346" s="183"/>
      <c r="N346" s="183">
        <v>0</v>
      </c>
    </row>
    <row r="347" spans="1:14" x14ac:dyDescent="0.3">
      <c r="A347" s="179"/>
      <c r="B347" s="179"/>
      <c r="C347" s="54" t="s">
        <v>478</v>
      </c>
      <c r="D347" s="54"/>
      <c r="E347" s="6" t="s">
        <v>477</v>
      </c>
      <c r="F347" s="183">
        <v>0</v>
      </c>
      <c r="G347" s="237"/>
      <c r="H347" s="183">
        <v>0</v>
      </c>
      <c r="I347" s="183">
        <v>0</v>
      </c>
      <c r="J347" s="183"/>
      <c r="K347" s="183">
        <v>0</v>
      </c>
      <c r="L347" s="183">
        <v>0</v>
      </c>
      <c r="M347" s="183"/>
      <c r="N347" s="183">
        <v>0</v>
      </c>
    </row>
    <row r="348" spans="1:14" ht="26.4" x14ac:dyDescent="0.3">
      <c r="A348" s="179"/>
      <c r="B348" s="179"/>
      <c r="C348" s="189"/>
      <c r="D348" s="179" t="s">
        <v>57</v>
      </c>
      <c r="E348" s="182" t="s">
        <v>56</v>
      </c>
      <c r="F348" s="183">
        <v>0</v>
      </c>
      <c r="G348" s="237"/>
      <c r="H348" s="183">
        <v>0</v>
      </c>
      <c r="I348" s="183">
        <v>0</v>
      </c>
      <c r="J348" s="183"/>
      <c r="K348" s="183">
        <v>0</v>
      </c>
      <c r="L348" s="183">
        <v>0</v>
      </c>
      <c r="M348" s="183"/>
      <c r="N348" s="183">
        <v>0</v>
      </c>
    </row>
    <row r="349" spans="1:14" x14ac:dyDescent="0.3">
      <c r="A349" s="179"/>
      <c r="B349" s="179"/>
      <c r="C349" s="187" t="s">
        <v>643</v>
      </c>
      <c r="D349" s="195"/>
      <c r="E349" s="198" t="s">
        <v>641</v>
      </c>
      <c r="F349" s="183">
        <f>F350</f>
        <v>540</v>
      </c>
      <c r="G349" s="237"/>
      <c r="H349" s="183">
        <f>H350</f>
        <v>540</v>
      </c>
      <c r="I349" s="183">
        <v>0</v>
      </c>
      <c r="J349" s="183"/>
      <c r="K349" s="183">
        <v>0</v>
      </c>
      <c r="L349" s="183">
        <v>0</v>
      </c>
      <c r="M349" s="183"/>
      <c r="N349" s="183">
        <v>0</v>
      </c>
    </row>
    <row r="350" spans="1:14" ht="26.4" x14ac:dyDescent="0.3">
      <c r="A350" s="179"/>
      <c r="B350" s="179"/>
      <c r="C350" s="189"/>
      <c r="D350" s="179" t="s">
        <v>57</v>
      </c>
      <c r="E350" s="182" t="s">
        <v>56</v>
      </c>
      <c r="F350" s="183">
        <v>540</v>
      </c>
      <c r="G350" s="237"/>
      <c r="H350" s="183">
        <v>540</v>
      </c>
      <c r="I350" s="183">
        <v>0</v>
      </c>
      <c r="J350" s="183"/>
      <c r="K350" s="183">
        <v>0</v>
      </c>
      <c r="L350" s="183">
        <v>0</v>
      </c>
      <c r="M350" s="183"/>
      <c r="N350" s="183">
        <v>0</v>
      </c>
    </row>
    <row r="351" spans="1:14" x14ac:dyDescent="0.3">
      <c r="A351" s="226"/>
      <c r="B351" s="226"/>
      <c r="C351" s="187" t="s">
        <v>769</v>
      </c>
      <c r="D351" s="291"/>
      <c r="E351" s="314" t="s">
        <v>778</v>
      </c>
      <c r="F351" s="237">
        <f>F352</f>
        <v>465.1</v>
      </c>
      <c r="G351" s="237"/>
      <c r="H351" s="237">
        <f>H352</f>
        <v>465.1</v>
      </c>
      <c r="I351" s="237">
        <v>0</v>
      </c>
      <c r="J351" s="237"/>
      <c r="K351" s="237">
        <v>0</v>
      </c>
      <c r="L351" s="237">
        <v>0</v>
      </c>
      <c r="M351" s="237"/>
      <c r="N351" s="237">
        <v>0</v>
      </c>
    </row>
    <row r="352" spans="1:14" ht="27" x14ac:dyDescent="0.3">
      <c r="A352" s="226"/>
      <c r="B352" s="226"/>
      <c r="C352" s="290"/>
      <c r="D352" s="187" t="s">
        <v>57</v>
      </c>
      <c r="E352" s="197" t="s">
        <v>56</v>
      </c>
      <c r="F352" s="237">
        <v>465.1</v>
      </c>
      <c r="G352" s="237"/>
      <c r="H352" s="237">
        <v>465.1</v>
      </c>
      <c r="I352" s="237">
        <v>0</v>
      </c>
      <c r="J352" s="237"/>
      <c r="K352" s="237">
        <v>0</v>
      </c>
      <c r="L352" s="237">
        <v>0</v>
      </c>
      <c r="M352" s="237"/>
      <c r="N352" s="237">
        <v>0</v>
      </c>
    </row>
    <row r="353" spans="1:14" ht="27" x14ac:dyDescent="0.3">
      <c r="A353" s="408"/>
      <c r="B353" s="408"/>
      <c r="C353" s="187" t="s">
        <v>892</v>
      </c>
      <c r="D353" s="291"/>
      <c r="E353" s="314" t="s">
        <v>893</v>
      </c>
      <c r="F353" s="407">
        <v>0</v>
      </c>
      <c r="G353" s="407">
        <f>G354</f>
        <v>1105.7</v>
      </c>
      <c r="H353" s="407">
        <f>H354</f>
        <v>1105.7</v>
      </c>
      <c r="I353" s="409">
        <v>0</v>
      </c>
      <c r="J353" s="409"/>
      <c r="K353" s="409">
        <v>0</v>
      </c>
      <c r="L353" s="409">
        <v>0</v>
      </c>
      <c r="M353" s="409"/>
      <c r="N353" s="409">
        <v>0</v>
      </c>
    </row>
    <row r="354" spans="1:14" ht="27" x14ac:dyDescent="0.3">
      <c r="A354" s="408"/>
      <c r="B354" s="408"/>
      <c r="C354" s="290"/>
      <c r="D354" s="187" t="s">
        <v>57</v>
      </c>
      <c r="E354" s="197" t="s">
        <v>56</v>
      </c>
      <c r="F354" s="407">
        <v>0</v>
      </c>
      <c r="G354" s="407">
        <v>1105.7</v>
      </c>
      <c r="H354" s="407">
        <v>1105.7</v>
      </c>
      <c r="I354" s="409">
        <v>0</v>
      </c>
      <c r="J354" s="409"/>
      <c r="K354" s="409">
        <v>0</v>
      </c>
      <c r="L354" s="409">
        <v>0</v>
      </c>
      <c r="M354" s="409"/>
      <c r="N354" s="409">
        <v>0</v>
      </c>
    </row>
    <row r="355" spans="1:14" x14ac:dyDescent="0.3">
      <c r="A355" s="8"/>
      <c r="B355" s="22" t="s">
        <v>311</v>
      </c>
      <c r="C355" s="21"/>
      <c r="D355" s="20"/>
      <c r="E355" s="19" t="s">
        <v>310</v>
      </c>
      <c r="F355" s="18">
        <f>F356+F425</f>
        <v>51522.924140000003</v>
      </c>
      <c r="G355" s="18">
        <f>G356+G425</f>
        <v>114</v>
      </c>
      <c r="H355" s="18">
        <f>H356+H425</f>
        <v>51636.924140000003</v>
      </c>
      <c r="I355" s="18">
        <f t="shared" ref="I355:N355" si="91">I356</f>
        <v>28871.738089999999</v>
      </c>
      <c r="J355" s="18">
        <f t="shared" si="91"/>
        <v>894.71139000000005</v>
      </c>
      <c r="K355" s="18">
        <f t="shared" si="91"/>
        <v>29766.449480000003</v>
      </c>
      <c r="L355" s="18">
        <f t="shared" si="91"/>
        <v>36715.515679999997</v>
      </c>
      <c r="M355" s="18">
        <f t="shared" si="91"/>
        <v>114</v>
      </c>
      <c r="N355" s="18">
        <f t="shared" si="91"/>
        <v>36829.515679999997</v>
      </c>
    </row>
    <row r="356" spans="1:14" x14ac:dyDescent="0.3">
      <c r="A356" s="8"/>
      <c r="B356" s="22"/>
      <c r="C356" s="21" t="s">
        <v>36</v>
      </c>
      <c r="D356" s="22"/>
      <c r="E356" s="27" t="s">
        <v>35</v>
      </c>
      <c r="F356" s="18">
        <f t="shared" ref="F356:N356" si="92">F357+F413</f>
        <v>51379.62414</v>
      </c>
      <c r="G356" s="18">
        <f t="shared" si="92"/>
        <v>114</v>
      </c>
      <c r="H356" s="18">
        <f t="shared" si="92"/>
        <v>51493.62414</v>
      </c>
      <c r="I356" s="18">
        <f t="shared" si="92"/>
        <v>28871.738089999999</v>
      </c>
      <c r="J356" s="18">
        <f t="shared" si="92"/>
        <v>894.71139000000005</v>
      </c>
      <c r="K356" s="18">
        <f t="shared" si="92"/>
        <v>29766.449480000003</v>
      </c>
      <c r="L356" s="18">
        <f t="shared" si="92"/>
        <v>36715.515679999997</v>
      </c>
      <c r="M356" s="18">
        <f t="shared" si="92"/>
        <v>114</v>
      </c>
      <c r="N356" s="18">
        <f t="shared" si="92"/>
        <v>36829.515679999997</v>
      </c>
    </row>
    <row r="357" spans="1:14" ht="26.4" x14ac:dyDescent="0.3">
      <c r="A357" s="53"/>
      <c r="B357" s="33"/>
      <c r="C357" s="34" t="s">
        <v>278</v>
      </c>
      <c r="D357" s="33"/>
      <c r="E357" s="32" t="s">
        <v>277</v>
      </c>
      <c r="F357" s="31">
        <f t="shared" ref="F357:H357" si="93">F358+F364</f>
        <v>43350.903129999999</v>
      </c>
      <c r="G357" s="31">
        <f t="shared" si="93"/>
        <v>114</v>
      </c>
      <c r="H357" s="31">
        <f t="shared" si="93"/>
        <v>43464.903129999999</v>
      </c>
      <c r="I357" s="31">
        <f t="shared" ref="I357:N357" si="94">I358+I364</f>
        <v>20806.8</v>
      </c>
      <c r="J357" s="31">
        <f t="shared" si="94"/>
        <v>894.71139000000005</v>
      </c>
      <c r="K357" s="31">
        <f t="shared" si="94"/>
        <v>21701.51139</v>
      </c>
      <c r="L357" s="31">
        <f t="shared" si="94"/>
        <v>28588.199999999997</v>
      </c>
      <c r="M357" s="31">
        <f t="shared" si="94"/>
        <v>114</v>
      </c>
      <c r="N357" s="31">
        <f t="shared" si="94"/>
        <v>28702.199999999997</v>
      </c>
    </row>
    <row r="358" spans="1:14" x14ac:dyDescent="0.3">
      <c r="A358" s="30"/>
      <c r="B358" s="30"/>
      <c r="C358" s="30" t="s">
        <v>309</v>
      </c>
      <c r="D358" s="30"/>
      <c r="E358" s="79" t="s">
        <v>308</v>
      </c>
      <c r="F358" s="28">
        <f>F359</f>
        <v>0</v>
      </c>
      <c r="G358" s="270"/>
      <c r="H358" s="28">
        <f>H359</f>
        <v>0</v>
      </c>
      <c r="I358" s="28">
        <f>I359</f>
        <v>0</v>
      </c>
      <c r="J358" s="28"/>
      <c r="K358" s="28">
        <f>K359</f>
        <v>0</v>
      </c>
      <c r="L358" s="28">
        <f>L359</f>
        <v>0</v>
      </c>
      <c r="M358" s="28"/>
      <c r="N358" s="28">
        <f>N359</f>
        <v>0</v>
      </c>
    </row>
    <row r="359" spans="1:14" ht="27" x14ac:dyDescent="0.3">
      <c r="A359" s="73"/>
      <c r="B359" s="73"/>
      <c r="C359" s="73" t="s">
        <v>307</v>
      </c>
      <c r="D359" s="7"/>
      <c r="E359" s="6" t="s">
        <v>306</v>
      </c>
      <c r="F359" s="9">
        <f>F361+F362+F363</f>
        <v>0</v>
      </c>
      <c r="G359" s="237"/>
      <c r="H359" s="9">
        <f>H361+H362+H363</f>
        <v>0</v>
      </c>
      <c r="I359" s="9">
        <f>I361+I362+I363</f>
        <v>0</v>
      </c>
      <c r="J359" s="9"/>
      <c r="K359" s="9">
        <f>K361+K362+K363</f>
        <v>0</v>
      </c>
      <c r="L359" s="9">
        <f>L361+L362+L363</f>
        <v>0</v>
      </c>
      <c r="M359" s="9"/>
      <c r="N359" s="9">
        <f>N361+N362+N363</f>
        <v>0</v>
      </c>
    </row>
    <row r="360" spans="1:14" x14ac:dyDescent="0.3">
      <c r="A360" s="73"/>
      <c r="B360" s="73"/>
      <c r="C360" s="73"/>
      <c r="D360" s="73" t="s">
        <v>12</v>
      </c>
      <c r="E360" s="11" t="s">
        <v>11</v>
      </c>
      <c r="F360" s="9">
        <f>F361+F362+F363</f>
        <v>0</v>
      </c>
      <c r="G360" s="237"/>
      <c r="H360" s="9">
        <f>H361+H362+H363</f>
        <v>0</v>
      </c>
      <c r="I360" s="9">
        <f>I361+I362+I363</f>
        <v>0</v>
      </c>
      <c r="J360" s="9"/>
      <c r="K360" s="9">
        <f>K361+K362+K363</f>
        <v>0</v>
      </c>
      <c r="L360" s="9">
        <f>L361+L362+L363</f>
        <v>0</v>
      </c>
      <c r="M360" s="9"/>
      <c r="N360" s="9">
        <f>N361+N362+N363</f>
        <v>0</v>
      </c>
    </row>
    <row r="361" spans="1:14" x14ac:dyDescent="0.3">
      <c r="A361" s="73"/>
      <c r="B361" s="73"/>
      <c r="C361" s="73"/>
      <c r="D361" s="7"/>
      <c r="E361" s="96" t="s">
        <v>305</v>
      </c>
      <c r="F361" s="175">
        <v>0</v>
      </c>
      <c r="G361" s="253"/>
      <c r="H361" s="175">
        <v>0</v>
      </c>
      <c r="I361" s="175">
        <v>0</v>
      </c>
      <c r="J361" s="175"/>
      <c r="K361" s="175">
        <v>0</v>
      </c>
      <c r="L361" s="175">
        <v>0</v>
      </c>
      <c r="M361" s="175"/>
      <c r="N361" s="175">
        <v>0</v>
      </c>
    </row>
    <row r="362" spans="1:14" x14ac:dyDescent="0.3">
      <c r="A362" s="73"/>
      <c r="B362" s="73"/>
      <c r="C362" s="73"/>
      <c r="D362" s="7"/>
      <c r="E362" s="96" t="s">
        <v>301</v>
      </c>
      <c r="F362" s="175">
        <v>0</v>
      </c>
      <c r="G362" s="253"/>
      <c r="H362" s="175">
        <v>0</v>
      </c>
      <c r="I362" s="175">
        <v>0</v>
      </c>
      <c r="J362" s="175"/>
      <c r="K362" s="175">
        <v>0</v>
      </c>
      <c r="L362" s="175">
        <v>0</v>
      </c>
      <c r="M362" s="175"/>
      <c r="N362" s="175">
        <v>0</v>
      </c>
    </row>
    <row r="363" spans="1:14" x14ac:dyDescent="0.3">
      <c r="A363" s="73"/>
      <c r="B363" s="73"/>
      <c r="C363" s="73"/>
      <c r="D363" s="7"/>
      <c r="E363" s="96" t="s">
        <v>296</v>
      </c>
      <c r="F363" s="9">
        <v>0</v>
      </c>
      <c r="G363" s="237"/>
      <c r="H363" s="9">
        <v>0</v>
      </c>
      <c r="I363" s="9">
        <v>0</v>
      </c>
      <c r="J363" s="9"/>
      <c r="K363" s="9">
        <v>0</v>
      </c>
      <c r="L363" s="9">
        <v>0</v>
      </c>
      <c r="M363" s="9"/>
      <c r="N363" s="9">
        <v>0</v>
      </c>
    </row>
    <row r="364" spans="1:14" ht="27" x14ac:dyDescent="0.3">
      <c r="A364" s="30"/>
      <c r="B364" s="30"/>
      <c r="C364" s="30" t="s">
        <v>276</v>
      </c>
      <c r="D364" s="30"/>
      <c r="E364" s="79" t="s">
        <v>275</v>
      </c>
      <c r="F364" s="28">
        <f t="shared" ref="F364:N364" si="95">F365+F389+F398+F410</f>
        <v>43350.903129999999</v>
      </c>
      <c r="G364" s="28">
        <f t="shared" si="95"/>
        <v>114</v>
      </c>
      <c r="H364" s="28">
        <f t="shared" si="95"/>
        <v>43464.903129999999</v>
      </c>
      <c r="I364" s="28">
        <f t="shared" si="95"/>
        <v>20806.8</v>
      </c>
      <c r="J364" s="28">
        <f t="shared" si="95"/>
        <v>894.71139000000005</v>
      </c>
      <c r="K364" s="28">
        <f t="shared" si="95"/>
        <v>21701.51139</v>
      </c>
      <c r="L364" s="28">
        <f t="shared" si="95"/>
        <v>28588.199999999997</v>
      </c>
      <c r="M364" s="28">
        <f t="shared" si="95"/>
        <v>114</v>
      </c>
      <c r="N364" s="28">
        <f t="shared" si="95"/>
        <v>28702.199999999997</v>
      </c>
    </row>
    <row r="365" spans="1:14" ht="27" x14ac:dyDescent="0.3">
      <c r="A365" s="153"/>
      <c r="B365" s="153"/>
      <c r="C365" s="153" t="s">
        <v>304</v>
      </c>
      <c r="D365" s="153"/>
      <c r="E365" s="164" t="s">
        <v>303</v>
      </c>
      <c r="F365" s="155">
        <f>F366+F370+F374+F376+F378+F380+F382+F385</f>
        <v>8890.348</v>
      </c>
      <c r="G365" s="271"/>
      <c r="H365" s="155">
        <f>H366+H370+H374+H376+H378+H380+H382+H385</f>
        <v>8890.348</v>
      </c>
      <c r="I365" s="155">
        <f>I366+I370+I374+I376+I378+I380+I382+I385</f>
        <v>0</v>
      </c>
      <c r="J365" s="155"/>
      <c r="K365" s="155">
        <f>K366+K370+K374+K376+K378+K380+K382+K385</f>
        <v>0</v>
      </c>
      <c r="L365" s="155">
        <f>L366+L370+L374+L376+L378+L380+L382+L385</f>
        <v>1562.3</v>
      </c>
      <c r="M365" s="155"/>
      <c r="N365" s="155">
        <f>N366+N370+N374+N376+N378+N380+N382+N385</f>
        <v>1562.3</v>
      </c>
    </row>
    <row r="366" spans="1:14" s="23" customFormat="1" x14ac:dyDescent="0.3">
      <c r="A366" s="60"/>
      <c r="B366" s="60"/>
      <c r="C366" s="73" t="s">
        <v>735</v>
      </c>
      <c r="D366" s="7"/>
      <c r="E366" s="97" t="s">
        <v>736</v>
      </c>
      <c r="F366" s="175">
        <f>F367</f>
        <v>55.6</v>
      </c>
      <c r="G366" s="253"/>
      <c r="H366" s="175">
        <f>H367</f>
        <v>55.6</v>
      </c>
      <c r="I366" s="9">
        <v>0</v>
      </c>
      <c r="J366" s="9"/>
      <c r="K366" s="9">
        <v>0</v>
      </c>
      <c r="L366" s="9">
        <v>0</v>
      </c>
      <c r="M366" s="9"/>
      <c r="N366" s="9">
        <v>0</v>
      </c>
    </row>
    <row r="367" spans="1:14" s="23" customFormat="1" x14ac:dyDescent="0.3">
      <c r="A367" s="60"/>
      <c r="B367" s="60"/>
      <c r="C367" s="7"/>
      <c r="D367" s="7" t="s">
        <v>12</v>
      </c>
      <c r="E367" s="6" t="s">
        <v>11</v>
      </c>
      <c r="F367" s="175">
        <f>F368+F369</f>
        <v>55.6</v>
      </c>
      <c r="G367" s="253"/>
      <c r="H367" s="175">
        <f>H368+H369</f>
        <v>55.6</v>
      </c>
      <c r="I367" s="9">
        <v>0</v>
      </c>
      <c r="J367" s="9"/>
      <c r="K367" s="9">
        <v>0</v>
      </c>
      <c r="L367" s="9">
        <v>0</v>
      </c>
      <c r="M367" s="9"/>
      <c r="N367" s="9">
        <v>0</v>
      </c>
    </row>
    <row r="368" spans="1:14" s="23" customFormat="1" x14ac:dyDescent="0.3">
      <c r="A368" s="60"/>
      <c r="B368" s="60"/>
      <c r="C368" s="7"/>
      <c r="D368" s="7"/>
      <c r="E368" s="96" t="s">
        <v>296</v>
      </c>
      <c r="F368" s="175">
        <v>27.8</v>
      </c>
      <c r="G368" s="253"/>
      <c r="H368" s="175">
        <v>27.8</v>
      </c>
      <c r="I368" s="9">
        <v>0</v>
      </c>
      <c r="J368" s="9"/>
      <c r="K368" s="9">
        <v>0</v>
      </c>
      <c r="L368" s="9">
        <v>0</v>
      </c>
      <c r="M368" s="9"/>
      <c r="N368" s="9">
        <v>0</v>
      </c>
    </row>
    <row r="369" spans="1:14" s="23" customFormat="1" x14ac:dyDescent="0.3">
      <c r="A369" s="60"/>
      <c r="B369" s="60"/>
      <c r="C369" s="7"/>
      <c r="D369" s="7"/>
      <c r="E369" s="96" t="s">
        <v>302</v>
      </c>
      <c r="F369" s="175">
        <v>27.8</v>
      </c>
      <c r="G369" s="253"/>
      <c r="H369" s="175">
        <v>27.8</v>
      </c>
      <c r="I369" s="9">
        <v>0</v>
      </c>
      <c r="J369" s="9"/>
      <c r="K369" s="9">
        <v>0</v>
      </c>
      <c r="L369" s="9">
        <v>0</v>
      </c>
      <c r="M369" s="9"/>
      <c r="N369" s="9">
        <v>0</v>
      </c>
    </row>
    <row r="370" spans="1:14" s="23" customFormat="1" ht="40.200000000000003" x14ac:dyDescent="0.3">
      <c r="A370" s="60"/>
      <c r="B370" s="60"/>
      <c r="C370" s="73" t="s">
        <v>738</v>
      </c>
      <c r="D370" s="7"/>
      <c r="E370" s="97" t="s">
        <v>737</v>
      </c>
      <c r="F370" s="175">
        <f>F371</f>
        <v>100.44799999999999</v>
      </c>
      <c r="G370" s="253"/>
      <c r="H370" s="175">
        <f>H371</f>
        <v>100.44799999999999</v>
      </c>
      <c r="I370" s="9">
        <v>0</v>
      </c>
      <c r="J370" s="9"/>
      <c r="K370" s="9">
        <v>0</v>
      </c>
      <c r="L370" s="9">
        <v>0</v>
      </c>
      <c r="M370" s="9"/>
      <c r="N370" s="9">
        <v>0</v>
      </c>
    </row>
    <row r="371" spans="1:14" s="23" customFormat="1" x14ac:dyDescent="0.3">
      <c r="A371" s="60"/>
      <c r="B371" s="60"/>
      <c r="C371" s="7"/>
      <c r="D371" s="7" t="s">
        <v>12</v>
      </c>
      <c r="E371" s="6" t="s">
        <v>11</v>
      </c>
      <c r="F371" s="175">
        <f>F372+F373</f>
        <v>100.44799999999999</v>
      </c>
      <c r="G371" s="253"/>
      <c r="H371" s="175">
        <f>H372+H373</f>
        <v>100.44799999999999</v>
      </c>
      <c r="I371" s="9">
        <v>0</v>
      </c>
      <c r="J371" s="9"/>
      <c r="K371" s="9">
        <v>0</v>
      </c>
      <c r="L371" s="9">
        <v>0</v>
      </c>
      <c r="M371" s="9"/>
      <c r="N371" s="9">
        <v>0</v>
      </c>
    </row>
    <row r="372" spans="1:14" s="23" customFormat="1" x14ac:dyDescent="0.3">
      <c r="A372" s="60"/>
      <c r="B372" s="60"/>
      <c r="C372" s="7"/>
      <c r="D372" s="7"/>
      <c r="E372" s="96" t="s">
        <v>296</v>
      </c>
      <c r="F372" s="175">
        <v>50.223999999999997</v>
      </c>
      <c r="G372" s="253"/>
      <c r="H372" s="175">
        <v>50.223999999999997</v>
      </c>
      <c r="I372" s="9">
        <v>0</v>
      </c>
      <c r="J372" s="9"/>
      <c r="K372" s="9">
        <v>0</v>
      </c>
      <c r="L372" s="9">
        <v>0</v>
      </c>
      <c r="M372" s="9"/>
      <c r="N372" s="9">
        <v>0</v>
      </c>
    </row>
    <row r="373" spans="1:14" s="23" customFormat="1" x14ac:dyDescent="0.3">
      <c r="A373" s="60"/>
      <c r="B373" s="60"/>
      <c r="C373" s="7"/>
      <c r="D373" s="7"/>
      <c r="E373" s="96" t="s">
        <v>302</v>
      </c>
      <c r="F373" s="175">
        <v>50.223999999999997</v>
      </c>
      <c r="G373" s="253"/>
      <c r="H373" s="175">
        <v>50.223999999999997</v>
      </c>
      <c r="I373" s="9">
        <v>0</v>
      </c>
      <c r="J373" s="9"/>
      <c r="K373" s="9">
        <v>0</v>
      </c>
      <c r="L373" s="9">
        <v>0</v>
      </c>
      <c r="M373" s="9"/>
      <c r="N373" s="9">
        <v>0</v>
      </c>
    </row>
    <row r="374" spans="1:14" ht="26.4" x14ac:dyDescent="0.3">
      <c r="A374" s="54"/>
      <c r="B374" s="54"/>
      <c r="C374" s="54" t="s">
        <v>300</v>
      </c>
      <c r="D374" s="54"/>
      <c r="E374" s="10" t="s">
        <v>299</v>
      </c>
      <c r="F374" s="5">
        <f>F375</f>
        <v>3194.7</v>
      </c>
      <c r="G374" s="229"/>
      <c r="H374" s="5">
        <f>H375</f>
        <v>3194.7</v>
      </c>
      <c r="I374" s="5">
        <f>I375</f>
        <v>0</v>
      </c>
      <c r="J374" s="5"/>
      <c r="K374" s="5">
        <f>K375</f>
        <v>0</v>
      </c>
      <c r="L374" s="5">
        <f>L375</f>
        <v>0</v>
      </c>
      <c r="M374" s="5"/>
      <c r="N374" s="5">
        <f>N375</f>
        <v>0</v>
      </c>
    </row>
    <row r="375" spans="1:14" x14ac:dyDescent="0.3">
      <c r="A375" s="54"/>
      <c r="B375" s="54"/>
      <c r="C375" s="54"/>
      <c r="D375" s="7" t="s">
        <v>12</v>
      </c>
      <c r="E375" s="6" t="s">
        <v>11</v>
      </c>
      <c r="F375" s="5">
        <v>3194.7</v>
      </c>
      <c r="G375" s="229"/>
      <c r="H375" s="5">
        <v>3194.7</v>
      </c>
      <c r="I375" s="5">
        <v>0</v>
      </c>
      <c r="J375" s="5"/>
      <c r="K375" s="5">
        <v>0</v>
      </c>
      <c r="L375" s="5">
        <v>0</v>
      </c>
      <c r="M375" s="5"/>
      <c r="N375" s="5">
        <v>0</v>
      </c>
    </row>
    <row r="376" spans="1:14" ht="26.4" x14ac:dyDescent="0.3">
      <c r="A376" s="54"/>
      <c r="B376" s="54"/>
      <c r="C376" s="54" t="s">
        <v>298</v>
      </c>
      <c r="D376" s="54"/>
      <c r="E376" s="10" t="s">
        <v>297</v>
      </c>
      <c r="F376" s="5">
        <f>F377</f>
        <v>1922</v>
      </c>
      <c r="G376" s="229"/>
      <c r="H376" s="5">
        <f>H377</f>
        <v>1922</v>
      </c>
      <c r="I376" s="5">
        <f>I377</f>
        <v>0</v>
      </c>
      <c r="J376" s="5"/>
      <c r="K376" s="5">
        <f>K377</f>
        <v>0</v>
      </c>
      <c r="L376" s="5">
        <f>L377</f>
        <v>1562.3</v>
      </c>
      <c r="M376" s="5"/>
      <c r="N376" s="5">
        <f>N377</f>
        <v>1562.3</v>
      </c>
    </row>
    <row r="377" spans="1:14" x14ac:dyDescent="0.3">
      <c r="A377" s="54"/>
      <c r="B377" s="54"/>
      <c r="C377" s="54"/>
      <c r="D377" s="7" t="s">
        <v>12</v>
      </c>
      <c r="E377" s="6" t="s">
        <v>11</v>
      </c>
      <c r="F377" s="175">
        <v>1922</v>
      </c>
      <c r="G377" s="253"/>
      <c r="H377" s="175">
        <v>1922</v>
      </c>
      <c r="I377" s="175">
        <v>0</v>
      </c>
      <c r="J377" s="175"/>
      <c r="K377" s="175">
        <v>0</v>
      </c>
      <c r="L377" s="175">
        <v>1562.3</v>
      </c>
      <c r="M377" s="175"/>
      <c r="N377" s="175">
        <v>1562.3</v>
      </c>
    </row>
    <row r="378" spans="1:14" ht="27.75" customHeight="1" x14ac:dyDescent="0.3">
      <c r="A378" s="54"/>
      <c r="B378" s="54"/>
      <c r="C378" s="54" t="s">
        <v>610</v>
      </c>
      <c r="D378" s="7"/>
      <c r="E378" s="96" t="s">
        <v>544</v>
      </c>
      <c r="F378" s="9">
        <f>F379</f>
        <v>1069.5</v>
      </c>
      <c r="G378" s="237"/>
      <c r="H378" s="9">
        <f>H379</f>
        <v>1069.5</v>
      </c>
      <c r="I378" s="9">
        <v>0</v>
      </c>
      <c r="J378" s="9"/>
      <c r="K378" s="9">
        <v>0</v>
      </c>
      <c r="L378" s="9">
        <v>0</v>
      </c>
      <c r="M378" s="9"/>
      <c r="N378" s="9">
        <v>0</v>
      </c>
    </row>
    <row r="379" spans="1:14" x14ac:dyDescent="0.3">
      <c r="A379" s="54"/>
      <c r="B379" s="54"/>
      <c r="C379" s="54"/>
      <c r="D379" s="7" t="s">
        <v>12</v>
      </c>
      <c r="E379" s="6" t="s">
        <v>11</v>
      </c>
      <c r="F379" s="175">
        <v>1069.5</v>
      </c>
      <c r="G379" s="253"/>
      <c r="H379" s="175">
        <v>1069.5</v>
      </c>
      <c r="I379" s="9">
        <v>0</v>
      </c>
      <c r="J379" s="9"/>
      <c r="K379" s="9">
        <v>0</v>
      </c>
      <c r="L379" s="9">
        <v>0</v>
      </c>
      <c r="M379" s="9"/>
      <c r="N379" s="9">
        <v>0</v>
      </c>
    </row>
    <row r="380" spans="1:14" x14ac:dyDescent="0.3">
      <c r="A380" s="54"/>
      <c r="B380" s="54"/>
      <c r="C380" s="54" t="s">
        <v>671</v>
      </c>
      <c r="D380" s="199"/>
      <c r="E380" s="203" t="s">
        <v>672</v>
      </c>
      <c r="F380" s="9">
        <v>0</v>
      </c>
      <c r="G380" s="237"/>
      <c r="H380" s="9">
        <v>0</v>
      </c>
      <c r="I380" s="9">
        <v>0</v>
      </c>
      <c r="J380" s="9"/>
      <c r="K380" s="9">
        <v>0</v>
      </c>
      <c r="L380" s="9">
        <v>0</v>
      </c>
      <c r="M380" s="9"/>
      <c r="N380" s="9">
        <v>0</v>
      </c>
    </row>
    <row r="381" spans="1:14" x14ac:dyDescent="0.3">
      <c r="A381" s="54"/>
      <c r="B381" s="54"/>
      <c r="C381" s="54"/>
      <c r="D381" s="7" t="s">
        <v>12</v>
      </c>
      <c r="E381" s="6" t="s">
        <v>11</v>
      </c>
      <c r="F381" s="9">
        <v>0</v>
      </c>
      <c r="G381" s="237"/>
      <c r="H381" s="9">
        <v>0</v>
      </c>
      <c r="I381" s="9">
        <v>0</v>
      </c>
      <c r="J381" s="9"/>
      <c r="K381" s="9">
        <v>0</v>
      </c>
      <c r="L381" s="9">
        <v>0</v>
      </c>
      <c r="M381" s="9"/>
      <c r="N381" s="9">
        <v>0</v>
      </c>
    </row>
    <row r="382" spans="1:14" x14ac:dyDescent="0.3">
      <c r="A382" s="54"/>
      <c r="B382" s="54"/>
      <c r="C382" s="7" t="s">
        <v>732</v>
      </c>
      <c r="D382" s="7"/>
      <c r="E382" s="203" t="s">
        <v>685</v>
      </c>
      <c r="F382" s="9">
        <f>F383</f>
        <v>1708.6</v>
      </c>
      <c r="G382" s="237"/>
      <c r="H382" s="9">
        <f>H383</f>
        <v>1708.6</v>
      </c>
      <c r="I382" s="9">
        <v>0</v>
      </c>
      <c r="J382" s="9"/>
      <c r="K382" s="9">
        <v>0</v>
      </c>
      <c r="L382" s="9">
        <v>0</v>
      </c>
      <c r="M382" s="9"/>
      <c r="N382" s="9">
        <v>0</v>
      </c>
    </row>
    <row r="383" spans="1:14" x14ac:dyDescent="0.3">
      <c r="A383" s="54"/>
      <c r="B383" s="54"/>
      <c r="C383" s="54"/>
      <c r="D383" s="7" t="s">
        <v>12</v>
      </c>
      <c r="E383" s="6" t="s">
        <v>11</v>
      </c>
      <c r="F383" s="211">
        <v>1708.6</v>
      </c>
      <c r="G383" s="253"/>
      <c r="H383" s="211">
        <v>1708.6</v>
      </c>
      <c r="I383" s="9">
        <v>0</v>
      </c>
      <c r="J383" s="9"/>
      <c r="K383" s="9">
        <v>0</v>
      </c>
      <c r="L383" s="9">
        <v>0</v>
      </c>
      <c r="M383" s="9"/>
      <c r="N383" s="9">
        <v>0</v>
      </c>
    </row>
    <row r="384" spans="1:14" x14ac:dyDescent="0.3">
      <c r="A384" s="54"/>
      <c r="B384" s="54"/>
      <c r="C384" s="54"/>
      <c r="D384" s="7"/>
      <c r="E384" s="96" t="s">
        <v>296</v>
      </c>
      <c r="F384" s="9">
        <v>0</v>
      </c>
      <c r="G384" s="237"/>
      <c r="H384" s="9">
        <v>0</v>
      </c>
      <c r="I384" s="9">
        <v>0</v>
      </c>
      <c r="J384" s="9"/>
      <c r="K384" s="9">
        <v>0</v>
      </c>
      <c r="L384" s="9">
        <v>0</v>
      </c>
      <c r="M384" s="9"/>
      <c r="N384" s="9">
        <v>0</v>
      </c>
    </row>
    <row r="385" spans="1:14" ht="27" x14ac:dyDescent="0.3">
      <c r="A385" s="54"/>
      <c r="B385" s="54"/>
      <c r="C385" s="54" t="s">
        <v>545</v>
      </c>
      <c r="D385" s="7"/>
      <c r="E385" s="6" t="s">
        <v>546</v>
      </c>
      <c r="F385" s="176">
        <f>F386+F387+F388</f>
        <v>839.5</v>
      </c>
      <c r="G385" s="268"/>
      <c r="H385" s="176">
        <f>H386+H387+H388</f>
        <v>839.5</v>
      </c>
      <c r="I385" s="176">
        <f>I386+I387+I388</f>
        <v>0</v>
      </c>
      <c r="J385" s="176"/>
      <c r="K385" s="176">
        <f>K386+K387+K388</f>
        <v>0</v>
      </c>
      <c r="L385" s="176">
        <f>L386+L387+L388</f>
        <v>0</v>
      </c>
      <c r="M385" s="176"/>
      <c r="N385" s="176">
        <f>N386+N387+N388</f>
        <v>0</v>
      </c>
    </row>
    <row r="386" spans="1:14" x14ac:dyDescent="0.3">
      <c r="A386" s="54"/>
      <c r="B386" s="54"/>
      <c r="C386" s="54"/>
      <c r="D386" s="7" t="s">
        <v>12</v>
      </c>
      <c r="E386" s="6" t="s">
        <v>11</v>
      </c>
      <c r="F386" s="175">
        <v>0</v>
      </c>
      <c r="G386" s="253"/>
      <c r="H386" s="175">
        <v>0</v>
      </c>
      <c r="I386" s="175">
        <v>0</v>
      </c>
      <c r="J386" s="175"/>
      <c r="K386" s="175">
        <v>0</v>
      </c>
      <c r="L386" s="177">
        <v>0</v>
      </c>
      <c r="M386" s="177"/>
      <c r="N386" s="177">
        <v>0</v>
      </c>
    </row>
    <row r="387" spans="1:14" ht="26.4" x14ac:dyDescent="0.3">
      <c r="A387" s="54"/>
      <c r="B387" s="54"/>
      <c r="C387" s="54"/>
      <c r="D387" s="7" t="s">
        <v>57</v>
      </c>
      <c r="E387" s="10" t="s">
        <v>56</v>
      </c>
      <c r="F387" s="175">
        <f>352.5+296+191</f>
        <v>839.5</v>
      </c>
      <c r="G387" s="253"/>
      <c r="H387" s="175">
        <f>352.5+296+191</f>
        <v>839.5</v>
      </c>
      <c r="I387" s="177">
        <v>0</v>
      </c>
      <c r="J387" s="177"/>
      <c r="K387" s="177">
        <v>0</v>
      </c>
      <c r="L387" s="177">
        <v>0</v>
      </c>
      <c r="M387" s="177"/>
      <c r="N387" s="177">
        <v>0</v>
      </c>
    </row>
    <row r="388" spans="1:14" x14ac:dyDescent="0.3">
      <c r="A388" s="54"/>
      <c r="B388" s="54"/>
      <c r="C388" s="54"/>
      <c r="D388" s="7" t="s">
        <v>22</v>
      </c>
      <c r="E388" s="6" t="s">
        <v>21</v>
      </c>
      <c r="F388" s="177">
        <v>0</v>
      </c>
      <c r="G388" s="285"/>
      <c r="H388" s="177">
        <v>0</v>
      </c>
      <c r="I388" s="177">
        <v>0</v>
      </c>
      <c r="J388" s="177"/>
      <c r="K388" s="177">
        <v>0</v>
      </c>
      <c r="L388" s="177">
        <v>0</v>
      </c>
      <c r="M388" s="177"/>
      <c r="N388" s="177">
        <v>0</v>
      </c>
    </row>
    <row r="389" spans="1:14" x14ac:dyDescent="0.3">
      <c r="A389" s="153"/>
      <c r="B389" s="153"/>
      <c r="C389" s="153" t="s">
        <v>647</v>
      </c>
      <c r="D389" s="160"/>
      <c r="E389" s="164" t="s">
        <v>646</v>
      </c>
      <c r="F389" s="165">
        <f>F390+F394</f>
        <v>6555.3551299999999</v>
      </c>
      <c r="G389" s="267"/>
      <c r="H389" s="165">
        <f>H390+H394</f>
        <v>6555.3551299999999</v>
      </c>
      <c r="I389" s="165">
        <f t="shared" ref="I389:K389" si="96">I390+I394</f>
        <v>0</v>
      </c>
      <c r="J389" s="165">
        <f t="shared" si="96"/>
        <v>780.71139000000005</v>
      </c>
      <c r="K389" s="165">
        <f t="shared" si="96"/>
        <v>780.71139000000005</v>
      </c>
      <c r="L389" s="165">
        <f t="shared" ref="L389:N389" si="97">L390+L394</f>
        <v>0</v>
      </c>
      <c r="M389" s="165"/>
      <c r="N389" s="165">
        <f t="shared" si="97"/>
        <v>0</v>
      </c>
    </row>
    <row r="390" spans="1:14" ht="27" x14ac:dyDescent="0.3">
      <c r="A390" s="202"/>
      <c r="B390" s="202"/>
      <c r="C390" s="7" t="s">
        <v>648</v>
      </c>
      <c r="D390" s="7"/>
      <c r="E390" s="11" t="s">
        <v>760</v>
      </c>
      <c r="F390" s="175">
        <f t="shared" ref="F390:N390" si="98">F391</f>
        <v>715.17863</v>
      </c>
      <c r="G390" s="253"/>
      <c r="H390" s="175">
        <f t="shared" si="98"/>
        <v>715.17863</v>
      </c>
      <c r="I390" s="175">
        <f t="shared" si="98"/>
        <v>0</v>
      </c>
      <c r="J390" s="175"/>
      <c r="K390" s="175">
        <f t="shared" si="98"/>
        <v>0</v>
      </c>
      <c r="L390" s="175">
        <f t="shared" si="98"/>
        <v>0</v>
      </c>
      <c r="M390" s="175"/>
      <c r="N390" s="175">
        <f t="shared" si="98"/>
        <v>0</v>
      </c>
    </row>
    <row r="391" spans="1:14" x14ac:dyDescent="0.3">
      <c r="A391" s="202"/>
      <c r="B391" s="202"/>
      <c r="C391" s="7"/>
      <c r="D391" s="7" t="s">
        <v>12</v>
      </c>
      <c r="E391" s="6" t="s">
        <v>11</v>
      </c>
      <c r="F391" s="212">
        <f>F392+F393</f>
        <v>715.17863</v>
      </c>
      <c r="G391" s="285"/>
      <c r="H391" s="212">
        <f>H392+H393</f>
        <v>715.17863</v>
      </c>
      <c r="I391" s="212">
        <v>0</v>
      </c>
      <c r="J391" s="212"/>
      <c r="K391" s="212">
        <v>0</v>
      </c>
      <c r="L391" s="212">
        <v>0</v>
      </c>
      <c r="M391" s="212"/>
      <c r="N391" s="212">
        <v>0</v>
      </c>
    </row>
    <row r="392" spans="1:14" x14ac:dyDescent="0.3">
      <c r="A392" s="202"/>
      <c r="B392" s="202"/>
      <c r="C392" s="7"/>
      <c r="D392" s="7"/>
      <c r="E392" s="6" t="s">
        <v>602</v>
      </c>
      <c r="F392" s="175">
        <v>643.66075999999998</v>
      </c>
      <c r="G392" s="253"/>
      <c r="H392" s="175">
        <v>643.66075999999998</v>
      </c>
      <c r="I392" s="212">
        <v>0</v>
      </c>
      <c r="J392" s="212"/>
      <c r="K392" s="212">
        <v>0</v>
      </c>
      <c r="L392" s="212">
        <v>0</v>
      </c>
      <c r="M392" s="212"/>
      <c r="N392" s="212">
        <v>0</v>
      </c>
    </row>
    <row r="393" spans="1:14" x14ac:dyDescent="0.3">
      <c r="A393" s="202"/>
      <c r="B393" s="202"/>
      <c r="C393" s="83"/>
      <c r="D393" s="7"/>
      <c r="E393" s="6" t="s">
        <v>69</v>
      </c>
      <c r="F393" s="175">
        <v>71.517870000000002</v>
      </c>
      <c r="G393" s="253"/>
      <c r="H393" s="175">
        <v>71.517870000000002</v>
      </c>
      <c r="I393" s="212">
        <v>0</v>
      </c>
      <c r="J393" s="212"/>
      <c r="K393" s="212">
        <v>0</v>
      </c>
      <c r="L393" s="212">
        <v>0</v>
      </c>
      <c r="M393" s="212"/>
      <c r="N393" s="212">
        <v>0</v>
      </c>
    </row>
    <row r="394" spans="1:14" ht="41.25" customHeight="1" x14ac:dyDescent="0.3">
      <c r="A394" s="202"/>
      <c r="B394" s="202"/>
      <c r="C394" s="7" t="s">
        <v>743</v>
      </c>
      <c r="D394" s="199"/>
      <c r="E394" s="11" t="s">
        <v>761</v>
      </c>
      <c r="F394" s="175">
        <f t="shared" ref="F394:N394" si="99">F395</f>
        <v>5840.1764999999996</v>
      </c>
      <c r="G394" s="253"/>
      <c r="H394" s="175">
        <f t="shared" si="99"/>
        <v>5840.1764999999996</v>
      </c>
      <c r="I394" s="211">
        <f t="shared" si="99"/>
        <v>0</v>
      </c>
      <c r="J394" s="211">
        <f t="shared" si="99"/>
        <v>780.71139000000005</v>
      </c>
      <c r="K394" s="211">
        <f t="shared" si="99"/>
        <v>780.71139000000005</v>
      </c>
      <c r="L394" s="211">
        <f t="shared" si="99"/>
        <v>0</v>
      </c>
      <c r="M394" s="211"/>
      <c r="N394" s="211">
        <f t="shared" si="99"/>
        <v>0</v>
      </c>
    </row>
    <row r="395" spans="1:14" x14ac:dyDescent="0.3">
      <c r="A395" s="202"/>
      <c r="B395" s="202"/>
      <c r="C395" s="204"/>
      <c r="D395" s="7" t="s">
        <v>12</v>
      </c>
      <c r="E395" s="6" t="s">
        <v>11</v>
      </c>
      <c r="F395" s="175">
        <f>F396+F397</f>
        <v>5840.1764999999996</v>
      </c>
      <c r="G395" s="253"/>
      <c r="H395" s="175">
        <f>H396+H397</f>
        <v>5840.1764999999996</v>
      </c>
      <c r="I395" s="212">
        <v>0</v>
      </c>
      <c r="J395" s="212">
        <f>J397</f>
        <v>780.71139000000005</v>
      </c>
      <c r="K395" s="212">
        <f>K397</f>
        <v>780.71139000000005</v>
      </c>
      <c r="L395" s="212">
        <v>0</v>
      </c>
      <c r="M395" s="212"/>
      <c r="N395" s="212">
        <v>0</v>
      </c>
    </row>
    <row r="396" spans="1:14" x14ac:dyDescent="0.3">
      <c r="A396" s="202"/>
      <c r="B396" s="202"/>
      <c r="C396" s="7"/>
      <c r="D396" s="7"/>
      <c r="E396" s="6" t="s">
        <v>602</v>
      </c>
      <c r="F396" s="175">
        <v>5256.1588499999998</v>
      </c>
      <c r="G396" s="253"/>
      <c r="H396" s="175">
        <v>5256.1588499999998</v>
      </c>
      <c r="I396" s="212">
        <v>0</v>
      </c>
      <c r="J396" s="212"/>
      <c r="K396" s="212"/>
      <c r="L396" s="212">
        <v>0</v>
      </c>
      <c r="M396" s="212"/>
      <c r="N396" s="212">
        <v>0</v>
      </c>
    </row>
    <row r="397" spans="1:14" x14ac:dyDescent="0.3">
      <c r="A397" s="202"/>
      <c r="B397" s="202"/>
      <c r="C397" s="204"/>
      <c r="D397" s="199"/>
      <c r="E397" s="6" t="s">
        <v>69</v>
      </c>
      <c r="F397" s="175">
        <v>584.01765</v>
      </c>
      <c r="G397" s="253"/>
      <c r="H397" s="175">
        <v>584.01765</v>
      </c>
      <c r="I397" s="212">
        <v>0</v>
      </c>
      <c r="J397" s="212">
        <v>780.71139000000005</v>
      </c>
      <c r="K397" s="212">
        <v>780.71139000000005</v>
      </c>
      <c r="L397" s="212">
        <v>0</v>
      </c>
      <c r="M397" s="212"/>
      <c r="N397" s="212">
        <v>0</v>
      </c>
    </row>
    <row r="398" spans="1:14" x14ac:dyDescent="0.3">
      <c r="A398" s="153"/>
      <c r="B398" s="153"/>
      <c r="C398" s="153" t="s">
        <v>274</v>
      </c>
      <c r="D398" s="160"/>
      <c r="E398" s="164" t="s">
        <v>273</v>
      </c>
      <c r="F398" s="155">
        <f>F401+F403+F405+F407+F399</f>
        <v>1717.1</v>
      </c>
      <c r="G398" s="271"/>
      <c r="H398" s="155">
        <f>H401+H403+H405+H407+H399</f>
        <v>1717.1</v>
      </c>
      <c r="I398" s="155">
        <f t="shared" ref="I398" si="100">I401+I403+I405+I407+I399</f>
        <v>0</v>
      </c>
      <c r="J398" s="155"/>
      <c r="K398" s="155">
        <f t="shared" ref="K398:L398" si="101">K401+K403+K405+K407+K399</f>
        <v>0</v>
      </c>
      <c r="L398" s="155">
        <f t="shared" si="101"/>
        <v>837.8</v>
      </c>
      <c r="M398" s="155"/>
      <c r="N398" s="155">
        <f t="shared" ref="N398" si="102">N401+N403+N405+N407+N399</f>
        <v>837.8</v>
      </c>
    </row>
    <row r="399" spans="1:14" x14ac:dyDescent="0.3">
      <c r="A399" s="8"/>
      <c r="B399" s="8"/>
      <c r="C399" s="7" t="s">
        <v>742</v>
      </c>
      <c r="D399" s="80"/>
      <c r="E399" s="11" t="s">
        <v>686</v>
      </c>
      <c r="F399" s="5">
        <f>F400</f>
        <v>0</v>
      </c>
      <c r="G399" s="229"/>
      <c r="H399" s="5">
        <f>H400</f>
        <v>0</v>
      </c>
      <c r="I399" s="5">
        <f>I400</f>
        <v>0</v>
      </c>
      <c r="J399" s="5"/>
      <c r="K399" s="5">
        <f>K400</f>
        <v>0</v>
      </c>
      <c r="L399" s="5">
        <f>L400</f>
        <v>0</v>
      </c>
      <c r="M399" s="5"/>
      <c r="N399" s="5">
        <f>N400</f>
        <v>0</v>
      </c>
    </row>
    <row r="400" spans="1:14" x14ac:dyDescent="0.3">
      <c r="A400" s="8"/>
      <c r="B400" s="8"/>
      <c r="C400" s="60"/>
      <c r="D400" s="7" t="s">
        <v>12</v>
      </c>
      <c r="E400" s="6" t="s">
        <v>11</v>
      </c>
      <c r="F400" s="175">
        <f>250-250</f>
        <v>0</v>
      </c>
      <c r="G400" s="253"/>
      <c r="H400" s="175">
        <f>250-250</f>
        <v>0</v>
      </c>
      <c r="I400" s="175">
        <v>0</v>
      </c>
      <c r="J400" s="175"/>
      <c r="K400" s="175">
        <v>0</v>
      </c>
      <c r="L400" s="175">
        <f>350-350</f>
        <v>0</v>
      </c>
      <c r="M400" s="175"/>
      <c r="N400" s="175">
        <f>350-350</f>
        <v>0</v>
      </c>
    </row>
    <row r="401" spans="1:14" x14ac:dyDescent="0.3">
      <c r="A401" s="8"/>
      <c r="B401" s="8"/>
      <c r="C401" s="7" t="s">
        <v>295</v>
      </c>
      <c r="D401" s="80"/>
      <c r="E401" s="11" t="s">
        <v>294</v>
      </c>
      <c r="F401" s="5">
        <f>F402</f>
        <v>458.3</v>
      </c>
      <c r="G401" s="229"/>
      <c r="H401" s="5">
        <f>H402</f>
        <v>458.3</v>
      </c>
      <c r="I401" s="5">
        <f>I402</f>
        <v>0</v>
      </c>
      <c r="J401" s="5"/>
      <c r="K401" s="5">
        <f>K402</f>
        <v>0</v>
      </c>
      <c r="L401" s="5">
        <f>L402</f>
        <v>0</v>
      </c>
      <c r="M401" s="5"/>
      <c r="N401" s="5">
        <f>N402</f>
        <v>0</v>
      </c>
    </row>
    <row r="402" spans="1:14" x14ac:dyDescent="0.3">
      <c r="A402" s="8"/>
      <c r="B402" s="8"/>
      <c r="C402" s="60"/>
      <c r="D402" s="7" t="s">
        <v>12</v>
      </c>
      <c r="E402" s="6" t="s">
        <v>11</v>
      </c>
      <c r="F402" s="175">
        <v>458.3</v>
      </c>
      <c r="G402" s="253"/>
      <c r="H402" s="175">
        <v>458.3</v>
      </c>
      <c r="I402" s="5">
        <v>0</v>
      </c>
      <c r="J402" s="5"/>
      <c r="K402" s="5">
        <v>0</v>
      </c>
      <c r="L402" s="5">
        <v>0</v>
      </c>
      <c r="M402" s="5"/>
      <c r="N402" s="5">
        <v>0</v>
      </c>
    </row>
    <row r="403" spans="1:14" x14ac:dyDescent="0.3">
      <c r="A403" s="8"/>
      <c r="B403" s="8"/>
      <c r="C403" s="7" t="s">
        <v>293</v>
      </c>
      <c r="D403" s="73"/>
      <c r="E403" s="11" t="s">
        <v>292</v>
      </c>
      <c r="F403" s="5">
        <f>F404</f>
        <v>702</v>
      </c>
      <c r="G403" s="229"/>
      <c r="H403" s="5">
        <f>H404</f>
        <v>702</v>
      </c>
      <c r="I403" s="5">
        <f t="shared" ref="I403:N403" si="103">I404</f>
        <v>0</v>
      </c>
      <c r="J403" s="5"/>
      <c r="K403" s="5">
        <f t="shared" si="103"/>
        <v>0</v>
      </c>
      <c r="L403" s="5">
        <f t="shared" si="103"/>
        <v>281</v>
      </c>
      <c r="M403" s="5"/>
      <c r="N403" s="5">
        <f t="shared" si="103"/>
        <v>281</v>
      </c>
    </row>
    <row r="404" spans="1:14" x14ac:dyDescent="0.3">
      <c r="A404" s="8"/>
      <c r="B404" s="8"/>
      <c r="C404" s="83"/>
      <c r="D404" s="7" t="s">
        <v>12</v>
      </c>
      <c r="E404" s="6" t="s">
        <v>11</v>
      </c>
      <c r="F404" s="175">
        <v>702</v>
      </c>
      <c r="G404" s="253"/>
      <c r="H404" s="175">
        <v>702</v>
      </c>
      <c r="I404" s="175">
        <v>0</v>
      </c>
      <c r="J404" s="175"/>
      <c r="K404" s="175">
        <v>0</v>
      </c>
      <c r="L404" s="175">
        <v>281</v>
      </c>
      <c r="M404" s="175"/>
      <c r="N404" s="175">
        <v>281</v>
      </c>
    </row>
    <row r="405" spans="1:14" x14ac:dyDescent="0.3">
      <c r="A405" s="8"/>
      <c r="B405" s="8"/>
      <c r="C405" s="7" t="s">
        <v>611</v>
      </c>
      <c r="D405" s="7"/>
      <c r="E405" s="6" t="s">
        <v>547</v>
      </c>
      <c r="F405" s="5">
        <f>F406</f>
        <v>556.79999999999995</v>
      </c>
      <c r="G405" s="229"/>
      <c r="H405" s="5">
        <f>H406</f>
        <v>556.79999999999995</v>
      </c>
      <c r="I405" s="5">
        <f>I406</f>
        <v>0</v>
      </c>
      <c r="J405" s="5"/>
      <c r="K405" s="5">
        <f>K406</f>
        <v>0</v>
      </c>
      <c r="L405" s="5">
        <f>L406</f>
        <v>556.79999999999995</v>
      </c>
      <c r="M405" s="5"/>
      <c r="N405" s="5">
        <f>N406</f>
        <v>556.79999999999995</v>
      </c>
    </row>
    <row r="406" spans="1:14" ht="26.4" x14ac:dyDescent="0.3">
      <c r="A406" s="8"/>
      <c r="B406" s="8"/>
      <c r="C406" s="83"/>
      <c r="D406" s="7" t="s">
        <v>57</v>
      </c>
      <c r="E406" s="10" t="s">
        <v>56</v>
      </c>
      <c r="F406" s="175">
        <v>556.79999999999995</v>
      </c>
      <c r="G406" s="253"/>
      <c r="H406" s="175">
        <v>556.79999999999995</v>
      </c>
      <c r="I406" s="175">
        <v>0</v>
      </c>
      <c r="J406" s="175"/>
      <c r="K406" s="175">
        <v>0</v>
      </c>
      <c r="L406" s="175">
        <v>556.79999999999995</v>
      </c>
      <c r="M406" s="175"/>
      <c r="N406" s="175">
        <v>556.79999999999995</v>
      </c>
    </row>
    <row r="407" spans="1:14" ht="53.4" x14ac:dyDescent="0.3">
      <c r="A407" s="54"/>
      <c r="B407" s="54"/>
      <c r="C407" s="7" t="s">
        <v>552</v>
      </c>
      <c r="D407" s="7"/>
      <c r="E407" s="6" t="s">
        <v>553</v>
      </c>
      <c r="F407" s="9">
        <v>0</v>
      </c>
      <c r="G407" s="237"/>
      <c r="H407" s="9">
        <v>0</v>
      </c>
      <c r="I407" s="9">
        <v>0</v>
      </c>
      <c r="J407" s="9"/>
      <c r="K407" s="9">
        <v>0</v>
      </c>
      <c r="L407" s="9">
        <v>0</v>
      </c>
      <c r="M407" s="9"/>
      <c r="N407" s="9">
        <v>0</v>
      </c>
    </row>
    <row r="408" spans="1:14" x14ac:dyDescent="0.3">
      <c r="A408" s="54"/>
      <c r="B408" s="54"/>
      <c r="C408" s="83"/>
      <c r="D408" s="7" t="s">
        <v>12</v>
      </c>
      <c r="E408" s="6" t="s">
        <v>11</v>
      </c>
      <c r="F408" s="9">
        <v>0</v>
      </c>
      <c r="G408" s="237"/>
      <c r="H408" s="9">
        <v>0</v>
      </c>
      <c r="I408" s="9">
        <v>0</v>
      </c>
      <c r="J408" s="9"/>
      <c r="K408" s="9">
        <v>0</v>
      </c>
      <c r="L408" s="9">
        <v>0</v>
      </c>
      <c r="M408" s="9"/>
      <c r="N408" s="9">
        <v>0</v>
      </c>
    </row>
    <row r="409" spans="1:14" x14ac:dyDescent="0.3">
      <c r="A409" s="54"/>
      <c r="B409" s="54"/>
      <c r="C409" s="83"/>
      <c r="D409" s="7"/>
      <c r="E409" s="6" t="s">
        <v>69</v>
      </c>
      <c r="F409" s="9">
        <v>0</v>
      </c>
      <c r="G409" s="237"/>
      <c r="H409" s="9">
        <v>0</v>
      </c>
      <c r="I409" s="9">
        <v>0</v>
      </c>
      <c r="J409" s="9"/>
      <c r="K409" s="9">
        <v>0</v>
      </c>
      <c r="L409" s="9">
        <v>0</v>
      </c>
      <c r="M409" s="9"/>
      <c r="N409" s="9">
        <v>0</v>
      </c>
    </row>
    <row r="410" spans="1:14" x14ac:dyDescent="0.3">
      <c r="A410" s="153"/>
      <c r="B410" s="153"/>
      <c r="C410" s="153" t="s">
        <v>291</v>
      </c>
      <c r="D410" s="153"/>
      <c r="E410" s="164" t="s">
        <v>290</v>
      </c>
      <c r="F410" s="155">
        <f t="shared" ref="F410:N411" si="104">F411</f>
        <v>26188.1</v>
      </c>
      <c r="G410" s="155">
        <f t="shared" si="104"/>
        <v>114</v>
      </c>
      <c r="H410" s="155">
        <f t="shared" si="104"/>
        <v>26302.1</v>
      </c>
      <c r="I410" s="155">
        <f t="shared" si="104"/>
        <v>20806.8</v>
      </c>
      <c r="J410" s="155">
        <f t="shared" si="104"/>
        <v>114</v>
      </c>
      <c r="K410" s="155">
        <f t="shared" si="104"/>
        <v>20920.8</v>
      </c>
      <c r="L410" s="155">
        <f t="shared" si="104"/>
        <v>26188.1</v>
      </c>
      <c r="M410" s="155">
        <f t="shared" si="104"/>
        <v>114</v>
      </c>
      <c r="N410" s="155">
        <f t="shared" si="104"/>
        <v>26302.1</v>
      </c>
    </row>
    <row r="411" spans="1:14" x14ac:dyDescent="0.3">
      <c r="A411" s="8"/>
      <c r="B411" s="8"/>
      <c r="C411" s="7" t="s">
        <v>289</v>
      </c>
      <c r="D411" s="7"/>
      <c r="E411" s="95" t="s">
        <v>288</v>
      </c>
      <c r="F411" s="9">
        <f t="shared" si="104"/>
        <v>26188.1</v>
      </c>
      <c r="G411" s="9">
        <f t="shared" si="104"/>
        <v>114</v>
      </c>
      <c r="H411" s="9">
        <f t="shared" si="104"/>
        <v>26302.1</v>
      </c>
      <c r="I411" s="9">
        <f t="shared" si="104"/>
        <v>20806.8</v>
      </c>
      <c r="J411" s="9">
        <f t="shared" si="104"/>
        <v>114</v>
      </c>
      <c r="K411" s="9">
        <f t="shared" si="104"/>
        <v>20920.8</v>
      </c>
      <c r="L411" s="9">
        <f t="shared" si="104"/>
        <v>26188.1</v>
      </c>
      <c r="M411" s="9">
        <f t="shared" si="104"/>
        <v>114</v>
      </c>
      <c r="N411" s="9">
        <f t="shared" si="104"/>
        <v>26302.1</v>
      </c>
    </row>
    <row r="412" spans="1:14" ht="26.4" x14ac:dyDescent="0.3">
      <c r="A412" s="8"/>
      <c r="B412" s="8"/>
      <c r="C412" s="7"/>
      <c r="D412" s="7" t="s">
        <v>57</v>
      </c>
      <c r="E412" s="10" t="s">
        <v>56</v>
      </c>
      <c r="F412" s="175">
        <v>26188.1</v>
      </c>
      <c r="G412" s="253">
        <v>114</v>
      </c>
      <c r="H412" s="175">
        <f>26188.1+114</f>
        <v>26302.1</v>
      </c>
      <c r="I412" s="175">
        <v>20806.8</v>
      </c>
      <c r="J412" s="175">
        <v>114</v>
      </c>
      <c r="K412" s="175">
        <f>20806.8+114</f>
        <v>20920.8</v>
      </c>
      <c r="L412" s="175">
        <v>26188.1</v>
      </c>
      <c r="M412" s="175">
        <v>114</v>
      </c>
      <c r="N412" s="175">
        <f>26188.1+114</f>
        <v>26302.1</v>
      </c>
    </row>
    <row r="413" spans="1:14" ht="26.4" x14ac:dyDescent="0.3">
      <c r="A413" s="53"/>
      <c r="B413" s="33"/>
      <c r="C413" s="34" t="s">
        <v>287</v>
      </c>
      <c r="D413" s="33"/>
      <c r="E413" s="32" t="s">
        <v>286</v>
      </c>
      <c r="F413" s="31">
        <f t="shared" ref="F413:L413" si="105">F414+F420</f>
        <v>8028.7210099999993</v>
      </c>
      <c r="G413" s="276"/>
      <c r="H413" s="31">
        <f t="shared" ref="H413" si="106">H414+H420</f>
        <v>8028.7210099999993</v>
      </c>
      <c r="I413" s="31">
        <f t="shared" ref="I413:K413" si="107">I414+I420</f>
        <v>8064.9380900000015</v>
      </c>
      <c r="J413" s="31"/>
      <c r="K413" s="31">
        <f t="shared" si="107"/>
        <v>8064.9380900000015</v>
      </c>
      <c r="L413" s="31">
        <f t="shared" si="105"/>
        <v>8127.3156800000006</v>
      </c>
      <c r="M413" s="31"/>
      <c r="N413" s="31">
        <f t="shared" ref="N413" si="108">N414+N420</f>
        <v>8127.3156800000006</v>
      </c>
    </row>
    <row r="414" spans="1:14" ht="27" x14ac:dyDescent="0.3">
      <c r="A414" s="168"/>
      <c r="B414" s="158"/>
      <c r="C414" s="205" t="s">
        <v>654</v>
      </c>
      <c r="D414" s="160"/>
      <c r="E414" s="208" t="s">
        <v>656</v>
      </c>
      <c r="F414" s="165">
        <f t="shared" ref="F414:N415" si="109">F415</f>
        <v>6029.2760399999997</v>
      </c>
      <c r="G414" s="267"/>
      <c r="H414" s="165">
        <f t="shared" si="109"/>
        <v>6029.2760399999997</v>
      </c>
      <c r="I414" s="165">
        <f t="shared" si="109"/>
        <v>5789.1429700000008</v>
      </c>
      <c r="J414" s="165"/>
      <c r="K414" s="165">
        <f t="shared" si="109"/>
        <v>5789.1429700000008</v>
      </c>
      <c r="L414" s="165">
        <f t="shared" si="109"/>
        <v>5854.0556400000005</v>
      </c>
      <c r="M414" s="165"/>
      <c r="N414" s="165">
        <f t="shared" si="109"/>
        <v>5854.0556400000005</v>
      </c>
    </row>
    <row r="415" spans="1:14" ht="27" x14ac:dyDescent="0.3">
      <c r="A415" s="20"/>
      <c r="B415" s="22"/>
      <c r="C415" s="207" t="s">
        <v>655</v>
      </c>
      <c r="D415" s="54"/>
      <c r="E415" s="6" t="s">
        <v>623</v>
      </c>
      <c r="F415" s="175">
        <f t="shared" si="109"/>
        <v>6029.2760399999997</v>
      </c>
      <c r="G415" s="253"/>
      <c r="H415" s="175">
        <f t="shared" si="109"/>
        <v>6029.2760399999997</v>
      </c>
      <c r="I415" s="175">
        <f t="shared" si="109"/>
        <v>5789.1429700000008</v>
      </c>
      <c r="J415" s="175"/>
      <c r="K415" s="175">
        <f t="shared" si="109"/>
        <v>5789.1429700000008</v>
      </c>
      <c r="L415" s="175">
        <f t="shared" si="109"/>
        <v>5854.0556400000005</v>
      </c>
      <c r="M415" s="175"/>
      <c r="N415" s="175">
        <f t="shared" si="109"/>
        <v>5854.0556400000005</v>
      </c>
    </row>
    <row r="416" spans="1:14" x14ac:dyDescent="0.3">
      <c r="A416" s="20"/>
      <c r="B416" s="22"/>
      <c r="C416" s="94"/>
      <c r="D416" s="7" t="s">
        <v>12</v>
      </c>
      <c r="E416" s="6" t="s">
        <v>11</v>
      </c>
      <c r="F416" s="175">
        <f>F417+F418+F419</f>
        <v>6029.2760399999997</v>
      </c>
      <c r="G416" s="253"/>
      <c r="H416" s="175">
        <f>H417+H418+H419</f>
        <v>6029.2760399999997</v>
      </c>
      <c r="I416" s="175">
        <f>I417+I418+I419</f>
        <v>5789.1429700000008</v>
      </c>
      <c r="J416" s="175"/>
      <c r="K416" s="175">
        <f>K417+K418+K419</f>
        <v>5789.1429700000008</v>
      </c>
      <c r="L416" s="175">
        <f>L417+L418+L419</f>
        <v>5854.0556400000005</v>
      </c>
      <c r="M416" s="175"/>
      <c r="N416" s="175">
        <f>N417+N418+N419</f>
        <v>5854.0556400000005</v>
      </c>
    </row>
    <row r="417" spans="1:14" x14ac:dyDescent="0.3">
      <c r="A417" s="20"/>
      <c r="B417" s="22"/>
      <c r="C417" s="94"/>
      <c r="D417" s="7"/>
      <c r="E417" s="6" t="s">
        <v>101</v>
      </c>
      <c r="F417" s="175">
        <v>5209.2945</v>
      </c>
      <c r="G417" s="253"/>
      <c r="H417" s="175">
        <v>5209.2945</v>
      </c>
      <c r="I417" s="175">
        <v>5001.81952</v>
      </c>
      <c r="J417" s="175"/>
      <c r="K417" s="175">
        <v>5001.81952</v>
      </c>
      <c r="L417" s="175">
        <v>5057.9040800000002</v>
      </c>
      <c r="M417" s="175"/>
      <c r="N417" s="175">
        <v>5057.9040800000002</v>
      </c>
    </row>
    <row r="418" spans="1:14" x14ac:dyDescent="0.3">
      <c r="A418" s="20"/>
      <c r="B418" s="22"/>
      <c r="C418" s="94"/>
      <c r="D418" s="7"/>
      <c r="E418" s="6" t="s">
        <v>100</v>
      </c>
      <c r="F418" s="175">
        <v>217.05394000000001</v>
      </c>
      <c r="G418" s="253"/>
      <c r="H418" s="175">
        <v>217.05394000000001</v>
      </c>
      <c r="I418" s="175">
        <v>208.40915000000001</v>
      </c>
      <c r="J418" s="175"/>
      <c r="K418" s="175">
        <v>208.40915000000001</v>
      </c>
      <c r="L418" s="175">
        <v>210.74600000000001</v>
      </c>
      <c r="M418" s="175"/>
      <c r="N418" s="175">
        <v>210.74600000000001</v>
      </c>
    </row>
    <row r="419" spans="1:14" x14ac:dyDescent="0.3">
      <c r="A419" s="20"/>
      <c r="B419" s="22"/>
      <c r="C419" s="94"/>
      <c r="D419" s="7"/>
      <c r="E419" s="6" t="s">
        <v>97</v>
      </c>
      <c r="F419" s="175">
        <v>602.92759999999998</v>
      </c>
      <c r="G419" s="253"/>
      <c r="H419" s="175">
        <v>602.92759999999998</v>
      </c>
      <c r="I419" s="175">
        <v>578.91430000000003</v>
      </c>
      <c r="J419" s="175"/>
      <c r="K419" s="175">
        <v>578.91430000000003</v>
      </c>
      <c r="L419" s="175">
        <v>585.40556000000004</v>
      </c>
      <c r="M419" s="175"/>
      <c r="N419" s="175">
        <v>585.40556000000004</v>
      </c>
    </row>
    <row r="420" spans="1:14" ht="27" x14ac:dyDescent="0.3">
      <c r="A420" s="153"/>
      <c r="B420" s="153"/>
      <c r="C420" s="153" t="s">
        <v>285</v>
      </c>
      <c r="D420" s="160"/>
      <c r="E420" s="154" t="s">
        <v>284</v>
      </c>
      <c r="F420" s="155">
        <f>F421</f>
        <v>1999.44497</v>
      </c>
      <c r="G420" s="271"/>
      <c r="H420" s="155">
        <f>H421</f>
        <v>1999.44497</v>
      </c>
      <c r="I420" s="155">
        <f>I421</f>
        <v>2275.7951200000002</v>
      </c>
      <c r="J420" s="155"/>
      <c r="K420" s="155">
        <f>K421</f>
        <v>2275.7951200000002</v>
      </c>
      <c r="L420" s="155">
        <f>L421</f>
        <v>2273.2600400000001</v>
      </c>
      <c r="M420" s="155"/>
      <c r="N420" s="155">
        <f>N421</f>
        <v>2273.2600400000001</v>
      </c>
    </row>
    <row r="421" spans="1:14" ht="26.4" x14ac:dyDescent="0.3">
      <c r="A421" s="8"/>
      <c r="B421" s="8"/>
      <c r="C421" s="94" t="s">
        <v>283</v>
      </c>
      <c r="D421" s="54"/>
      <c r="E421" s="10" t="s">
        <v>614</v>
      </c>
      <c r="F421" s="9">
        <f>F423+F424</f>
        <v>1999.44497</v>
      </c>
      <c r="G421" s="237"/>
      <c r="H421" s="9">
        <f>H423+H424</f>
        <v>1999.44497</v>
      </c>
      <c r="I421" s="9">
        <f>I423+I424</f>
        <v>2275.7951200000002</v>
      </c>
      <c r="J421" s="9"/>
      <c r="K421" s="9">
        <f>K423+K424</f>
        <v>2275.7951200000002</v>
      </c>
      <c r="L421" s="9">
        <f>L423+L424</f>
        <v>2273.2600400000001</v>
      </c>
      <c r="M421" s="9"/>
      <c r="N421" s="9">
        <f>N423+N424</f>
        <v>2273.2600400000001</v>
      </c>
    </row>
    <row r="422" spans="1:14" x14ac:dyDescent="0.3">
      <c r="A422" s="8"/>
      <c r="B422" s="8"/>
      <c r="C422" s="94"/>
      <c r="D422" s="7" t="s">
        <v>12</v>
      </c>
      <c r="E422" s="6" t="s">
        <v>11</v>
      </c>
      <c r="F422" s="9">
        <f>F423+F424</f>
        <v>1999.44497</v>
      </c>
      <c r="G422" s="237"/>
      <c r="H422" s="9">
        <f>H423+H424</f>
        <v>1999.44497</v>
      </c>
      <c r="I422" s="9">
        <f>I423+I424</f>
        <v>2275.7951200000002</v>
      </c>
      <c r="J422" s="9"/>
      <c r="K422" s="9">
        <f>K423+K424</f>
        <v>2275.7951200000002</v>
      </c>
      <c r="L422" s="9">
        <f>L423+L424</f>
        <v>2273.2600400000001</v>
      </c>
      <c r="M422" s="9"/>
      <c r="N422" s="9">
        <f>N423+N424</f>
        <v>2273.2600400000001</v>
      </c>
    </row>
    <row r="423" spans="1:14" x14ac:dyDescent="0.3">
      <c r="A423" s="8"/>
      <c r="B423" s="8"/>
      <c r="C423" s="94"/>
      <c r="D423" s="7"/>
      <c r="E423" s="6" t="s">
        <v>100</v>
      </c>
      <c r="F423" s="175">
        <v>1799.50047</v>
      </c>
      <c r="G423" s="253"/>
      <c r="H423" s="175">
        <v>1799.50047</v>
      </c>
      <c r="I423" s="175">
        <v>2048.2156100000002</v>
      </c>
      <c r="J423" s="175"/>
      <c r="K423" s="175">
        <v>2048.2156100000002</v>
      </c>
      <c r="L423" s="175">
        <v>2045.9340400000001</v>
      </c>
      <c r="M423" s="175"/>
      <c r="N423" s="175">
        <v>2045.9340400000001</v>
      </c>
    </row>
    <row r="424" spans="1:14" x14ac:dyDescent="0.3">
      <c r="A424" s="8"/>
      <c r="B424" s="8"/>
      <c r="C424" s="94"/>
      <c r="D424" s="7"/>
      <c r="E424" s="6" t="s">
        <v>97</v>
      </c>
      <c r="F424" s="175">
        <v>199.94450000000001</v>
      </c>
      <c r="G424" s="253"/>
      <c r="H424" s="175">
        <v>199.94450000000001</v>
      </c>
      <c r="I424" s="175">
        <v>227.57951</v>
      </c>
      <c r="J424" s="175"/>
      <c r="K424" s="175">
        <v>227.57951</v>
      </c>
      <c r="L424" s="175">
        <v>227.32599999999999</v>
      </c>
      <c r="M424" s="175"/>
      <c r="N424" s="175">
        <v>227.32599999999999</v>
      </c>
    </row>
    <row r="425" spans="1:14" x14ac:dyDescent="0.3">
      <c r="A425" s="25"/>
      <c r="B425" s="25"/>
      <c r="C425" s="17" t="s">
        <v>18</v>
      </c>
      <c r="D425" s="101"/>
      <c r="E425" s="16" t="s">
        <v>17</v>
      </c>
      <c r="F425" s="15">
        <f>F426</f>
        <v>143.30000000000001</v>
      </c>
      <c r="G425" s="283"/>
      <c r="H425" s="15">
        <f>H426</f>
        <v>143.30000000000001</v>
      </c>
      <c r="I425" s="15">
        <f t="shared" ref="I425:N427" si="110">I426</f>
        <v>0</v>
      </c>
      <c r="J425" s="15"/>
      <c r="K425" s="15">
        <f t="shared" si="110"/>
        <v>0</v>
      </c>
      <c r="L425" s="15">
        <f t="shared" si="110"/>
        <v>0</v>
      </c>
      <c r="M425" s="15"/>
      <c r="N425" s="15">
        <f t="shared" si="110"/>
        <v>0</v>
      </c>
    </row>
    <row r="426" spans="1:14" ht="27" x14ac:dyDescent="0.3">
      <c r="A426" s="238"/>
      <c r="B426" s="238"/>
      <c r="C426" s="238" t="s">
        <v>16</v>
      </c>
      <c r="D426" s="238"/>
      <c r="E426" s="239" t="s">
        <v>15</v>
      </c>
      <c r="F426" s="240">
        <f>F427</f>
        <v>143.30000000000001</v>
      </c>
      <c r="G426" s="240"/>
      <c r="H426" s="240">
        <f>H427</f>
        <v>143.30000000000001</v>
      </c>
      <c r="I426" s="240">
        <f t="shared" si="110"/>
        <v>0</v>
      </c>
      <c r="J426" s="240"/>
      <c r="K426" s="240">
        <f t="shared" si="110"/>
        <v>0</v>
      </c>
      <c r="L426" s="240">
        <f t="shared" si="110"/>
        <v>0</v>
      </c>
      <c r="M426" s="240"/>
      <c r="N426" s="240">
        <f t="shared" si="110"/>
        <v>0</v>
      </c>
    </row>
    <row r="427" spans="1:14" ht="27" x14ac:dyDescent="0.3">
      <c r="A427" s="228"/>
      <c r="B427" s="228"/>
      <c r="C427" s="73" t="s">
        <v>624</v>
      </c>
      <c r="D427" s="54"/>
      <c r="E427" s="110" t="s">
        <v>625</v>
      </c>
      <c r="F427" s="175">
        <f>F428</f>
        <v>143.30000000000001</v>
      </c>
      <c r="G427" s="253"/>
      <c r="H427" s="175">
        <f>H428</f>
        <v>143.30000000000001</v>
      </c>
      <c r="I427" s="175">
        <f t="shared" si="110"/>
        <v>0</v>
      </c>
      <c r="J427" s="175"/>
      <c r="K427" s="175">
        <f t="shared" si="110"/>
        <v>0</v>
      </c>
      <c r="L427" s="175">
        <f t="shared" si="110"/>
        <v>0</v>
      </c>
      <c r="M427" s="175"/>
      <c r="N427" s="175">
        <f t="shared" si="110"/>
        <v>0</v>
      </c>
    </row>
    <row r="428" spans="1:14" ht="27" x14ac:dyDescent="0.3">
      <c r="A428" s="228"/>
      <c r="B428" s="228"/>
      <c r="C428" s="22"/>
      <c r="D428" s="7" t="s">
        <v>57</v>
      </c>
      <c r="E428" s="6" t="s">
        <v>56</v>
      </c>
      <c r="F428" s="175">
        <f>143.4-0.1</f>
        <v>143.30000000000001</v>
      </c>
      <c r="G428" s="253"/>
      <c r="H428" s="175">
        <f>143.4-0.1</f>
        <v>143.30000000000001</v>
      </c>
      <c r="I428" s="253">
        <v>0</v>
      </c>
      <c r="J428" s="253"/>
      <c r="K428" s="253">
        <v>0</v>
      </c>
      <c r="L428" s="253">
        <v>0</v>
      </c>
      <c r="M428" s="253"/>
      <c r="N428" s="253">
        <v>0</v>
      </c>
    </row>
    <row r="429" spans="1:14" x14ac:dyDescent="0.3">
      <c r="A429" s="8"/>
      <c r="B429" s="22" t="s">
        <v>282</v>
      </c>
      <c r="C429" s="21"/>
      <c r="D429" s="20"/>
      <c r="E429" s="19" t="s">
        <v>281</v>
      </c>
      <c r="F429" s="26">
        <v>0</v>
      </c>
      <c r="G429" s="277"/>
      <c r="H429" s="26">
        <v>0</v>
      </c>
      <c r="I429" s="26">
        <v>0</v>
      </c>
      <c r="J429" s="26"/>
      <c r="K429" s="26">
        <v>0</v>
      </c>
      <c r="L429" s="26">
        <v>0</v>
      </c>
      <c r="M429" s="26"/>
      <c r="N429" s="26">
        <v>0</v>
      </c>
    </row>
    <row r="430" spans="1:14" x14ac:dyDescent="0.3">
      <c r="A430" s="8"/>
      <c r="B430" s="22" t="s">
        <v>280</v>
      </c>
      <c r="C430" s="21"/>
      <c r="D430" s="20"/>
      <c r="E430" s="19" t="s">
        <v>279</v>
      </c>
      <c r="F430" s="26">
        <v>0</v>
      </c>
      <c r="G430" s="277"/>
      <c r="H430" s="26">
        <v>0</v>
      </c>
      <c r="I430" s="26">
        <v>0</v>
      </c>
      <c r="J430" s="26"/>
      <c r="K430" s="26">
        <v>0</v>
      </c>
      <c r="L430" s="26">
        <v>0</v>
      </c>
      <c r="M430" s="26"/>
      <c r="N430" s="26">
        <v>0</v>
      </c>
    </row>
    <row r="431" spans="1:14" x14ac:dyDescent="0.3">
      <c r="A431" s="8"/>
      <c r="B431" s="22"/>
      <c r="C431" s="21" t="s">
        <v>36</v>
      </c>
      <c r="D431" s="20"/>
      <c r="E431" s="27" t="s">
        <v>35</v>
      </c>
      <c r="F431" s="26">
        <v>0</v>
      </c>
      <c r="G431" s="277"/>
      <c r="H431" s="26">
        <v>0</v>
      </c>
      <c r="I431" s="26">
        <v>0</v>
      </c>
      <c r="J431" s="26"/>
      <c r="K431" s="26">
        <v>0</v>
      </c>
      <c r="L431" s="26">
        <v>0</v>
      </c>
      <c r="M431" s="26"/>
      <c r="N431" s="26">
        <v>0</v>
      </c>
    </row>
    <row r="432" spans="1:14" ht="26.4" x14ac:dyDescent="0.3">
      <c r="A432" s="93"/>
      <c r="B432" s="33"/>
      <c r="C432" s="34" t="s">
        <v>278</v>
      </c>
      <c r="D432" s="33"/>
      <c r="E432" s="32" t="s">
        <v>277</v>
      </c>
      <c r="F432" s="92">
        <v>0</v>
      </c>
      <c r="G432" s="286"/>
      <c r="H432" s="92">
        <v>0</v>
      </c>
      <c r="I432" s="92">
        <v>0</v>
      </c>
      <c r="J432" s="92"/>
      <c r="K432" s="92">
        <v>0</v>
      </c>
      <c r="L432" s="92">
        <v>0</v>
      </c>
      <c r="M432" s="92"/>
      <c r="N432" s="92">
        <v>0</v>
      </c>
    </row>
    <row r="433" spans="1:14" ht="26.4" x14ac:dyDescent="0.3">
      <c r="A433" s="91"/>
      <c r="B433" s="67"/>
      <c r="C433" s="68" t="s">
        <v>276</v>
      </c>
      <c r="D433" s="67"/>
      <c r="E433" s="90" t="s">
        <v>275</v>
      </c>
      <c r="F433" s="89">
        <v>0</v>
      </c>
      <c r="G433" s="287"/>
      <c r="H433" s="89">
        <v>0</v>
      </c>
      <c r="I433" s="89">
        <v>0</v>
      </c>
      <c r="J433" s="89"/>
      <c r="K433" s="89">
        <v>0</v>
      </c>
      <c r="L433" s="89">
        <v>0</v>
      </c>
      <c r="M433" s="89"/>
      <c r="N433" s="89">
        <v>0</v>
      </c>
    </row>
    <row r="434" spans="1:14" x14ac:dyDescent="0.3">
      <c r="A434" s="8"/>
      <c r="B434" s="22"/>
      <c r="C434" s="21" t="s">
        <v>274</v>
      </c>
      <c r="D434" s="22"/>
      <c r="E434" s="88" t="s">
        <v>273</v>
      </c>
      <c r="F434" s="26">
        <v>0</v>
      </c>
      <c r="G434" s="277"/>
      <c r="H434" s="26">
        <v>0</v>
      </c>
      <c r="I434" s="26">
        <v>0</v>
      </c>
      <c r="J434" s="26"/>
      <c r="K434" s="26">
        <v>0</v>
      </c>
      <c r="L434" s="26">
        <v>0</v>
      </c>
      <c r="M434" s="26"/>
      <c r="N434" s="26">
        <v>0</v>
      </c>
    </row>
    <row r="435" spans="1:14" ht="26.4" x14ac:dyDescent="0.3">
      <c r="A435" s="8"/>
      <c r="B435" s="54"/>
      <c r="C435" s="87" t="s">
        <v>272</v>
      </c>
      <c r="D435" s="22"/>
      <c r="E435" s="10" t="s">
        <v>271</v>
      </c>
      <c r="F435" s="9">
        <v>0</v>
      </c>
      <c r="G435" s="237"/>
      <c r="H435" s="9">
        <v>0</v>
      </c>
      <c r="I435" s="9">
        <v>0</v>
      </c>
      <c r="J435" s="9"/>
      <c r="K435" s="9">
        <v>0</v>
      </c>
      <c r="L435" s="9">
        <v>0</v>
      </c>
      <c r="M435" s="9"/>
      <c r="N435" s="9">
        <v>0</v>
      </c>
    </row>
    <row r="436" spans="1:14" x14ac:dyDescent="0.3">
      <c r="A436" s="8"/>
      <c r="B436" s="22"/>
      <c r="C436" s="56"/>
      <c r="D436" s="7" t="s">
        <v>12</v>
      </c>
      <c r="E436" s="6" t="s">
        <v>11</v>
      </c>
      <c r="F436" s="9">
        <v>0</v>
      </c>
      <c r="G436" s="237"/>
      <c r="H436" s="9">
        <v>0</v>
      </c>
      <c r="I436" s="9">
        <v>0</v>
      </c>
      <c r="J436" s="9"/>
      <c r="K436" s="9">
        <v>0</v>
      </c>
      <c r="L436" s="9">
        <v>0</v>
      </c>
      <c r="M436" s="9"/>
      <c r="N436" s="9">
        <v>0</v>
      </c>
    </row>
    <row r="437" spans="1:14" s="23" customFormat="1" ht="15" customHeight="1" x14ac:dyDescent="0.3">
      <c r="A437" s="86"/>
      <c r="B437" s="86"/>
      <c r="C437" s="7" t="s">
        <v>548</v>
      </c>
      <c r="D437" s="7"/>
      <c r="E437" s="6" t="s">
        <v>549</v>
      </c>
      <c r="F437" s="9">
        <v>0</v>
      </c>
      <c r="G437" s="237"/>
      <c r="H437" s="9">
        <v>0</v>
      </c>
      <c r="I437" s="9">
        <v>0</v>
      </c>
      <c r="J437" s="9"/>
      <c r="K437" s="9">
        <v>0</v>
      </c>
      <c r="L437" s="9">
        <v>0</v>
      </c>
      <c r="M437" s="9"/>
      <c r="N437" s="9">
        <v>0</v>
      </c>
    </row>
    <row r="438" spans="1:14" s="23" customFormat="1" x14ac:dyDescent="0.3">
      <c r="A438" s="86"/>
      <c r="B438" s="86"/>
      <c r="C438" s="54"/>
      <c r="D438" s="7" t="s">
        <v>12</v>
      </c>
      <c r="E438" s="6" t="s">
        <v>11</v>
      </c>
      <c r="F438" s="9">
        <v>0</v>
      </c>
      <c r="G438" s="237"/>
      <c r="H438" s="9">
        <v>0</v>
      </c>
      <c r="I438" s="9">
        <v>0</v>
      </c>
      <c r="J438" s="9"/>
      <c r="K438" s="9">
        <v>0</v>
      </c>
      <c r="L438" s="9">
        <v>0</v>
      </c>
      <c r="M438" s="9"/>
      <c r="N438" s="9">
        <v>0</v>
      </c>
    </row>
    <row r="439" spans="1:14" x14ac:dyDescent="0.3">
      <c r="A439" s="84"/>
      <c r="B439" s="62" t="s">
        <v>121</v>
      </c>
      <c r="C439" s="62"/>
      <c r="D439" s="83"/>
      <c r="E439" s="82" t="s">
        <v>120</v>
      </c>
      <c r="F439" s="81">
        <f t="shared" ref="F439:N442" si="111">F440</f>
        <v>22202.25662</v>
      </c>
      <c r="G439" s="275"/>
      <c r="H439" s="81">
        <f t="shared" si="111"/>
        <v>22202.25662</v>
      </c>
      <c r="I439" s="81">
        <f t="shared" si="111"/>
        <v>0</v>
      </c>
      <c r="J439" s="81"/>
      <c r="K439" s="81">
        <f t="shared" si="111"/>
        <v>0</v>
      </c>
      <c r="L439" s="81">
        <f t="shared" si="111"/>
        <v>0</v>
      </c>
      <c r="M439" s="81"/>
      <c r="N439" s="81">
        <f t="shared" si="111"/>
        <v>0</v>
      </c>
    </row>
    <row r="440" spans="1:14" x14ac:dyDescent="0.3">
      <c r="A440" s="84"/>
      <c r="B440" s="62" t="s">
        <v>119</v>
      </c>
      <c r="C440" s="62"/>
      <c r="D440" s="83"/>
      <c r="E440" s="82" t="s">
        <v>118</v>
      </c>
      <c r="F440" s="81">
        <f t="shared" si="111"/>
        <v>22202.25662</v>
      </c>
      <c r="G440" s="275"/>
      <c r="H440" s="81">
        <f t="shared" si="111"/>
        <v>22202.25662</v>
      </c>
      <c r="I440" s="81">
        <f t="shared" si="111"/>
        <v>0</v>
      </c>
      <c r="J440" s="81"/>
      <c r="K440" s="81">
        <f t="shared" si="111"/>
        <v>0</v>
      </c>
      <c r="L440" s="81">
        <f t="shared" si="111"/>
        <v>0</v>
      </c>
      <c r="M440" s="81"/>
      <c r="N440" s="81">
        <f t="shared" si="111"/>
        <v>0</v>
      </c>
    </row>
    <row r="441" spans="1:14" x14ac:dyDescent="0.3">
      <c r="A441" s="20"/>
      <c r="B441" s="22"/>
      <c r="C441" s="21" t="s">
        <v>36</v>
      </c>
      <c r="D441" s="22"/>
      <c r="E441" s="27" t="s">
        <v>35</v>
      </c>
      <c r="F441" s="26">
        <f t="shared" si="111"/>
        <v>22202.25662</v>
      </c>
      <c r="G441" s="277"/>
      <c r="H441" s="26">
        <f t="shared" si="111"/>
        <v>22202.25662</v>
      </c>
      <c r="I441" s="26">
        <f t="shared" si="111"/>
        <v>0</v>
      </c>
      <c r="J441" s="26"/>
      <c r="K441" s="26">
        <f t="shared" si="111"/>
        <v>0</v>
      </c>
      <c r="L441" s="26">
        <f t="shared" si="111"/>
        <v>0</v>
      </c>
      <c r="M441" s="26"/>
      <c r="N441" s="26">
        <f t="shared" si="111"/>
        <v>0</v>
      </c>
    </row>
    <row r="442" spans="1:14" ht="26.4" x14ac:dyDescent="0.3">
      <c r="A442" s="53"/>
      <c r="B442" s="33"/>
      <c r="C442" s="34" t="s">
        <v>270</v>
      </c>
      <c r="D442" s="33"/>
      <c r="E442" s="32" t="s">
        <v>269</v>
      </c>
      <c r="F442" s="31">
        <f t="shared" si="111"/>
        <v>22202.25662</v>
      </c>
      <c r="G442" s="276"/>
      <c r="H442" s="31">
        <f t="shared" si="111"/>
        <v>22202.25662</v>
      </c>
      <c r="I442" s="31">
        <f t="shared" si="111"/>
        <v>0</v>
      </c>
      <c r="J442" s="31"/>
      <c r="K442" s="31">
        <f t="shared" si="111"/>
        <v>0</v>
      </c>
      <c r="L442" s="31">
        <f t="shared" si="111"/>
        <v>0</v>
      </c>
      <c r="M442" s="31"/>
      <c r="N442" s="31">
        <f t="shared" si="111"/>
        <v>0</v>
      </c>
    </row>
    <row r="443" spans="1:14" ht="27" x14ac:dyDescent="0.3">
      <c r="A443" s="30"/>
      <c r="B443" s="30"/>
      <c r="C443" s="30" t="s">
        <v>268</v>
      </c>
      <c r="D443" s="30"/>
      <c r="E443" s="79" t="s">
        <v>92</v>
      </c>
      <c r="F443" s="28">
        <f t="shared" ref="F443:N445" si="112">F444</f>
        <v>22202.25662</v>
      </c>
      <c r="G443" s="270"/>
      <c r="H443" s="28">
        <f t="shared" si="112"/>
        <v>22202.25662</v>
      </c>
      <c r="I443" s="28">
        <f t="shared" si="112"/>
        <v>0</v>
      </c>
      <c r="J443" s="28"/>
      <c r="K443" s="28">
        <f t="shared" si="112"/>
        <v>0</v>
      </c>
      <c r="L443" s="28">
        <f t="shared" si="112"/>
        <v>0</v>
      </c>
      <c r="M443" s="28"/>
      <c r="N443" s="28">
        <f t="shared" si="112"/>
        <v>0</v>
      </c>
    </row>
    <row r="444" spans="1:14" x14ac:dyDescent="0.3">
      <c r="A444" s="153"/>
      <c r="B444" s="153"/>
      <c r="C444" s="205" t="s">
        <v>657</v>
      </c>
      <c r="D444" s="205"/>
      <c r="E444" s="208" t="s">
        <v>658</v>
      </c>
      <c r="F444" s="155">
        <f>F445+F450</f>
        <v>22202.25662</v>
      </c>
      <c r="G444" s="271"/>
      <c r="H444" s="155">
        <f>H445+H450</f>
        <v>22202.25662</v>
      </c>
      <c r="I444" s="155">
        <f t="shared" si="112"/>
        <v>0</v>
      </c>
      <c r="J444" s="155"/>
      <c r="K444" s="155">
        <f t="shared" si="112"/>
        <v>0</v>
      </c>
      <c r="L444" s="155">
        <f t="shared" si="112"/>
        <v>0</v>
      </c>
      <c r="M444" s="155"/>
      <c r="N444" s="155">
        <f t="shared" si="112"/>
        <v>0</v>
      </c>
    </row>
    <row r="445" spans="1:14" s="23" customFormat="1" ht="27" x14ac:dyDescent="0.3">
      <c r="A445" s="60"/>
      <c r="B445" s="60"/>
      <c r="C445" s="36" t="s">
        <v>659</v>
      </c>
      <c r="D445" s="22"/>
      <c r="E445" s="11" t="s">
        <v>759</v>
      </c>
      <c r="F445" s="9">
        <f t="shared" si="112"/>
        <v>16825.58455</v>
      </c>
      <c r="G445" s="237"/>
      <c r="H445" s="9">
        <f t="shared" si="112"/>
        <v>16825.58455</v>
      </c>
      <c r="I445" s="9">
        <f t="shared" si="112"/>
        <v>0</v>
      </c>
      <c r="J445" s="9"/>
      <c r="K445" s="9">
        <f t="shared" si="112"/>
        <v>0</v>
      </c>
      <c r="L445" s="9">
        <f t="shared" si="112"/>
        <v>0</v>
      </c>
      <c r="M445" s="9"/>
      <c r="N445" s="9">
        <f t="shared" si="112"/>
        <v>0</v>
      </c>
    </row>
    <row r="446" spans="1:14" x14ac:dyDescent="0.3">
      <c r="A446" s="80"/>
      <c r="B446" s="80"/>
      <c r="C446" s="60"/>
      <c r="D446" s="80"/>
      <c r="E446" s="78" t="s">
        <v>267</v>
      </c>
      <c r="F446" s="5">
        <f>F447</f>
        <v>16825.58455</v>
      </c>
      <c r="G446" s="229"/>
      <c r="H446" s="5">
        <f>H447</f>
        <v>16825.58455</v>
      </c>
      <c r="I446" s="5">
        <v>0</v>
      </c>
      <c r="J446" s="5"/>
      <c r="K446" s="5">
        <v>0</v>
      </c>
      <c r="L446" s="5">
        <v>0</v>
      </c>
      <c r="M446" s="5"/>
      <c r="N446" s="5">
        <v>0</v>
      </c>
    </row>
    <row r="447" spans="1:14" ht="27" x14ac:dyDescent="0.3">
      <c r="A447" s="80"/>
      <c r="B447" s="80"/>
      <c r="C447" s="80"/>
      <c r="D447" s="73" t="s">
        <v>248</v>
      </c>
      <c r="E447" s="6" t="s">
        <v>247</v>
      </c>
      <c r="F447" s="5">
        <f>F448+F449</f>
        <v>16825.58455</v>
      </c>
      <c r="G447" s="229"/>
      <c r="H447" s="5">
        <f>H448+H449</f>
        <v>16825.58455</v>
      </c>
      <c r="I447" s="5">
        <v>0</v>
      </c>
      <c r="J447" s="5"/>
      <c r="K447" s="5">
        <v>0</v>
      </c>
      <c r="L447" s="5">
        <v>0</v>
      </c>
      <c r="M447" s="5"/>
      <c r="N447" s="5">
        <v>0</v>
      </c>
    </row>
    <row r="448" spans="1:14" x14ac:dyDescent="0.3">
      <c r="A448" s="80"/>
      <c r="B448" s="80"/>
      <c r="C448" s="80"/>
      <c r="D448" s="73"/>
      <c r="E448" s="6" t="s">
        <v>149</v>
      </c>
      <c r="F448" s="253">
        <v>16808.758959999999</v>
      </c>
      <c r="G448" s="253"/>
      <c r="H448" s="253">
        <v>16808.758959999999</v>
      </c>
      <c r="I448" s="5">
        <v>0</v>
      </c>
      <c r="J448" s="5"/>
      <c r="K448" s="5">
        <v>0</v>
      </c>
      <c r="L448" s="5">
        <v>0</v>
      </c>
      <c r="M448" s="5"/>
      <c r="N448" s="5">
        <v>0</v>
      </c>
    </row>
    <row r="449" spans="1:14" x14ac:dyDescent="0.3">
      <c r="A449" s="80"/>
      <c r="B449" s="80"/>
      <c r="C449" s="80"/>
      <c r="D449" s="73"/>
      <c r="E449" s="6" t="s">
        <v>148</v>
      </c>
      <c r="F449" s="58">
        <v>16.825589999999998</v>
      </c>
      <c r="G449" s="235"/>
      <c r="H449" s="58">
        <v>16.825589999999998</v>
      </c>
      <c r="I449" s="5">
        <v>0</v>
      </c>
      <c r="J449" s="5"/>
      <c r="K449" s="5">
        <v>0</v>
      </c>
      <c r="L449" s="5">
        <v>0</v>
      </c>
      <c r="M449" s="5"/>
      <c r="N449" s="5">
        <v>0</v>
      </c>
    </row>
    <row r="450" spans="1:14" ht="27" x14ac:dyDescent="0.3">
      <c r="A450" s="8"/>
      <c r="B450" s="8"/>
      <c r="C450" s="36" t="s">
        <v>688</v>
      </c>
      <c r="D450" s="22"/>
      <c r="E450" s="11" t="s">
        <v>724</v>
      </c>
      <c r="F450" s="58">
        <f>F452</f>
        <v>5376.6720700000005</v>
      </c>
      <c r="G450" s="235"/>
      <c r="H450" s="58">
        <f>H452</f>
        <v>5376.6720700000005</v>
      </c>
      <c r="I450" s="58">
        <v>0</v>
      </c>
      <c r="J450" s="58"/>
      <c r="K450" s="58">
        <v>0</v>
      </c>
      <c r="L450" s="58">
        <v>0</v>
      </c>
      <c r="M450" s="58"/>
      <c r="N450" s="58">
        <v>0</v>
      </c>
    </row>
    <row r="451" spans="1:14" x14ac:dyDescent="0.3">
      <c r="A451" s="228"/>
      <c r="B451" s="228"/>
      <c r="C451" s="236"/>
      <c r="D451" s="231"/>
      <c r="E451" s="132" t="s">
        <v>679</v>
      </c>
      <c r="F451" s="235">
        <f>F452</f>
        <v>5376.6720700000005</v>
      </c>
      <c r="G451" s="235"/>
      <c r="H451" s="235">
        <f>H452</f>
        <v>5376.6720700000005</v>
      </c>
      <c r="I451" s="235"/>
      <c r="J451" s="235"/>
      <c r="K451" s="235"/>
      <c r="L451" s="235"/>
      <c r="M451" s="235"/>
      <c r="N451" s="235"/>
    </row>
    <row r="452" spans="1:14" x14ac:dyDescent="0.3">
      <c r="A452" s="8"/>
      <c r="B452" s="8"/>
      <c r="C452" s="22"/>
      <c r="D452" s="7" t="s">
        <v>12</v>
      </c>
      <c r="E452" s="6" t="s">
        <v>11</v>
      </c>
      <c r="F452" s="58">
        <f>F453+F454</f>
        <v>5376.6720700000005</v>
      </c>
      <c r="G452" s="235"/>
      <c r="H452" s="58">
        <f>H453+H454</f>
        <v>5376.6720700000005</v>
      </c>
      <c r="I452" s="58">
        <v>0</v>
      </c>
      <c r="J452" s="58"/>
      <c r="K452" s="58">
        <v>0</v>
      </c>
      <c r="L452" s="58">
        <v>0</v>
      </c>
      <c r="M452" s="58"/>
      <c r="N452" s="58">
        <v>0</v>
      </c>
    </row>
    <row r="453" spans="1:14" x14ac:dyDescent="0.3">
      <c r="A453" s="228"/>
      <c r="B453" s="228"/>
      <c r="C453" s="231"/>
      <c r="D453" s="234"/>
      <c r="E453" s="6" t="s">
        <v>100</v>
      </c>
      <c r="F453" s="235">
        <v>4000</v>
      </c>
      <c r="G453" s="235"/>
      <c r="H453" s="235">
        <v>4000</v>
      </c>
      <c r="I453" s="235"/>
      <c r="J453" s="235"/>
      <c r="K453" s="235"/>
      <c r="L453" s="235"/>
      <c r="M453" s="235"/>
      <c r="N453" s="235"/>
    </row>
    <row r="454" spans="1:14" x14ac:dyDescent="0.3">
      <c r="A454" s="8"/>
      <c r="B454" s="8"/>
      <c r="C454" s="22"/>
      <c r="D454" s="54"/>
      <c r="E454" s="6" t="s">
        <v>97</v>
      </c>
      <c r="F454" s="58">
        <v>1376.6720700000001</v>
      </c>
      <c r="G454" s="235"/>
      <c r="H454" s="58">
        <v>1376.6720700000001</v>
      </c>
      <c r="I454" s="58">
        <v>0</v>
      </c>
      <c r="J454" s="58"/>
      <c r="K454" s="58">
        <v>0</v>
      </c>
      <c r="L454" s="58">
        <v>0</v>
      </c>
      <c r="M454" s="58"/>
      <c r="N454" s="58">
        <v>0</v>
      </c>
    </row>
    <row r="455" spans="1:14" x14ac:dyDescent="0.3">
      <c r="A455" s="20"/>
      <c r="B455" s="22">
        <v>1000</v>
      </c>
      <c r="C455" s="21"/>
      <c r="D455" s="20"/>
      <c r="E455" s="19" t="s">
        <v>81</v>
      </c>
      <c r="F455" s="26">
        <f t="shared" ref="F455:N455" si="113">F456+F463+F487+F501</f>
        <v>41719.248870000003</v>
      </c>
      <c r="G455" s="26"/>
      <c r="H455" s="26">
        <f t="shared" si="113"/>
        <v>41719.248870000003</v>
      </c>
      <c r="I455" s="26">
        <f t="shared" si="113"/>
        <v>40576.323819999998</v>
      </c>
      <c r="J455" s="26"/>
      <c r="K455" s="26">
        <f t="shared" si="113"/>
        <v>40576.323819999998</v>
      </c>
      <c r="L455" s="26">
        <f t="shared" si="113"/>
        <v>11229.64659</v>
      </c>
      <c r="M455" s="26"/>
      <c r="N455" s="26">
        <f t="shared" si="113"/>
        <v>11229.64659</v>
      </c>
    </row>
    <row r="456" spans="1:14" x14ac:dyDescent="0.3">
      <c r="A456" s="20"/>
      <c r="B456" s="22" t="s">
        <v>266</v>
      </c>
      <c r="C456" s="21"/>
      <c r="D456" s="20"/>
      <c r="E456" s="27" t="s">
        <v>265</v>
      </c>
      <c r="F456" s="26">
        <f t="shared" ref="F456:N461" si="114">F457</f>
        <v>9491</v>
      </c>
      <c r="G456" s="277"/>
      <c r="H456" s="26">
        <f t="shared" si="114"/>
        <v>9491</v>
      </c>
      <c r="I456" s="26">
        <f t="shared" si="114"/>
        <v>9679.6</v>
      </c>
      <c r="J456" s="26"/>
      <c r="K456" s="26">
        <f t="shared" si="114"/>
        <v>9679.6</v>
      </c>
      <c r="L456" s="26">
        <f t="shared" si="114"/>
        <v>9679.6</v>
      </c>
      <c r="M456" s="26"/>
      <c r="N456" s="26">
        <f t="shared" si="114"/>
        <v>9679.6</v>
      </c>
    </row>
    <row r="457" spans="1:14" x14ac:dyDescent="0.3">
      <c r="A457" s="20"/>
      <c r="B457" s="22"/>
      <c r="C457" s="21" t="s">
        <v>36</v>
      </c>
      <c r="D457" s="22"/>
      <c r="E457" s="27" t="s">
        <v>35</v>
      </c>
      <c r="F457" s="26">
        <f t="shared" si="114"/>
        <v>9491</v>
      </c>
      <c r="G457" s="277"/>
      <c r="H457" s="26">
        <f t="shared" si="114"/>
        <v>9491</v>
      </c>
      <c r="I457" s="26">
        <f t="shared" si="114"/>
        <v>9679.6</v>
      </c>
      <c r="J457" s="26"/>
      <c r="K457" s="26">
        <f t="shared" si="114"/>
        <v>9679.6</v>
      </c>
      <c r="L457" s="26">
        <f t="shared" si="114"/>
        <v>9679.6</v>
      </c>
      <c r="M457" s="26"/>
      <c r="N457" s="26">
        <f t="shared" si="114"/>
        <v>9679.6</v>
      </c>
    </row>
    <row r="458" spans="1:14" ht="26.4" x14ac:dyDescent="0.3">
      <c r="A458" s="53"/>
      <c r="B458" s="33"/>
      <c r="C458" s="34" t="s">
        <v>34</v>
      </c>
      <c r="D458" s="33"/>
      <c r="E458" s="32" t="s">
        <v>33</v>
      </c>
      <c r="F458" s="31">
        <f t="shared" si="114"/>
        <v>9491</v>
      </c>
      <c r="G458" s="276"/>
      <c r="H458" s="31">
        <f t="shared" si="114"/>
        <v>9491</v>
      </c>
      <c r="I458" s="31">
        <f t="shared" si="114"/>
        <v>9679.6</v>
      </c>
      <c r="J458" s="31"/>
      <c r="K458" s="31">
        <f t="shared" si="114"/>
        <v>9679.6</v>
      </c>
      <c r="L458" s="31">
        <f t="shared" si="114"/>
        <v>9679.6</v>
      </c>
      <c r="M458" s="31"/>
      <c r="N458" s="31">
        <f t="shared" si="114"/>
        <v>9679.6</v>
      </c>
    </row>
    <row r="459" spans="1:14" ht="27" x14ac:dyDescent="0.3">
      <c r="A459" s="30"/>
      <c r="B459" s="30"/>
      <c r="C459" s="30" t="s">
        <v>32</v>
      </c>
      <c r="D459" s="30"/>
      <c r="E459" s="79" t="s">
        <v>31</v>
      </c>
      <c r="F459" s="28">
        <f t="shared" si="114"/>
        <v>9491</v>
      </c>
      <c r="G459" s="270"/>
      <c r="H459" s="28">
        <f t="shared" si="114"/>
        <v>9491</v>
      </c>
      <c r="I459" s="28">
        <f t="shared" si="114"/>
        <v>9679.6</v>
      </c>
      <c r="J459" s="28"/>
      <c r="K459" s="28">
        <f t="shared" si="114"/>
        <v>9679.6</v>
      </c>
      <c r="L459" s="28">
        <f t="shared" si="114"/>
        <v>9679.6</v>
      </c>
      <c r="M459" s="28"/>
      <c r="N459" s="28">
        <f t="shared" si="114"/>
        <v>9679.6</v>
      </c>
    </row>
    <row r="460" spans="1:14" ht="40.200000000000003" x14ac:dyDescent="0.3">
      <c r="A460" s="153"/>
      <c r="B460" s="153"/>
      <c r="C460" s="153" t="s">
        <v>30</v>
      </c>
      <c r="D460" s="153"/>
      <c r="E460" s="154" t="s">
        <v>29</v>
      </c>
      <c r="F460" s="155">
        <f t="shared" si="114"/>
        <v>9491</v>
      </c>
      <c r="G460" s="271"/>
      <c r="H460" s="155">
        <f t="shared" si="114"/>
        <v>9491</v>
      </c>
      <c r="I460" s="155">
        <f t="shared" si="114"/>
        <v>9679.6</v>
      </c>
      <c r="J460" s="155"/>
      <c r="K460" s="155">
        <f t="shared" si="114"/>
        <v>9679.6</v>
      </c>
      <c r="L460" s="155">
        <f t="shared" si="114"/>
        <v>9679.6</v>
      </c>
      <c r="M460" s="155"/>
      <c r="N460" s="155">
        <f t="shared" si="114"/>
        <v>9679.6</v>
      </c>
    </row>
    <row r="461" spans="1:14" ht="27" x14ac:dyDescent="0.3">
      <c r="A461" s="8"/>
      <c r="B461" s="8"/>
      <c r="C461" s="7" t="s">
        <v>264</v>
      </c>
      <c r="D461" s="7"/>
      <c r="E461" s="63" t="s">
        <v>263</v>
      </c>
      <c r="F461" s="9">
        <f t="shared" si="114"/>
        <v>9491</v>
      </c>
      <c r="G461" s="237"/>
      <c r="H461" s="9">
        <f t="shared" si="114"/>
        <v>9491</v>
      </c>
      <c r="I461" s="9">
        <f t="shared" si="114"/>
        <v>9679.6</v>
      </c>
      <c r="J461" s="9"/>
      <c r="K461" s="9">
        <f t="shared" si="114"/>
        <v>9679.6</v>
      </c>
      <c r="L461" s="9">
        <f t="shared" si="114"/>
        <v>9679.6</v>
      </c>
      <c r="M461" s="9"/>
      <c r="N461" s="9">
        <f t="shared" si="114"/>
        <v>9679.6</v>
      </c>
    </row>
    <row r="462" spans="1:14" x14ac:dyDescent="0.3">
      <c r="A462" s="8"/>
      <c r="B462" s="8"/>
      <c r="C462" s="7"/>
      <c r="D462" s="7" t="s">
        <v>71</v>
      </c>
      <c r="E462" s="6" t="s">
        <v>70</v>
      </c>
      <c r="F462" s="175">
        <v>9491</v>
      </c>
      <c r="G462" s="253"/>
      <c r="H462" s="175">
        <v>9491</v>
      </c>
      <c r="I462" s="175">
        <v>9679.6</v>
      </c>
      <c r="J462" s="175"/>
      <c r="K462" s="175">
        <v>9679.6</v>
      </c>
      <c r="L462" s="175">
        <v>9679.6</v>
      </c>
      <c r="M462" s="175"/>
      <c r="N462" s="175">
        <v>9679.6</v>
      </c>
    </row>
    <row r="463" spans="1:14" x14ac:dyDescent="0.3">
      <c r="A463" s="20"/>
      <c r="B463" s="22" t="s">
        <v>262</v>
      </c>
      <c r="C463" s="21"/>
      <c r="D463" s="20"/>
      <c r="E463" s="19" t="s">
        <v>80</v>
      </c>
      <c r="F463" s="26">
        <f t="shared" ref="F463:N463" si="115">F464</f>
        <v>19552.944750000002</v>
      </c>
      <c r="G463" s="26"/>
      <c r="H463" s="26">
        <f t="shared" si="115"/>
        <v>19552.944750000002</v>
      </c>
      <c r="I463" s="26">
        <f t="shared" si="115"/>
        <v>1583.8705499999999</v>
      </c>
      <c r="J463" s="26"/>
      <c r="K463" s="26">
        <f t="shared" si="115"/>
        <v>1583.8705499999999</v>
      </c>
      <c r="L463" s="26">
        <f t="shared" si="115"/>
        <v>1504.4</v>
      </c>
      <c r="M463" s="26"/>
      <c r="N463" s="26">
        <f t="shared" si="115"/>
        <v>1504.4</v>
      </c>
    </row>
    <row r="464" spans="1:14" x14ac:dyDescent="0.3">
      <c r="A464" s="20"/>
      <c r="B464" s="22"/>
      <c r="C464" s="21" t="s">
        <v>36</v>
      </c>
      <c r="D464" s="22"/>
      <c r="E464" s="27" t="s">
        <v>35</v>
      </c>
      <c r="F464" s="26">
        <f>F475+F479+F465</f>
        <v>19552.944750000002</v>
      </c>
      <c r="G464" s="26"/>
      <c r="H464" s="26">
        <f>H475+H479+H465</f>
        <v>19552.944750000002</v>
      </c>
      <c r="I464" s="26">
        <f t="shared" ref="I464:K464" si="116">I475+I479</f>
        <v>1583.8705499999999</v>
      </c>
      <c r="J464" s="26"/>
      <c r="K464" s="26">
        <f t="shared" si="116"/>
        <v>1583.8705499999999</v>
      </c>
      <c r="L464" s="26">
        <f t="shared" ref="L464:N464" si="117">L475+L479</f>
        <v>1504.4</v>
      </c>
      <c r="M464" s="26"/>
      <c r="N464" s="26">
        <f t="shared" si="117"/>
        <v>1504.4</v>
      </c>
    </row>
    <row r="465" spans="1:14" ht="26.4" x14ac:dyDescent="0.3">
      <c r="A465" s="53"/>
      <c r="B465" s="33"/>
      <c r="C465" s="34" t="s">
        <v>244</v>
      </c>
      <c r="D465" s="33"/>
      <c r="E465" s="32" t="s">
        <v>243</v>
      </c>
      <c r="F465" s="31">
        <f>F466+F469</f>
        <v>4110.5702199999996</v>
      </c>
      <c r="G465" s="276"/>
      <c r="H465" s="31">
        <f>H466+H469</f>
        <v>4110.5702199999996</v>
      </c>
      <c r="I465" s="31">
        <f t="shared" ref="I465:N465" si="118">I466</f>
        <v>0</v>
      </c>
      <c r="J465" s="31"/>
      <c r="K465" s="31">
        <f t="shared" si="118"/>
        <v>0</v>
      </c>
      <c r="L465" s="31">
        <f t="shared" si="118"/>
        <v>0</v>
      </c>
      <c r="M465" s="31"/>
      <c r="N465" s="31">
        <f t="shared" si="118"/>
        <v>0</v>
      </c>
    </row>
    <row r="466" spans="1:14" ht="27" x14ac:dyDescent="0.3">
      <c r="A466" s="153"/>
      <c r="B466" s="153"/>
      <c r="C466" s="153" t="s">
        <v>698</v>
      </c>
      <c r="D466" s="153"/>
      <c r="E466" s="154" t="s">
        <v>690</v>
      </c>
      <c r="F466" s="165">
        <f t="shared" ref="F466:N467" si="119">F467</f>
        <v>2368.9870000000001</v>
      </c>
      <c r="G466" s="267"/>
      <c r="H466" s="165">
        <f t="shared" si="119"/>
        <v>2368.9870000000001</v>
      </c>
      <c r="I466" s="165">
        <f t="shared" si="119"/>
        <v>0</v>
      </c>
      <c r="J466" s="165"/>
      <c r="K466" s="165">
        <f t="shared" si="119"/>
        <v>0</v>
      </c>
      <c r="L466" s="165">
        <f t="shared" si="119"/>
        <v>0</v>
      </c>
      <c r="M466" s="165"/>
      <c r="N466" s="165">
        <f t="shared" si="119"/>
        <v>0</v>
      </c>
    </row>
    <row r="467" spans="1:14" ht="27" x14ac:dyDescent="0.3">
      <c r="A467" s="230"/>
      <c r="B467" s="231"/>
      <c r="C467" s="7" t="s">
        <v>723</v>
      </c>
      <c r="D467" s="7"/>
      <c r="E467" s="6" t="s">
        <v>689</v>
      </c>
      <c r="F467" s="175">
        <f t="shared" si="119"/>
        <v>2368.9870000000001</v>
      </c>
      <c r="G467" s="253"/>
      <c r="H467" s="175">
        <f t="shared" si="119"/>
        <v>2368.9870000000001</v>
      </c>
      <c r="I467" s="175">
        <f t="shared" si="119"/>
        <v>0</v>
      </c>
      <c r="J467" s="175"/>
      <c r="K467" s="175">
        <f t="shared" si="119"/>
        <v>0</v>
      </c>
      <c r="L467" s="175">
        <f t="shared" si="119"/>
        <v>0</v>
      </c>
      <c r="M467" s="175"/>
      <c r="N467" s="175">
        <f t="shared" si="119"/>
        <v>0</v>
      </c>
    </row>
    <row r="468" spans="1:14" x14ac:dyDescent="0.3">
      <c r="A468" s="230"/>
      <c r="B468" s="231"/>
      <c r="C468" s="7"/>
      <c r="D468" s="7" t="s">
        <v>71</v>
      </c>
      <c r="E468" s="6" t="s">
        <v>70</v>
      </c>
      <c r="F468" s="175">
        <v>2368.9870000000001</v>
      </c>
      <c r="G468" s="253"/>
      <c r="H468" s="175">
        <v>2368.9870000000001</v>
      </c>
      <c r="I468" s="175">
        <v>0</v>
      </c>
      <c r="J468" s="175"/>
      <c r="K468" s="175">
        <v>0</v>
      </c>
      <c r="L468" s="175">
        <v>0</v>
      </c>
      <c r="M468" s="175"/>
      <c r="N468" s="175">
        <v>0</v>
      </c>
    </row>
    <row r="469" spans="1:14" ht="27" x14ac:dyDescent="0.3">
      <c r="A469" s="153"/>
      <c r="B469" s="153"/>
      <c r="C469" s="153" t="s">
        <v>555</v>
      </c>
      <c r="D469" s="153"/>
      <c r="E469" s="154" t="s">
        <v>556</v>
      </c>
      <c r="F469" s="165">
        <f t="shared" ref="F469:N470" si="120">F470</f>
        <v>1741.58322</v>
      </c>
      <c r="G469" s="267"/>
      <c r="H469" s="165">
        <f t="shared" si="120"/>
        <v>1741.58322</v>
      </c>
      <c r="I469" s="165">
        <f t="shared" si="120"/>
        <v>0</v>
      </c>
      <c r="J469" s="165"/>
      <c r="K469" s="165">
        <f t="shared" si="120"/>
        <v>0</v>
      </c>
      <c r="L469" s="165">
        <f t="shared" si="120"/>
        <v>0</v>
      </c>
      <c r="M469" s="165"/>
      <c r="N469" s="165">
        <f t="shared" si="120"/>
        <v>0</v>
      </c>
    </row>
    <row r="470" spans="1:14" ht="27" x14ac:dyDescent="0.3">
      <c r="A470" s="230"/>
      <c r="B470" s="231"/>
      <c r="C470" s="7" t="s">
        <v>746</v>
      </c>
      <c r="D470" s="7"/>
      <c r="E470" s="302" t="s">
        <v>763</v>
      </c>
      <c r="F470" s="175">
        <f t="shared" si="120"/>
        <v>1741.58322</v>
      </c>
      <c r="G470" s="253"/>
      <c r="H470" s="175">
        <f t="shared" si="120"/>
        <v>1741.58322</v>
      </c>
      <c r="I470" s="175">
        <f t="shared" si="120"/>
        <v>0</v>
      </c>
      <c r="J470" s="175"/>
      <c r="K470" s="175">
        <f t="shared" si="120"/>
        <v>0</v>
      </c>
      <c r="L470" s="175">
        <f t="shared" si="120"/>
        <v>0</v>
      </c>
      <c r="M470" s="175"/>
      <c r="N470" s="175">
        <f t="shared" si="120"/>
        <v>0</v>
      </c>
    </row>
    <row r="471" spans="1:14" x14ac:dyDescent="0.3">
      <c r="A471" s="230"/>
      <c r="B471" s="231"/>
      <c r="C471" s="7"/>
      <c r="D471" s="7" t="s">
        <v>71</v>
      </c>
      <c r="E471" s="6" t="s">
        <v>70</v>
      </c>
      <c r="F471" s="175">
        <f>F473+F474</f>
        <v>1741.58322</v>
      </c>
      <c r="G471" s="253"/>
      <c r="H471" s="175">
        <f>H473+H474</f>
        <v>1741.58322</v>
      </c>
      <c r="I471" s="175">
        <f t="shared" ref="I471" si="121">I473+I474</f>
        <v>0</v>
      </c>
      <c r="J471" s="175"/>
      <c r="K471" s="175">
        <f t="shared" ref="K471:L471" si="122">K473+K474</f>
        <v>0</v>
      </c>
      <c r="L471" s="175">
        <f t="shared" si="122"/>
        <v>0</v>
      </c>
      <c r="M471" s="175"/>
      <c r="N471" s="175">
        <f t="shared" ref="N471" si="123">N473+N474</f>
        <v>0</v>
      </c>
    </row>
    <row r="472" spans="1:14" x14ac:dyDescent="0.3">
      <c r="A472" s="230"/>
      <c r="B472" s="231"/>
      <c r="C472" s="7"/>
      <c r="D472" s="7"/>
      <c r="E472" s="6" t="s">
        <v>305</v>
      </c>
      <c r="F472" s="175">
        <v>0</v>
      </c>
      <c r="G472" s="253"/>
      <c r="H472" s="175">
        <v>0</v>
      </c>
      <c r="I472" s="175">
        <v>0</v>
      </c>
      <c r="J472" s="175"/>
      <c r="K472" s="175">
        <v>0</v>
      </c>
      <c r="L472" s="175">
        <v>0</v>
      </c>
      <c r="M472" s="175"/>
      <c r="N472" s="175">
        <v>0</v>
      </c>
    </row>
    <row r="473" spans="1:14" x14ac:dyDescent="0.3">
      <c r="A473" s="230"/>
      <c r="B473" s="231"/>
      <c r="C473" s="7"/>
      <c r="D473" s="7"/>
      <c r="E473" s="96" t="s">
        <v>301</v>
      </c>
      <c r="F473" s="175">
        <v>1718.6676500000001</v>
      </c>
      <c r="G473" s="253"/>
      <c r="H473" s="175">
        <v>1718.6676500000001</v>
      </c>
      <c r="I473" s="175">
        <v>0</v>
      </c>
      <c r="J473" s="175"/>
      <c r="K473" s="175">
        <v>0</v>
      </c>
      <c r="L473" s="175">
        <v>0</v>
      </c>
      <c r="M473" s="175"/>
      <c r="N473" s="175">
        <v>0</v>
      </c>
    </row>
    <row r="474" spans="1:14" x14ac:dyDescent="0.3">
      <c r="A474" s="230"/>
      <c r="B474" s="231"/>
      <c r="C474" s="7"/>
      <c r="D474" s="7"/>
      <c r="E474" s="96" t="s">
        <v>296</v>
      </c>
      <c r="F474" s="175">
        <v>22.915569999999999</v>
      </c>
      <c r="G474" s="253"/>
      <c r="H474" s="175">
        <v>22.915569999999999</v>
      </c>
      <c r="I474" s="175">
        <v>0</v>
      </c>
      <c r="J474" s="175"/>
      <c r="K474" s="175">
        <v>0</v>
      </c>
      <c r="L474" s="175">
        <v>0</v>
      </c>
      <c r="M474" s="175"/>
      <c r="N474" s="175">
        <v>0</v>
      </c>
    </row>
    <row r="475" spans="1:14" ht="26.4" x14ac:dyDescent="0.3">
      <c r="A475" s="53"/>
      <c r="B475" s="33"/>
      <c r="C475" s="34" t="s">
        <v>261</v>
      </c>
      <c r="D475" s="33"/>
      <c r="E475" s="32" t="s">
        <v>260</v>
      </c>
      <c r="F475" s="31">
        <f t="shared" ref="F475:N477" si="124">F476</f>
        <v>1504.4</v>
      </c>
      <c r="G475" s="276"/>
      <c r="H475" s="31">
        <f t="shared" si="124"/>
        <v>1504.4</v>
      </c>
      <c r="I475" s="31">
        <f t="shared" si="124"/>
        <v>0</v>
      </c>
      <c r="J475" s="31"/>
      <c r="K475" s="31">
        <f t="shared" si="124"/>
        <v>0</v>
      </c>
      <c r="L475" s="31">
        <f t="shared" si="124"/>
        <v>1504.4</v>
      </c>
      <c r="M475" s="31"/>
      <c r="N475" s="31">
        <f t="shared" si="124"/>
        <v>1504.4</v>
      </c>
    </row>
    <row r="476" spans="1:14" ht="27" x14ac:dyDescent="0.3">
      <c r="A476" s="153"/>
      <c r="B476" s="153"/>
      <c r="C476" s="153" t="s">
        <v>259</v>
      </c>
      <c r="D476" s="153"/>
      <c r="E476" s="154" t="s">
        <v>258</v>
      </c>
      <c r="F476" s="155">
        <f t="shared" si="124"/>
        <v>1504.4</v>
      </c>
      <c r="G476" s="271"/>
      <c r="H476" s="155">
        <f t="shared" si="124"/>
        <v>1504.4</v>
      </c>
      <c r="I476" s="155">
        <f t="shared" si="124"/>
        <v>0</v>
      </c>
      <c r="J476" s="155"/>
      <c r="K476" s="155">
        <f t="shared" si="124"/>
        <v>0</v>
      </c>
      <c r="L476" s="155">
        <f t="shared" si="124"/>
        <v>1504.4</v>
      </c>
      <c r="M476" s="155"/>
      <c r="N476" s="155">
        <f t="shared" si="124"/>
        <v>1504.4</v>
      </c>
    </row>
    <row r="477" spans="1:14" ht="27" x14ac:dyDescent="0.3">
      <c r="A477" s="8"/>
      <c r="B477" s="8"/>
      <c r="C477" s="7" t="s">
        <v>257</v>
      </c>
      <c r="D477" s="7"/>
      <c r="E477" s="78" t="s">
        <v>256</v>
      </c>
      <c r="F477" s="9">
        <f t="shared" si="124"/>
        <v>1504.4</v>
      </c>
      <c r="G477" s="237"/>
      <c r="H477" s="9">
        <f t="shared" si="124"/>
        <v>1504.4</v>
      </c>
      <c r="I477" s="9">
        <f t="shared" si="124"/>
        <v>0</v>
      </c>
      <c r="J477" s="9"/>
      <c r="K477" s="9">
        <f t="shared" si="124"/>
        <v>0</v>
      </c>
      <c r="L477" s="9">
        <f t="shared" si="124"/>
        <v>1504.4</v>
      </c>
      <c r="M477" s="9"/>
      <c r="N477" s="9">
        <f t="shared" si="124"/>
        <v>1504.4</v>
      </c>
    </row>
    <row r="478" spans="1:14" x14ac:dyDescent="0.3">
      <c r="A478" s="8"/>
      <c r="B478" s="8"/>
      <c r="C478" s="7"/>
      <c r="D478" s="7" t="s">
        <v>71</v>
      </c>
      <c r="E478" s="6" t="s">
        <v>70</v>
      </c>
      <c r="F478" s="175">
        <v>1504.4</v>
      </c>
      <c r="G478" s="253"/>
      <c r="H478" s="175">
        <v>1504.4</v>
      </c>
      <c r="I478" s="175">
        <v>0</v>
      </c>
      <c r="J478" s="175"/>
      <c r="K478" s="175">
        <v>0</v>
      </c>
      <c r="L478" s="175">
        <v>1504.4</v>
      </c>
      <c r="M478" s="175"/>
      <c r="N478" s="175">
        <v>1504.4</v>
      </c>
    </row>
    <row r="479" spans="1:14" ht="40.200000000000003" x14ac:dyDescent="0.3">
      <c r="A479" s="53"/>
      <c r="B479" s="33"/>
      <c r="C479" s="170" t="s">
        <v>329</v>
      </c>
      <c r="D479" s="174"/>
      <c r="E479" s="173" t="s">
        <v>574</v>
      </c>
      <c r="F479" s="92">
        <f t="shared" ref="F479:N479" si="125">F480</f>
        <v>13937.974530000001</v>
      </c>
      <c r="G479" s="92"/>
      <c r="H479" s="92">
        <f t="shared" si="125"/>
        <v>13937.974530000001</v>
      </c>
      <c r="I479" s="92">
        <f t="shared" si="125"/>
        <v>1583.8705499999999</v>
      </c>
      <c r="J479" s="92"/>
      <c r="K479" s="92">
        <f t="shared" si="125"/>
        <v>1583.8705499999999</v>
      </c>
      <c r="L479" s="92">
        <f t="shared" si="125"/>
        <v>0</v>
      </c>
      <c r="M479" s="92"/>
      <c r="N479" s="92">
        <f t="shared" si="125"/>
        <v>0</v>
      </c>
    </row>
    <row r="480" spans="1:14" x14ac:dyDescent="0.3">
      <c r="A480" s="153"/>
      <c r="B480" s="153"/>
      <c r="C480" s="153" t="s">
        <v>706</v>
      </c>
      <c r="D480" s="160"/>
      <c r="E480" s="154" t="s">
        <v>707</v>
      </c>
      <c r="F480" s="165">
        <f>F481+F483+F485</f>
        <v>13937.974530000001</v>
      </c>
      <c r="G480" s="165"/>
      <c r="H480" s="165">
        <f>H481+H483+H485</f>
        <v>13937.974530000001</v>
      </c>
      <c r="I480" s="165">
        <f t="shared" ref="I480" si="126">I481+I483+I485</f>
        <v>1583.8705499999999</v>
      </c>
      <c r="J480" s="165"/>
      <c r="K480" s="165">
        <f t="shared" ref="K480:L480" si="127">K481+K483+K485</f>
        <v>1583.8705499999999</v>
      </c>
      <c r="L480" s="165">
        <f t="shared" si="127"/>
        <v>0</v>
      </c>
      <c r="M480" s="165"/>
      <c r="N480" s="165">
        <f t="shared" ref="N480" si="128">N481+N483+N485</f>
        <v>0</v>
      </c>
    </row>
    <row r="481" spans="1:14" ht="40.200000000000003" x14ac:dyDescent="0.3">
      <c r="A481" s="8"/>
      <c r="B481" s="8"/>
      <c r="C481" s="151" t="s">
        <v>708</v>
      </c>
      <c r="D481" s="151"/>
      <c r="E481" s="152" t="s">
        <v>713</v>
      </c>
      <c r="F481" s="175">
        <f>F482</f>
        <v>6893.0713400000004</v>
      </c>
      <c r="G481" s="253"/>
      <c r="H481" s="175">
        <f>H482</f>
        <v>6893.0713400000004</v>
      </c>
      <c r="I481" s="175">
        <f t="shared" ref="I481:N481" si="129">I482</f>
        <v>0</v>
      </c>
      <c r="J481" s="175"/>
      <c r="K481" s="175">
        <f t="shared" si="129"/>
        <v>0</v>
      </c>
      <c r="L481" s="175">
        <f t="shared" si="129"/>
        <v>0</v>
      </c>
      <c r="M481" s="175"/>
      <c r="N481" s="175">
        <f t="shared" si="129"/>
        <v>0</v>
      </c>
    </row>
    <row r="482" spans="1:14" x14ac:dyDescent="0.3">
      <c r="A482" s="8"/>
      <c r="B482" s="8"/>
      <c r="C482" s="151"/>
      <c r="D482" s="151">
        <v>800</v>
      </c>
      <c r="E482" s="6" t="s">
        <v>21</v>
      </c>
      <c r="F482" s="175">
        <v>6893.0713400000004</v>
      </c>
      <c r="G482" s="253"/>
      <c r="H482" s="175">
        <v>6893.0713400000004</v>
      </c>
      <c r="I482" s="175">
        <v>0</v>
      </c>
      <c r="J482" s="175"/>
      <c r="K482" s="175">
        <v>0</v>
      </c>
      <c r="L482" s="175">
        <v>0</v>
      </c>
      <c r="M482" s="175"/>
      <c r="N482" s="175">
        <v>0</v>
      </c>
    </row>
    <row r="483" spans="1:14" ht="27" x14ac:dyDescent="0.3">
      <c r="A483" s="8"/>
      <c r="B483" s="8"/>
      <c r="C483" s="151" t="s">
        <v>709</v>
      </c>
      <c r="D483" s="151"/>
      <c r="E483" s="152" t="s">
        <v>711</v>
      </c>
      <c r="F483" s="175">
        <f>F484</f>
        <v>4111.7108600000001</v>
      </c>
      <c r="G483" s="253"/>
      <c r="H483" s="175">
        <f>H484</f>
        <v>4111.7108600000001</v>
      </c>
      <c r="I483" s="175">
        <f t="shared" ref="I483:N483" si="130">I484</f>
        <v>0</v>
      </c>
      <c r="J483" s="175"/>
      <c r="K483" s="175">
        <f t="shared" si="130"/>
        <v>0</v>
      </c>
      <c r="L483" s="175">
        <f t="shared" si="130"/>
        <v>0</v>
      </c>
      <c r="M483" s="175"/>
      <c r="N483" s="175">
        <f t="shared" si="130"/>
        <v>0</v>
      </c>
    </row>
    <row r="484" spans="1:14" x14ac:dyDescent="0.3">
      <c r="A484" s="8"/>
      <c r="B484" s="8"/>
      <c r="C484" s="151"/>
      <c r="D484" s="151">
        <v>800</v>
      </c>
      <c r="E484" s="6" t="s">
        <v>21</v>
      </c>
      <c r="F484" s="175">
        <v>4111.7108600000001</v>
      </c>
      <c r="G484" s="253"/>
      <c r="H484" s="175">
        <v>4111.7108600000001</v>
      </c>
      <c r="I484" s="175">
        <v>0</v>
      </c>
      <c r="J484" s="175"/>
      <c r="K484" s="175">
        <v>0</v>
      </c>
      <c r="L484" s="175">
        <v>0</v>
      </c>
      <c r="M484" s="175"/>
      <c r="N484" s="175">
        <v>0</v>
      </c>
    </row>
    <row r="485" spans="1:14" ht="40.200000000000003" x14ac:dyDescent="0.3">
      <c r="A485" s="8"/>
      <c r="B485" s="8"/>
      <c r="C485" s="151" t="s">
        <v>710</v>
      </c>
      <c r="D485" s="151"/>
      <c r="E485" s="152" t="s">
        <v>712</v>
      </c>
      <c r="F485" s="175">
        <f>F486</f>
        <v>2933.1923299999999</v>
      </c>
      <c r="G485" s="175"/>
      <c r="H485" s="175">
        <f>H486</f>
        <v>2933.1923299999999</v>
      </c>
      <c r="I485" s="175">
        <f t="shared" ref="I485:N485" si="131">I486</f>
        <v>1583.8705499999999</v>
      </c>
      <c r="J485" s="175"/>
      <c r="K485" s="175">
        <f t="shared" si="131"/>
        <v>1583.8705499999999</v>
      </c>
      <c r="L485" s="175">
        <f t="shared" si="131"/>
        <v>0</v>
      </c>
      <c r="M485" s="175"/>
      <c r="N485" s="175">
        <f t="shared" si="131"/>
        <v>0</v>
      </c>
    </row>
    <row r="486" spans="1:14" x14ac:dyDescent="0.3">
      <c r="A486" s="8"/>
      <c r="B486" s="8"/>
      <c r="C486" s="151"/>
      <c r="D486" s="151">
        <v>800</v>
      </c>
      <c r="E486" s="6" t="s">
        <v>21</v>
      </c>
      <c r="F486" s="175">
        <v>2933.1923299999999</v>
      </c>
      <c r="G486" s="253"/>
      <c r="H486" s="175">
        <f>SUM(F486:G486)</f>
        <v>2933.1923299999999</v>
      </c>
      <c r="I486" s="175">
        <v>1583.8705499999999</v>
      </c>
      <c r="J486" s="175"/>
      <c r="K486" s="175">
        <f>SUM(I486:J486)</f>
        <v>1583.8705499999999</v>
      </c>
      <c r="L486" s="175">
        <v>0</v>
      </c>
      <c r="M486" s="175"/>
      <c r="N486" s="175">
        <v>0</v>
      </c>
    </row>
    <row r="487" spans="1:14" x14ac:dyDescent="0.3">
      <c r="A487" s="8"/>
      <c r="B487" s="22">
        <v>1004</v>
      </c>
      <c r="C487" s="21"/>
      <c r="D487" s="20"/>
      <c r="E487" s="19" t="s">
        <v>163</v>
      </c>
      <c r="F487" s="26">
        <f t="shared" ref="F487:N488" si="132">F488</f>
        <v>12672.445</v>
      </c>
      <c r="G487" s="26"/>
      <c r="H487" s="26">
        <f t="shared" si="132"/>
        <v>12672.445</v>
      </c>
      <c r="I487" s="26">
        <f t="shared" si="132"/>
        <v>29290.572</v>
      </c>
      <c r="J487" s="26"/>
      <c r="K487" s="26">
        <f t="shared" si="132"/>
        <v>29290.572</v>
      </c>
      <c r="L487" s="26">
        <f t="shared" si="132"/>
        <v>0</v>
      </c>
      <c r="M487" s="26"/>
      <c r="N487" s="26">
        <f t="shared" si="132"/>
        <v>0</v>
      </c>
    </row>
    <row r="488" spans="1:14" x14ac:dyDescent="0.3">
      <c r="A488" s="8"/>
      <c r="B488" s="22"/>
      <c r="C488" s="21" t="s">
        <v>36</v>
      </c>
      <c r="D488" s="22"/>
      <c r="E488" s="27" t="s">
        <v>162</v>
      </c>
      <c r="F488" s="26">
        <f t="shared" si="132"/>
        <v>12672.445</v>
      </c>
      <c r="G488" s="26"/>
      <c r="H488" s="26">
        <f t="shared" si="132"/>
        <v>12672.445</v>
      </c>
      <c r="I488" s="26">
        <f t="shared" si="132"/>
        <v>29290.572</v>
      </c>
      <c r="J488" s="26"/>
      <c r="K488" s="26">
        <f t="shared" si="132"/>
        <v>29290.572</v>
      </c>
      <c r="L488" s="26">
        <f t="shared" si="132"/>
        <v>0</v>
      </c>
      <c r="M488" s="26"/>
      <c r="N488" s="26">
        <f t="shared" si="132"/>
        <v>0</v>
      </c>
    </row>
    <row r="489" spans="1:14" ht="26.4" x14ac:dyDescent="0.3">
      <c r="A489" s="53"/>
      <c r="B489" s="33"/>
      <c r="C489" s="34" t="s">
        <v>244</v>
      </c>
      <c r="D489" s="33"/>
      <c r="E489" s="32" t="s">
        <v>243</v>
      </c>
      <c r="F489" s="31">
        <f>F490+F498</f>
        <v>12672.445</v>
      </c>
      <c r="G489" s="31"/>
      <c r="H489" s="31">
        <f>H490+H498</f>
        <v>12672.445</v>
      </c>
      <c r="I489" s="31">
        <f>I490+I498</f>
        <v>29290.572</v>
      </c>
      <c r="J489" s="31"/>
      <c r="K489" s="31">
        <f>K490+K498</f>
        <v>29290.572</v>
      </c>
      <c r="L489" s="31">
        <f>L490+L498</f>
        <v>0</v>
      </c>
      <c r="M489" s="31"/>
      <c r="N489" s="31">
        <f>N490+N498</f>
        <v>0</v>
      </c>
    </row>
    <row r="490" spans="1:14" x14ac:dyDescent="0.3">
      <c r="A490" s="153"/>
      <c r="B490" s="153"/>
      <c r="C490" s="153" t="s">
        <v>255</v>
      </c>
      <c r="D490" s="153"/>
      <c r="E490" s="154" t="s">
        <v>254</v>
      </c>
      <c r="F490" s="155">
        <f>F493+F491</f>
        <v>8394.1270000000004</v>
      </c>
      <c r="G490" s="155"/>
      <c r="H490" s="155">
        <f>H493+H491</f>
        <v>8394.1270000000004</v>
      </c>
      <c r="I490" s="155">
        <f>I493+I491</f>
        <v>7898.982</v>
      </c>
      <c r="J490" s="155"/>
      <c r="K490" s="155">
        <f>K493+K491</f>
        <v>7898.982</v>
      </c>
      <c r="L490" s="155">
        <f>L493+L491</f>
        <v>0</v>
      </c>
      <c r="M490" s="155"/>
      <c r="N490" s="155">
        <f>N493+N491</f>
        <v>0</v>
      </c>
    </row>
    <row r="491" spans="1:14" s="23" customFormat="1" ht="53.4" x14ac:dyDescent="0.3">
      <c r="A491" s="60"/>
      <c r="B491" s="60"/>
      <c r="C491" s="7" t="s">
        <v>253</v>
      </c>
      <c r="D491" s="7"/>
      <c r="E491" s="6" t="s">
        <v>676</v>
      </c>
      <c r="F491" s="9">
        <f>F492</f>
        <v>6215.9350000000004</v>
      </c>
      <c r="G491" s="237"/>
      <c r="H491" s="9">
        <f>H492</f>
        <v>6215.9350000000004</v>
      </c>
      <c r="I491" s="9">
        <f>I492</f>
        <v>7898.982</v>
      </c>
      <c r="J491" s="9"/>
      <c r="K491" s="9">
        <f>K492</f>
        <v>7898.982</v>
      </c>
      <c r="L491" s="9">
        <f>L492</f>
        <v>0</v>
      </c>
      <c r="M491" s="9"/>
      <c r="N491" s="9">
        <f>N492</f>
        <v>0</v>
      </c>
    </row>
    <row r="492" spans="1:14" s="23" customFormat="1" x14ac:dyDescent="0.3">
      <c r="A492" s="60"/>
      <c r="B492" s="60"/>
      <c r="C492" s="7"/>
      <c r="D492" s="7" t="s">
        <v>71</v>
      </c>
      <c r="E492" s="6" t="s">
        <v>70</v>
      </c>
      <c r="F492" s="175">
        <v>6215.9350000000004</v>
      </c>
      <c r="G492" s="253"/>
      <c r="H492" s="175">
        <v>6215.9350000000004</v>
      </c>
      <c r="I492" s="175">
        <v>7898.982</v>
      </c>
      <c r="J492" s="175"/>
      <c r="K492" s="175">
        <v>7898.982</v>
      </c>
      <c r="L492" s="175">
        <v>0</v>
      </c>
      <c r="M492" s="175"/>
      <c r="N492" s="175">
        <v>0</v>
      </c>
    </row>
    <row r="493" spans="1:14" ht="40.200000000000003" x14ac:dyDescent="0.3">
      <c r="A493" s="7"/>
      <c r="B493" s="7"/>
      <c r="C493" s="7" t="s">
        <v>252</v>
      </c>
      <c r="D493" s="7"/>
      <c r="E493" s="11" t="s">
        <v>251</v>
      </c>
      <c r="F493" s="9">
        <f>F494</f>
        <v>2178.192</v>
      </c>
      <c r="G493" s="9"/>
      <c r="H493" s="9">
        <f>H494</f>
        <v>2178.192</v>
      </c>
      <c r="I493" s="9">
        <f>I494</f>
        <v>0</v>
      </c>
      <c r="J493" s="9"/>
      <c r="K493" s="9">
        <f>K494</f>
        <v>0</v>
      </c>
      <c r="L493" s="9">
        <f>L494</f>
        <v>0</v>
      </c>
      <c r="M493" s="9"/>
      <c r="N493" s="9">
        <f>N494</f>
        <v>0</v>
      </c>
    </row>
    <row r="494" spans="1:14" x14ac:dyDescent="0.3">
      <c r="A494" s="7"/>
      <c r="B494" s="7"/>
      <c r="C494" s="7"/>
      <c r="D494" s="7" t="s">
        <v>71</v>
      </c>
      <c r="E494" s="6" t="s">
        <v>70</v>
      </c>
      <c r="F494" s="9">
        <f>F497+F496+F495</f>
        <v>2178.192</v>
      </c>
      <c r="G494" s="9"/>
      <c r="H494" s="9">
        <f>H497+H496+H495</f>
        <v>2178.192</v>
      </c>
      <c r="I494" s="9">
        <f>I497</f>
        <v>0</v>
      </c>
      <c r="J494" s="9"/>
      <c r="K494" s="9">
        <f>K497</f>
        <v>0</v>
      </c>
      <c r="L494" s="9">
        <f>L497</f>
        <v>0</v>
      </c>
      <c r="M494" s="9"/>
      <c r="N494" s="9">
        <f>N497</f>
        <v>0</v>
      </c>
    </row>
    <row r="495" spans="1:14" x14ac:dyDescent="0.3">
      <c r="A495" s="7"/>
      <c r="B495" s="7"/>
      <c r="C495" s="7"/>
      <c r="D495" s="7"/>
      <c r="E495" s="6" t="s">
        <v>101</v>
      </c>
      <c r="F495" s="175">
        <v>943.21400000000006</v>
      </c>
      <c r="G495" s="253"/>
      <c r="H495" s="175">
        <v>943.21400000000006</v>
      </c>
      <c r="I495" s="9">
        <v>0</v>
      </c>
      <c r="J495" s="9"/>
      <c r="K495" s="9">
        <v>0</v>
      </c>
      <c r="L495" s="9">
        <v>0</v>
      </c>
      <c r="M495" s="9"/>
      <c r="N495" s="9">
        <v>0</v>
      </c>
    </row>
    <row r="496" spans="1:14" x14ac:dyDescent="0.3">
      <c r="A496" s="7"/>
      <c r="B496" s="7"/>
      <c r="C496" s="7"/>
      <c r="D496" s="7"/>
      <c r="E496" s="6" t="s">
        <v>100</v>
      </c>
      <c r="F496" s="175">
        <v>314.40499999999997</v>
      </c>
      <c r="G496" s="253"/>
      <c r="H496" s="175">
        <v>314.40499999999997</v>
      </c>
      <c r="I496" s="9">
        <v>0</v>
      </c>
      <c r="J496" s="9"/>
      <c r="K496" s="9">
        <v>0</v>
      </c>
      <c r="L496" s="9">
        <v>0</v>
      </c>
      <c r="M496" s="9"/>
      <c r="N496" s="9">
        <v>0</v>
      </c>
    </row>
    <row r="497" spans="1:14" x14ac:dyDescent="0.3">
      <c r="A497" s="7"/>
      <c r="B497" s="7"/>
      <c r="C497" s="7"/>
      <c r="D497" s="7"/>
      <c r="E497" s="6" t="s">
        <v>97</v>
      </c>
      <c r="F497" s="175">
        <v>920.57300000000009</v>
      </c>
      <c r="G497" s="253"/>
      <c r="H497" s="175">
        <f>SUM(F497:G497)</f>
        <v>920.57300000000009</v>
      </c>
      <c r="I497" s="9">
        <v>0</v>
      </c>
      <c r="J497" s="9"/>
      <c r="K497" s="9">
        <v>0</v>
      </c>
      <c r="L497" s="9">
        <v>0</v>
      </c>
      <c r="M497" s="9"/>
      <c r="N497" s="9">
        <v>0</v>
      </c>
    </row>
    <row r="498" spans="1:14" ht="40.200000000000003" x14ac:dyDescent="0.3">
      <c r="A498" s="153"/>
      <c r="B498" s="153"/>
      <c r="C498" s="153" t="s">
        <v>242</v>
      </c>
      <c r="D498" s="153"/>
      <c r="E498" s="154" t="s">
        <v>241</v>
      </c>
      <c r="F498" s="155">
        <f t="shared" ref="F498:N499" si="133">F499</f>
        <v>4278.3180000000002</v>
      </c>
      <c r="G498" s="271"/>
      <c r="H498" s="155">
        <f t="shared" si="133"/>
        <v>4278.3180000000002</v>
      </c>
      <c r="I498" s="155">
        <f t="shared" si="133"/>
        <v>21391.59</v>
      </c>
      <c r="J498" s="155"/>
      <c r="K498" s="155">
        <f t="shared" si="133"/>
        <v>21391.59</v>
      </c>
      <c r="L498" s="155">
        <f t="shared" si="133"/>
        <v>0</v>
      </c>
      <c r="M498" s="155"/>
      <c r="N498" s="155">
        <f t="shared" si="133"/>
        <v>0</v>
      </c>
    </row>
    <row r="499" spans="1:14" ht="57" customHeight="1" x14ac:dyDescent="0.3">
      <c r="A499" s="8"/>
      <c r="B499" s="8"/>
      <c r="C499" s="7" t="s">
        <v>250</v>
      </c>
      <c r="D499" s="7"/>
      <c r="E499" s="77" t="s">
        <v>249</v>
      </c>
      <c r="F499" s="9">
        <f t="shared" si="133"/>
        <v>4278.3180000000002</v>
      </c>
      <c r="G499" s="237"/>
      <c r="H499" s="9">
        <f t="shared" si="133"/>
        <v>4278.3180000000002</v>
      </c>
      <c r="I499" s="9">
        <f t="shared" si="133"/>
        <v>21391.59</v>
      </c>
      <c r="J499" s="9"/>
      <c r="K499" s="9">
        <f t="shared" si="133"/>
        <v>21391.59</v>
      </c>
      <c r="L499" s="9">
        <f t="shared" si="133"/>
        <v>0</v>
      </c>
      <c r="M499" s="9"/>
      <c r="N499" s="9">
        <f t="shared" si="133"/>
        <v>0</v>
      </c>
    </row>
    <row r="500" spans="1:14" ht="27" x14ac:dyDescent="0.3">
      <c r="A500" s="8"/>
      <c r="B500" s="8"/>
      <c r="C500" s="7"/>
      <c r="D500" s="7" t="s">
        <v>248</v>
      </c>
      <c r="E500" s="6" t="s">
        <v>247</v>
      </c>
      <c r="F500" s="175">
        <v>4278.3180000000002</v>
      </c>
      <c r="G500" s="253"/>
      <c r="H500" s="175">
        <v>4278.3180000000002</v>
      </c>
      <c r="I500" s="175">
        <v>21391.59</v>
      </c>
      <c r="J500" s="175"/>
      <c r="K500" s="175">
        <v>21391.59</v>
      </c>
      <c r="L500" s="175">
        <v>0</v>
      </c>
      <c r="M500" s="175"/>
      <c r="N500" s="175">
        <v>0</v>
      </c>
    </row>
    <row r="501" spans="1:14" x14ac:dyDescent="0.3">
      <c r="A501" s="8"/>
      <c r="B501" s="22" t="s">
        <v>246</v>
      </c>
      <c r="C501" s="21"/>
      <c r="D501" s="20"/>
      <c r="E501" s="19" t="s">
        <v>245</v>
      </c>
      <c r="F501" s="26">
        <f t="shared" ref="F501:N505" si="134">F502</f>
        <v>2.8591199999999999</v>
      </c>
      <c r="G501" s="277"/>
      <c r="H501" s="26">
        <f t="shared" si="134"/>
        <v>2.8591199999999999</v>
      </c>
      <c r="I501" s="26">
        <f t="shared" si="134"/>
        <v>22.281269999999999</v>
      </c>
      <c r="J501" s="26"/>
      <c r="K501" s="26">
        <f t="shared" si="134"/>
        <v>22.281269999999999</v>
      </c>
      <c r="L501" s="26">
        <f t="shared" si="134"/>
        <v>45.646590000000003</v>
      </c>
      <c r="M501" s="26"/>
      <c r="N501" s="26">
        <f t="shared" si="134"/>
        <v>45.646590000000003</v>
      </c>
    </row>
    <row r="502" spans="1:14" x14ac:dyDescent="0.3">
      <c r="A502" s="8"/>
      <c r="B502" s="22"/>
      <c r="C502" s="21" t="s">
        <v>36</v>
      </c>
      <c r="D502" s="22"/>
      <c r="E502" s="27" t="s">
        <v>162</v>
      </c>
      <c r="F502" s="26">
        <f t="shared" si="134"/>
        <v>2.8591199999999999</v>
      </c>
      <c r="G502" s="277"/>
      <c r="H502" s="26">
        <f t="shared" si="134"/>
        <v>2.8591199999999999</v>
      </c>
      <c r="I502" s="26">
        <f t="shared" si="134"/>
        <v>22.281269999999999</v>
      </c>
      <c r="J502" s="26"/>
      <c r="K502" s="26">
        <f t="shared" si="134"/>
        <v>22.281269999999999</v>
      </c>
      <c r="L502" s="26">
        <f t="shared" si="134"/>
        <v>45.646590000000003</v>
      </c>
      <c r="M502" s="26"/>
      <c r="N502" s="26">
        <f t="shared" si="134"/>
        <v>45.646590000000003</v>
      </c>
    </row>
    <row r="503" spans="1:14" ht="26.4" x14ac:dyDescent="0.3">
      <c r="A503" s="53"/>
      <c r="B503" s="33"/>
      <c r="C503" s="34" t="s">
        <v>244</v>
      </c>
      <c r="D503" s="33"/>
      <c r="E503" s="32" t="s">
        <v>243</v>
      </c>
      <c r="F503" s="31">
        <f t="shared" si="134"/>
        <v>2.8591199999999999</v>
      </c>
      <c r="G503" s="276"/>
      <c r="H503" s="31">
        <f t="shared" si="134"/>
        <v>2.8591199999999999</v>
      </c>
      <c r="I503" s="31">
        <f t="shared" si="134"/>
        <v>22.281269999999999</v>
      </c>
      <c r="J503" s="31"/>
      <c r="K503" s="31">
        <f t="shared" si="134"/>
        <v>22.281269999999999</v>
      </c>
      <c r="L503" s="31">
        <f t="shared" si="134"/>
        <v>45.646590000000003</v>
      </c>
      <c r="M503" s="31"/>
      <c r="N503" s="31">
        <f t="shared" si="134"/>
        <v>45.646590000000003</v>
      </c>
    </row>
    <row r="504" spans="1:14" ht="40.200000000000003" x14ac:dyDescent="0.3">
      <c r="A504" s="153"/>
      <c r="B504" s="153"/>
      <c r="C504" s="153" t="s">
        <v>242</v>
      </c>
      <c r="D504" s="153"/>
      <c r="E504" s="154" t="s">
        <v>241</v>
      </c>
      <c r="F504" s="155">
        <f t="shared" si="134"/>
        <v>2.8591199999999999</v>
      </c>
      <c r="G504" s="271"/>
      <c r="H504" s="155">
        <f t="shared" si="134"/>
        <v>2.8591199999999999</v>
      </c>
      <c r="I504" s="155">
        <f t="shared" si="134"/>
        <v>22.281269999999999</v>
      </c>
      <c r="J504" s="155"/>
      <c r="K504" s="155">
        <f t="shared" si="134"/>
        <v>22.281269999999999</v>
      </c>
      <c r="L504" s="155">
        <f t="shared" si="134"/>
        <v>45.646590000000003</v>
      </c>
      <c r="M504" s="155"/>
      <c r="N504" s="155">
        <f t="shared" si="134"/>
        <v>45.646590000000003</v>
      </c>
    </row>
    <row r="505" spans="1:14" ht="27" x14ac:dyDescent="0.3">
      <c r="A505" s="8"/>
      <c r="B505" s="8"/>
      <c r="C505" s="7" t="s">
        <v>240</v>
      </c>
      <c r="D505" s="7"/>
      <c r="E505" s="6" t="s">
        <v>239</v>
      </c>
      <c r="F505" s="9">
        <f t="shared" si="134"/>
        <v>2.8591199999999999</v>
      </c>
      <c r="G505" s="237"/>
      <c r="H505" s="9">
        <f t="shared" si="134"/>
        <v>2.8591199999999999</v>
      </c>
      <c r="I505" s="9">
        <f t="shared" si="134"/>
        <v>22.281269999999999</v>
      </c>
      <c r="J505" s="9"/>
      <c r="K505" s="9">
        <f t="shared" si="134"/>
        <v>22.281269999999999</v>
      </c>
      <c r="L505" s="9">
        <f t="shared" si="134"/>
        <v>45.646590000000003</v>
      </c>
      <c r="M505" s="9"/>
      <c r="N505" s="9">
        <f t="shared" si="134"/>
        <v>45.646590000000003</v>
      </c>
    </row>
    <row r="506" spans="1:14" x14ac:dyDescent="0.3">
      <c r="A506" s="8"/>
      <c r="B506" s="8"/>
      <c r="C506" s="7"/>
      <c r="D506" s="7" t="s">
        <v>12</v>
      </c>
      <c r="E506" s="6" t="s">
        <v>11</v>
      </c>
      <c r="F506" s="175">
        <v>2.8591199999999999</v>
      </c>
      <c r="G506" s="253"/>
      <c r="H506" s="175">
        <v>2.8591199999999999</v>
      </c>
      <c r="I506" s="175">
        <v>22.281269999999999</v>
      </c>
      <c r="J506" s="175"/>
      <c r="K506" s="175">
        <v>22.281269999999999</v>
      </c>
      <c r="L506" s="175">
        <v>45.646590000000003</v>
      </c>
      <c r="M506" s="175"/>
      <c r="N506" s="175">
        <v>45.646590000000003</v>
      </c>
    </row>
    <row r="507" spans="1:14" x14ac:dyDescent="0.3">
      <c r="A507" s="52"/>
      <c r="B507" s="22">
        <v>1100</v>
      </c>
      <c r="C507" s="21"/>
      <c r="D507" s="20"/>
      <c r="E507" s="19" t="s">
        <v>68</v>
      </c>
      <c r="F507" s="26">
        <f t="shared" ref="F507:N512" si="135">F508</f>
        <v>3200</v>
      </c>
      <c r="G507" s="277"/>
      <c r="H507" s="26">
        <f t="shared" si="135"/>
        <v>3200</v>
      </c>
      <c r="I507" s="26">
        <f t="shared" si="135"/>
        <v>0</v>
      </c>
      <c r="J507" s="26"/>
      <c r="K507" s="26">
        <f t="shared" si="135"/>
        <v>0</v>
      </c>
      <c r="L507" s="26">
        <f t="shared" si="135"/>
        <v>0</v>
      </c>
      <c r="M507" s="26"/>
      <c r="N507" s="26">
        <f t="shared" si="135"/>
        <v>0</v>
      </c>
    </row>
    <row r="508" spans="1:14" x14ac:dyDescent="0.3">
      <c r="A508" s="52"/>
      <c r="B508" s="22" t="s">
        <v>67</v>
      </c>
      <c r="C508" s="21"/>
      <c r="D508" s="22"/>
      <c r="E508" s="27" t="s">
        <v>66</v>
      </c>
      <c r="F508" s="26">
        <f t="shared" si="135"/>
        <v>3200</v>
      </c>
      <c r="G508" s="277"/>
      <c r="H508" s="26">
        <f t="shared" si="135"/>
        <v>3200</v>
      </c>
      <c r="I508" s="26">
        <f t="shared" si="135"/>
        <v>0</v>
      </c>
      <c r="J508" s="26"/>
      <c r="K508" s="26">
        <f t="shared" si="135"/>
        <v>0</v>
      </c>
      <c r="L508" s="26">
        <f t="shared" si="135"/>
        <v>0</v>
      </c>
      <c r="M508" s="26"/>
      <c r="N508" s="26">
        <f t="shared" si="135"/>
        <v>0</v>
      </c>
    </row>
    <row r="509" spans="1:14" x14ac:dyDescent="0.3">
      <c r="A509" s="52"/>
      <c r="B509" s="22"/>
      <c r="C509" s="21" t="s">
        <v>36</v>
      </c>
      <c r="D509" s="22"/>
      <c r="E509" s="27" t="s">
        <v>35</v>
      </c>
      <c r="F509" s="26">
        <f t="shared" si="135"/>
        <v>3200</v>
      </c>
      <c r="G509" s="277"/>
      <c r="H509" s="26">
        <f t="shared" si="135"/>
        <v>3200</v>
      </c>
      <c r="I509" s="26">
        <f t="shared" si="135"/>
        <v>0</v>
      </c>
      <c r="J509" s="26"/>
      <c r="K509" s="26">
        <f t="shared" si="135"/>
        <v>0</v>
      </c>
      <c r="L509" s="26">
        <f t="shared" si="135"/>
        <v>0</v>
      </c>
      <c r="M509" s="26"/>
      <c r="N509" s="26">
        <f t="shared" si="135"/>
        <v>0</v>
      </c>
    </row>
    <row r="510" spans="1:14" ht="26.4" x14ac:dyDescent="0.3">
      <c r="A510" s="53"/>
      <c r="B510" s="33"/>
      <c r="C510" s="34" t="s">
        <v>261</v>
      </c>
      <c r="D510" s="33"/>
      <c r="E510" s="32" t="s">
        <v>260</v>
      </c>
      <c r="F510" s="31">
        <f t="shared" si="135"/>
        <v>3200</v>
      </c>
      <c r="G510" s="276"/>
      <c r="H510" s="31">
        <f t="shared" si="135"/>
        <v>3200</v>
      </c>
      <c r="I510" s="31">
        <f t="shared" si="135"/>
        <v>0</v>
      </c>
      <c r="J510" s="31"/>
      <c r="K510" s="31">
        <f t="shared" si="135"/>
        <v>0</v>
      </c>
      <c r="L510" s="31">
        <f t="shared" si="135"/>
        <v>0</v>
      </c>
      <c r="M510" s="31"/>
      <c r="N510" s="31">
        <f t="shared" si="135"/>
        <v>0</v>
      </c>
    </row>
    <row r="511" spans="1:14" ht="27" x14ac:dyDescent="0.3">
      <c r="A511" s="153"/>
      <c r="B511" s="153"/>
      <c r="C511" s="153" t="s">
        <v>361</v>
      </c>
      <c r="D511" s="153"/>
      <c r="E511" s="154" t="s">
        <v>756</v>
      </c>
      <c r="F511" s="155">
        <f t="shared" si="135"/>
        <v>3200</v>
      </c>
      <c r="G511" s="271"/>
      <c r="H511" s="155">
        <f t="shared" si="135"/>
        <v>3200</v>
      </c>
      <c r="I511" s="155">
        <f t="shared" si="135"/>
        <v>0</v>
      </c>
      <c r="J511" s="155"/>
      <c r="K511" s="155">
        <f t="shared" si="135"/>
        <v>0</v>
      </c>
      <c r="L511" s="155">
        <f t="shared" si="135"/>
        <v>0</v>
      </c>
      <c r="M511" s="155"/>
      <c r="N511" s="155">
        <f t="shared" si="135"/>
        <v>0</v>
      </c>
    </row>
    <row r="512" spans="1:14" x14ac:dyDescent="0.3">
      <c r="A512" s="8"/>
      <c r="B512" s="8"/>
      <c r="C512" s="7" t="s">
        <v>360</v>
      </c>
      <c r="D512" s="7"/>
      <c r="E512" s="78" t="s">
        <v>564</v>
      </c>
      <c r="F512" s="9">
        <f t="shared" si="135"/>
        <v>3200</v>
      </c>
      <c r="G512" s="237"/>
      <c r="H512" s="9">
        <f t="shared" si="135"/>
        <v>3200</v>
      </c>
      <c r="I512" s="9">
        <f t="shared" si="135"/>
        <v>0</v>
      </c>
      <c r="J512" s="9"/>
      <c r="K512" s="9">
        <f t="shared" si="135"/>
        <v>0</v>
      </c>
      <c r="L512" s="9">
        <f t="shared" si="135"/>
        <v>0</v>
      </c>
      <c r="M512" s="9"/>
      <c r="N512" s="9">
        <f t="shared" si="135"/>
        <v>0</v>
      </c>
    </row>
    <row r="513" spans="1:14" ht="27" x14ac:dyDescent="0.3">
      <c r="A513" s="8"/>
      <c r="B513" s="8"/>
      <c r="C513" s="7"/>
      <c r="D513" s="73" t="s">
        <v>248</v>
      </c>
      <c r="E513" s="6" t="s">
        <v>247</v>
      </c>
      <c r="F513" s="9">
        <v>3200</v>
      </c>
      <c r="G513" s="237"/>
      <c r="H513" s="9">
        <v>3200</v>
      </c>
      <c r="I513" s="9">
        <v>0</v>
      </c>
      <c r="J513" s="9"/>
      <c r="K513" s="9">
        <v>0</v>
      </c>
      <c r="L513" s="9">
        <v>0</v>
      </c>
      <c r="M513" s="9"/>
      <c r="N513" s="9">
        <v>0</v>
      </c>
    </row>
    <row r="514" spans="1:14" ht="26.4" x14ac:dyDescent="0.3">
      <c r="A514" s="39">
        <v>611</v>
      </c>
      <c r="B514" s="41"/>
      <c r="C514" s="40"/>
      <c r="D514" s="39"/>
      <c r="E514" s="38" t="s">
        <v>238</v>
      </c>
      <c r="F514" s="76">
        <f>F515+F645+F675</f>
        <v>599499.47566</v>
      </c>
      <c r="G514" s="76">
        <f>G515+G645+G675</f>
        <v>1560.9</v>
      </c>
      <c r="H514" s="76">
        <f>H515+H645+H675</f>
        <v>601060.37566000002</v>
      </c>
      <c r="I514" s="76">
        <f>I515+I645+I675</f>
        <v>618759.03065000009</v>
      </c>
      <c r="J514" s="76"/>
      <c r="K514" s="76">
        <f>K515+K645+K675</f>
        <v>618759.03065000009</v>
      </c>
      <c r="L514" s="76">
        <f>L515+L645+L675</f>
        <v>572547.52419000003</v>
      </c>
      <c r="M514" s="76"/>
      <c r="N514" s="76">
        <f>N515+N645+N675</f>
        <v>572547.52419000003</v>
      </c>
    </row>
    <row r="515" spans="1:14" x14ac:dyDescent="0.3">
      <c r="A515" s="36"/>
      <c r="B515" s="22" t="s">
        <v>146</v>
      </c>
      <c r="C515" s="21"/>
      <c r="D515" s="20"/>
      <c r="E515" s="19" t="s">
        <v>145</v>
      </c>
      <c r="F515" s="26">
        <f>F516+F542+F589+F604</f>
        <v>565172.12066000002</v>
      </c>
      <c r="G515" s="26">
        <f>G516+G542+G589+G604</f>
        <v>1388.7</v>
      </c>
      <c r="H515" s="26">
        <f>H516+H542+H589+H604</f>
        <v>566560.82065999997</v>
      </c>
      <c r="I515" s="26">
        <f>I516+I542+I589+I604</f>
        <v>575690.65779000008</v>
      </c>
      <c r="J515" s="26"/>
      <c r="K515" s="26">
        <f>K516+K542+K589+K604</f>
        <v>575690.65779000008</v>
      </c>
      <c r="L515" s="26">
        <f>L516+L542+L589+L604</f>
        <v>540399.79419000004</v>
      </c>
      <c r="M515" s="26"/>
      <c r="N515" s="26">
        <f>N516+N542+N589+N604</f>
        <v>540399.79419000004</v>
      </c>
    </row>
    <row r="516" spans="1:14" x14ac:dyDescent="0.3">
      <c r="A516" s="36"/>
      <c r="B516" s="22" t="s">
        <v>237</v>
      </c>
      <c r="C516" s="21"/>
      <c r="D516" s="20"/>
      <c r="E516" s="19" t="s">
        <v>236</v>
      </c>
      <c r="F516" s="26">
        <f t="shared" ref="F516:N517" si="136">F517</f>
        <v>145072.95809999999</v>
      </c>
      <c r="G516" s="26">
        <f t="shared" si="136"/>
        <v>1044.02</v>
      </c>
      <c r="H516" s="26">
        <f t="shared" si="136"/>
        <v>146116.97809999998</v>
      </c>
      <c r="I516" s="26">
        <f t="shared" si="136"/>
        <v>138576.7133</v>
      </c>
      <c r="J516" s="26"/>
      <c r="K516" s="26">
        <f t="shared" si="136"/>
        <v>138576.7133</v>
      </c>
      <c r="L516" s="26">
        <f t="shared" si="136"/>
        <v>137173.15219999998</v>
      </c>
      <c r="M516" s="26"/>
      <c r="N516" s="26">
        <f t="shared" si="136"/>
        <v>137173.15219999998</v>
      </c>
    </row>
    <row r="517" spans="1:14" s="74" customFormat="1" x14ac:dyDescent="0.3">
      <c r="A517" s="20"/>
      <c r="B517" s="22"/>
      <c r="C517" s="21" t="s">
        <v>36</v>
      </c>
      <c r="D517" s="20"/>
      <c r="E517" s="27" t="s">
        <v>162</v>
      </c>
      <c r="F517" s="26">
        <f t="shared" si="136"/>
        <v>145072.95809999999</v>
      </c>
      <c r="G517" s="26">
        <f t="shared" si="136"/>
        <v>1044.02</v>
      </c>
      <c r="H517" s="26">
        <f t="shared" si="136"/>
        <v>146116.97809999998</v>
      </c>
      <c r="I517" s="26">
        <f t="shared" si="136"/>
        <v>138576.7133</v>
      </c>
      <c r="J517" s="26"/>
      <c r="K517" s="26">
        <f t="shared" si="136"/>
        <v>138576.7133</v>
      </c>
      <c r="L517" s="26">
        <f t="shared" si="136"/>
        <v>137173.15219999998</v>
      </c>
      <c r="M517" s="26"/>
      <c r="N517" s="26">
        <f t="shared" si="136"/>
        <v>137173.15219999998</v>
      </c>
    </row>
    <row r="518" spans="1:14" ht="26.4" x14ac:dyDescent="0.3">
      <c r="A518" s="53"/>
      <c r="B518" s="33"/>
      <c r="C518" s="34" t="s">
        <v>79</v>
      </c>
      <c r="D518" s="33"/>
      <c r="E518" s="32" t="s">
        <v>206</v>
      </c>
      <c r="F518" s="31">
        <f>F519+F532+F536</f>
        <v>145072.95809999999</v>
      </c>
      <c r="G518" s="31">
        <f>G519+G532+G536</f>
        <v>1044.02</v>
      </c>
      <c r="H518" s="31">
        <f>H519+H532+H536</f>
        <v>146116.97809999998</v>
      </c>
      <c r="I518" s="31">
        <f>I519+I532</f>
        <v>138576.7133</v>
      </c>
      <c r="J518" s="31"/>
      <c r="K518" s="31">
        <f>K519+K532</f>
        <v>138576.7133</v>
      </c>
      <c r="L518" s="31">
        <f>L519+L532</f>
        <v>137173.15219999998</v>
      </c>
      <c r="M518" s="31"/>
      <c r="N518" s="31">
        <f>N519+N532</f>
        <v>137173.15219999998</v>
      </c>
    </row>
    <row r="519" spans="1:14" x14ac:dyDescent="0.3">
      <c r="A519" s="30"/>
      <c r="B519" s="30"/>
      <c r="C519" s="30" t="s">
        <v>161</v>
      </c>
      <c r="D519" s="30"/>
      <c r="E519" s="51" t="s">
        <v>160</v>
      </c>
      <c r="F519" s="28">
        <f>F520</f>
        <v>142323.6856</v>
      </c>
      <c r="G519" s="270"/>
      <c r="H519" s="28">
        <f>H520</f>
        <v>142323.6856</v>
      </c>
      <c r="I519" s="28">
        <f>I520</f>
        <v>137023.44080000001</v>
      </c>
      <c r="J519" s="28"/>
      <c r="K519" s="28">
        <f>K520</f>
        <v>137023.44080000001</v>
      </c>
      <c r="L519" s="28">
        <f>L520</f>
        <v>135706.17259999999</v>
      </c>
      <c r="M519" s="28"/>
      <c r="N519" s="28">
        <f>N520</f>
        <v>135706.17259999999</v>
      </c>
    </row>
    <row r="520" spans="1:14" ht="27" x14ac:dyDescent="0.3">
      <c r="A520" s="153"/>
      <c r="B520" s="153"/>
      <c r="C520" s="153" t="s">
        <v>159</v>
      </c>
      <c r="D520" s="153"/>
      <c r="E520" s="154" t="s">
        <v>177</v>
      </c>
      <c r="F520" s="155">
        <f>F521+F523+F526+F528</f>
        <v>142323.6856</v>
      </c>
      <c r="G520" s="271"/>
      <c r="H520" s="155">
        <f>H521+H523+H526+H528</f>
        <v>142323.6856</v>
      </c>
      <c r="I520" s="155">
        <f>I521+I523+I526</f>
        <v>137023.44080000001</v>
      </c>
      <c r="J520" s="155"/>
      <c r="K520" s="155">
        <f>K521+K523+K526</f>
        <v>137023.44080000001</v>
      </c>
      <c r="L520" s="155">
        <f>L521+L523+L526</f>
        <v>135706.17259999999</v>
      </c>
      <c r="M520" s="155"/>
      <c r="N520" s="155">
        <f>N521+N523+N526</f>
        <v>135706.17259999999</v>
      </c>
    </row>
    <row r="521" spans="1:14" ht="27" x14ac:dyDescent="0.3">
      <c r="A521" s="8"/>
      <c r="B521" s="8"/>
      <c r="C521" s="7" t="s">
        <v>235</v>
      </c>
      <c r="D521" s="60"/>
      <c r="E521" s="6" t="s">
        <v>234</v>
      </c>
      <c r="F521" s="9">
        <f>F522</f>
        <v>30109</v>
      </c>
      <c r="G521" s="237"/>
      <c r="H521" s="9">
        <f>H522</f>
        <v>30109</v>
      </c>
      <c r="I521" s="9">
        <f>I522</f>
        <v>30109</v>
      </c>
      <c r="J521" s="9"/>
      <c r="K521" s="9">
        <f>K522</f>
        <v>30109</v>
      </c>
      <c r="L521" s="9">
        <f>L522</f>
        <v>30109</v>
      </c>
      <c r="M521" s="9"/>
      <c r="N521" s="9">
        <f>N522</f>
        <v>30109</v>
      </c>
    </row>
    <row r="522" spans="1:14" ht="27" x14ac:dyDescent="0.3">
      <c r="A522" s="8"/>
      <c r="B522" s="8"/>
      <c r="C522" s="7"/>
      <c r="D522" s="7" t="s">
        <v>57</v>
      </c>
      <c r="E522" s="6" t="s">
        <v>56</v>
      </c>
      <c r="F522" s="175">
        <v>30109</v>
      </c>
      <c r="G522" s="253"/>
      <c r="H522" s="175">
        <v>30109</v>
      </c>
      <c r="I522" s="175">
        <v>30109</v>
      </c>
      <c r="J522" s="175"/>
      <c r="K522" s="175">
        <v>30109</v>
      </c>
      <c r="L522" s="175">
        <v>30109</v>
      </c>
      <c r="M522" s="175"/>
      <c r="N522" s="175">
        <v>30109</v>
      </c>
    </row>
    <row r="523" spans="1:14" ht="40.200000000000003" x14ac:dyDescent="0.3">
      <c r="A523" s="8"/>
      <c r="B523" s="8"/>
      <c r="C523" s="7" t="s">
        <v>233</v>
      </c>
      <c r="D523" s="7"/>
      <c r="E523" s="6" t="s">
        <v>232</v>
      </c>
      <c r="F523" s="9">
        <f>F524+F525</f>
        <v>110421.28559999999</v>
      </c>
      <c r="G523" s="237"/>
      <c r="H523" s="9">
        <f>H524+H525</f>
        <v>110421.28559999999</v>
      </c>
      <c r="I523" s="9">
        <f>I524+I525</f>
        <v>105471.0408</v>
      </c>
      <c r="J523" s="9"/>
      <c r="K523" s="9">
        <f>K524+K525</f>
        <v>105471.0408</v>
      </c>
      <c r="L523" s="9">
        <f>L524+L525</f>
        <v>104153.7726</v>
      </c>
      <c r="M523" s="9"/>
      <c r="N523" s="9">
        <f>N524+N525</f>
        <v>104153.7726</v>
      </c>
    </row>
    <row r="524" spans="1:14" x14ac:dyDescent="0.3">
      <c r="A524" s="8"/>
      <c r="B524" s="8"/>
      <c r="C524" s="7"/>
      <c r="D524" s="7" t="s">
        <v>71</v>
      </c>
      <c r="E524" s="6" t="s">
        <v>70</v>
      </c>
      <c r="F524" s="175">
        <v>23.352499999999999</v>
      </c>
      <c r="G524" s="253"/>
      <c r="H524" s="175">
        <v>23.352499999999999</v>
      </c>
      <c r="I524" s="175"/>
      <c r="J524" s="175"/>
      <c r="K524" s="175"/>
      <c r="L524" s="175"/>
      <c r="M524" s="175"/>
      <c r="N524" s="175"/>
    </row>
    <row r="525" spans="1:14" ht="27" x14ac:dyDescent="0.3">
      <c r="A525" s="8"/>
      <c r="B525" s="8"/>
      <c r="C525" s="7"/>
      <c r="D525" s="7" t="s">
        <v>57</v>
      </c>
      <c r="E525" s="6" t="s">
        <v>56</v>
      </c>
      <c r="F525" s="251">
        <v>110397.93309999999</v>
      </c>
      <c r="G525" s="269"/>
      <c r="H525" s="251">
        <v>110397.93309999999</v>
      </c>
      <c r="I525" s="251">
        <v>105471.0408</v>
      </c>
      <c r="J525" s="251"/>
      <c r="K525" s="251">
        <v>105471.0408</v>
      </c>
      <c r="L525" s="251">
        <v>104153.7726</v>
      </c>
      <c r="M525" s="251"/>
      <c r="N525" s="251">
        <v>104153.7726</v>
      </c>
    </row>
    <row r="526" spans="1:14" x14ac:dyDescent="0.3">
      <c r="A526" s="8"/>
      <c r="B526" s="8"/>
      <c r="C526" s="7" t="s">
        <v>231</v>
      </c>
      <c r="D526" s="7"/>
      <c r="E526" s="6" t="s">
        <v>230</v>
      </c>
      <c r="F526" s="9">
        <f>F527</f>
        <v>1443.4</v>
      </c>
      <c r="G526" s="237"/>
      <c r="H526" s="9">
        <f>H527</f>
        <v>1443.4</v>
      </c>
      <c r="I526" s="9">
        <f>I527</f>
        <v>1443.4</v>
      </c>
      <c r="J526" s="9"/>
      <c r="K526" s="9">
        <f>K527</f>
        <v>1443.4</v>
      </c>
      <c r="L526" s="9">
        <f>L527</f>
        <v>1443.4</v>
      </c>
      <c r="M526" s="9"/>
      <c r="N526" s="9">
        <f>N527</f>
        <v>1443.4</v>
      </c>
    </row>
    <row r="527" spans="1:14" ht="27" x14ac:dyDescent="0.3">
      <c r="A527" s="8"/>
      <c r="B527" s="8"/>
      <c r="C527" s="7"/>
      <c r="D527" s="7" t="s">
        <v>57</v>
      </c>
      <c r="E527" s="6" t="s">
        <v>56</v>
      </c>
      <c r="F527" s="175">
        <v>1443.4</v>
      </c>
      <c r="G527" s="253"/>
      <c r="H527" s="175">
        <v>1443.4</v>
      </c>
      <c r="I527" s="175">
        <v>1443.4</v>
      </c>
      <c r="J527" s="175"/>
      <c r="K527" s="175">
        <v>1443.4</v>
      </c>
      <c r="L527" s="175">
        <v>1443.4</v>
      </c>
      <c r="M527" s="175"/>
      <c r="N527" s="175">
        <v>1443.4</v>
      </c>
    </row>
    <row r="528" spans="1:14" ht="27" x14ac:dyDescent="0.3">
      <c r="A528" s="8"/>
      <c r="B528" s="8"/>
      <c r="C528" s="7" t="s">
        <v>627</v>
      </c>
      <c r="D528" s="7"/>
      <c r="E528" s="6" t="s">
        <v>562</v>
      </c>
      <c r="F528" s="9">
        <f>F529</f>
        <v>350</v>
      </c>
      <c r="G528" s="237"/>
      <c r="H528" s="9">
        <f>H529</f>
        <v>350</v>
      </c>
      <c r="I528" s="9">
        <f>I529</f>
        <v>0</v>
      </c>
      <c r="J528" s="9"/>
      <c r="K528" s="9">
        <f>K529</f>
        <v>0</v>
      </c>
      <c r="L528" s="9">
        <f>L529</f>
        <v>0</v>
      </c>
      <c r="M528" s="9"/>
      <c r="N528" s="9">
        <f>N529</f>
        <v>0</v>
      </c>
    </row>
    <row r="529" spans="1:14" ht="27" x14ac:dyDescent="0.3">
      <c r="A529" s="8"/>
      <c r="B529" s="8"/>
      <c r="C529" s="7"/>
      <c r="D529" s="7" t="s">
        <v>57</v>
      </c>
      <c r="E529" s="6" t="s">
        <v>56</v>
      </c>
      <c r="F529" s="9">
        <f>F530+F531</f>
        <v>350</v>
      </c>
      <c r="G529" s="237"/>
      <c r="H529" s="9">
        <f>H530+H531</f>
        <v>350</v>
      </c>
      <c r="I529" s="9">
        <f>I530+I531</f>
        <v>0</v>
      </c>
      <c r="J529" s="9"/>
      <c r="K529" s="9">
        <f>K530+K531</f>
        <v>0</v>
      </c>
      <c r="L529" s="9">
        <f>L530+L531</f>
        <v>0</v>
      </c>
      <c r="M529" s="9"/>
      <c r="N529" s="9">
        <f>N530+N531</f>
        <v>0</v>
      </c>
    </row>
    <row r="530" spans="1:14" x14ac:dyDescent="0.3">
      <c r="A530" s="8"/>
      <c r="B530" s="8"/>
      <c r="C530" s="7"/>
      <c r="D530" s="7"/>
      <c r="E530" s="6" t="s">
        <v>211</v>
      </c>
      <c r="F530" s="9">
        <v>350</v>
      </c>
      <c r="G530" s="237"/>
      <c r="H530" s="9">
        <v>350</v>
      </c>
      <c r="I530" s="9">
        <v>0</v>
      </c>
      <c r="J530" s="9"/>
      <c r="K530" s="9">
        <v>0</v>
      </c>
      <c r="L530" s="9">
        <v>0</v>
      </c>
      <c r="M530" s="9"/>
      <c r="N530" s="9">
        <v>0</v>
      </c>
    </row>
    <row r="531" spans="1:14" x14ac:dyDescent="0.3">
      <c r="A531" s="8"/>
      <c r="B531" s="8"/>
      <c r="C531" s="7"/>
      <c r="D531" s="7"/>
      <c r="E531" s="6" t="s">
        <v>69</v>
      </c>
      <c r="F531" s="9">
        <v>0</v>
      </c>
      <c r="G531" s="237"/>
      <c r="H531" s="9">
        <v>0</v>
      </c>
      <c r="I531" s="9">
        <v>0</v>
      </c>
      <c r="J531" s="9"/>
      <c r="K531" s="9">
        <v>0</v>
      </c>
      <c r="L531" s="9">
        <v>0</v>
      </c>
      <c r="M531" s="9"/>
      <c r="N531" s="9">
        <v>0</v>
      </c>
    </row>
    <row r="532" spans="1:14" x14ac:dyDescent="0.3">
      <c r="A532" s="30"/>
      <c r="B532" s="30"/>
      <c r="C532" s="30" t="s">
        <v>77</v>
      </c>
      <c r="D532" s="30"/>
      <c r="E532" s="51" t="s">
        <v>76</v>
      </c>
      <c r="F532" s="28">
        <f t="shared" ref="F532:N534" si="137">F533</f>
        <v>1553.2725</v>
      </c>
      <c r="G532" s="270"/>
      <c r="H532" s="28">
        <f t="shared" si="137"/>
        <v>1553.2725</v>
      </c>
      <c r="I532" s="28">
        <f t="shared" si="137"/>
        <v>1553.2725</v>
      </c>
      <c r="J532" s="28"/>
      <c r="K532" s="28">
        <f t="shared" si="137"/>
        <v>1553.2725</v>
      </c>
      <c r="L532" s="28">
        <f t="shared" si="137"/>
        <v>1466.9795999999999</v>
      </c>
      <c r="M532" s="28"/>
      <c r="N532" s="28">
        <f t="shared" si="137"/>
        <v>1466.9795999999999</v>
      </c>
    </row>
    <row r="533" spans="1:14" ht="27" x14ac:dyDescent="0.3">
      <c r="A533" s="153"/>
      <c r="B533" s="153"/>
      <c r="C533" s="153" t="s">
        <v>75</v>
      </c>
      <c r="D533" s="153"/>
      <c r="E533" s="154" t="s">
        <v>74</v>
      </c>
      <c r="F533" s="155">
        <f t="shared" si="137"/>
        <v>1553.2725</v>
      </c>
      <c r="G533" s="271"/>
      <c r="H533" s="155">
        <f t="shared" si="137"/>
        <v>1553.2725</v>
      </c>
      <c r="I533" s="155">
        <f t="shared" si="137"/>
        <v>1553.2725</v>
      </c>
      <c r="J533" s="155"/>
      <c r="K533" s="155">
        <f t="shared" si="137"/>
        <v>1553.2725</v>
      </c>
      <c r="L533" s="155">
        <f t="shared" si="137"/>
        <v>1466.9795999999999</v>
      </c>
      <c r="M533" s="155"/>
      <c r="N533" s="155">
        <f t="shared" si="137"/>
        <v>1466.9795999999999</v>
      </c>
    </row>
    <row r="534" spans="1:14" ht="27" x14ac:dyDescent="0.3">
      <c r="A534" s="7"/>
      <c r="B534" s="7"/>
      <c r="C534" s="7" t="s">
        <v>166</v>
      </c>
      <c r="D534" s="7"/>
      <c r="E534" s="6" t="s">
        <v>165</v>
      </c>
      <c r="F534" s="9">
        <f t="shared" si="137"/>
        <v>1553.2725</v>
      </c>
      <c r="G534" s="237"/>
      <c r="H534" s="9">
        <f t="shared" si="137"/>
        <v>1553.2725</v>
      </c>
      <c r="I534" s="9">
        <f t="shared" si="137"/>
        <v>1553.2725</v>
      </c>
      <c r="J534" s="9"/>
      <c r="K534" s="9">
        <f t="shared" si="137"/>
        <v>1553.2725</v>
      </c>
      <c r="L534" s="9">
        <f t="shared" si="137"/>
        <v>1466.9795999999999</v>
      </c>
      <c r="M534" s="9"/>
      <c r="N534" s="9">
        <f t="shared" si="137"/>
        <v>1466.9795999999999</v>
      </c>
    </row>
    <row r="535" spans="1:14" ht="27" x14ac:dyDescent="0.3">
      <c r="A535" s="7"/>
      <c r="B535" s="7"/>
      <c r="C535" s="7"/>
      <c r="D535" s="72" t="s">
        <v>57</v>
      </c>
      <c r="E535" s="71" t="s">
        <v>56</v>
      </c>
      <c r="F535" s="9">
        <v>1553.2725</v>
      </c>
      <c r="G535" s="237"/>
      <c r="H535" s="9">
        <v>1553.2725</v>
      </c>
      <c r="I535" s="9">
        <v>1553.2725</v>
      </c>
      <c r="J535" s="9"/>
      <c r="K535" s="9">
        <v>1553.2725</v>
      </c>
      <c r="L535" s="9">
        <v>1466.9795999999999</v>
      </c>
      <c r="M535" s="9"/>
      <c r="N535" s="9">
        <v>1466.9795999999999</v>
      </c>
    </row>
    <row r="536" spans="1:14" x14ac:dyDescent="0.3">
      <c r="A536" s="30"/>
      <c r="B536" s="30"/>
      <c r="C536" s="30" t="s">
        <v>210</v>
      </c>
      <c r="D536" s="30"/>
      <c r="E536" s="51" t="s">
        <v>209</v>
      </c>
      <c r="F536" s="28">
        <f>F537</f>
        <v>1196</v>
      </c>
      <c r="G536" s="28">
        <f>G537</f>
        <v>1044.02</v>
      </c>
      <c r="H536" s="28">
        <f>H537</f>
        <v>2240.02</v>
      </c>
      <c r="I536" s="28">
        <f>I537</f>
        <v>0</v>
      </c>
      <c r="J536" s="28"/>
      <c r="K536" s="28">
        <f>K537</f>
        <v>0</v>
      </c>
      <c r="L536" s="28">
        <f>L537</f>
        <v>0</v>
      </c>
      <c r="M536" s="28"/>
      <c r="N536" s="28">
        <f>N537</f>
        <v>0</v>
      </c>
    </row>
    <row r="537" spans="1:14" ht="27" x14ac:dyDescent="0.3">
      <c r="A537" s="160"/>
      <c r="B537" s="160"/>
      <c r="C537" s="160" t="s">
        <v>208</v>
      </c>
      <c r="D537" s="160"/>
      <c r="E537" s="154" t="s">
        <v>207</v>
      </c>
      <c r="F537" s="155">
        <f>F538+F540</f>
        <v>1196</v>
      </c>
      <c r="G537" s="155">
        <f>G538+G540</f>
        <v>1044.02</v>
      </c>
      <c r="H537" s="155">
        <f>H538+H540</f>
        <v>2240.02</v>
      </c>
      <c r="I537" s="155">
        <f t="shared" ref="I537:N537" si="138">I538</f>
        <v>0</v>
      </c>
      <c r="J537" s="155"/>
      <c r="K537" s="155">
        <f t="shared" si="138"/>
        <v>0</v>
      </c>
      <c r="L537" s="155">
        <f t="shared" si="138"/>
        <v>0</v>
      </c>
      <c r="M537" s="155"/>
      <c r="N537" s="155">
        <f t="shared" si="138"/>
        <v>0</v>
      </c>
    </row>
    <row r="538" spans="1:14" ht="39.6" x14ac:dyDescent="0.3">
      <c r="A538" s="223"/>
      <c r="B538" s="223"/>
      <c r="C538" s="225" t="s">
        <v>667</v>
      </c>
      <c r="D538" s="222"/>
      <c r="E538" s="241" t="s">
        <v>697</v>
      </c>
      <c r="F538" s="224">
        <f>F539</f>
        <v>0</v>
      </c>
      <c r="G538" s="224">
        <f>G539</f>
        <v>1199.5</v>
      </c>
      <c r="H538" s="224">
        <f>H539</f>
        <v>1199.5</v>
      </c>
      <c r="I538" s="224">
        <v>0</v>
      </c>
      <c r="J538" s="224"/>
      <c r="K538" s="224">
        <v>0</v>
      </c>
      <c r="L538" s="224">
        <v>0</v>
      </c>
      <c r="M538" s="224"/>
      <c r="N538" s="224">
        <v>0</v>
      </c>
    </row>
    <row r="539" spans="1:14" ht="27" x14ac:dyDescent="0.3">
      <c r="A539" s="223"/>
      <c r="B539" s="223"/>
      <c r="C539" s="220"/>
      <c r="D539" s="220" t="s">
        <v>57</v>
      </c>
      <c r="E539" s="221" t="s">
        <v>56</v>
      </c>
      <c r="F539" s="211">
        <v>0</v>
      </c>
      <c r="G539" s="253">
        <v>1199.5</v>
      </c>
      <c r="H539" s="211">
        <v>1199.5</v>
      </c>
      <c r="I539" s="224">
        <v>0</v>
      </c>
      <c r="J539" s="224"/>
      <c r="K539" s="224">
        <v>0</v>
      </c>
      <c r="L539" s="224">
        <v>0</v>
      </c>
      <c r="M539" s="224"/>
      <c r="N539" s="224">
        <v>0</v>
      </c>
    </row>
    <row r="540" spans="1:14" x14ac:dyDescent="0.3">
      <c r="A540" s="228"/>
      <c r="B540" s="228"/>
      <c r="C540" s="225" t="s">
        <v>768</v>
      </c>
      <c r="D540" s="226"/>
      <c r="E540" s="289" t="s">
        <v>779</v>
      </c>
      <c r="F540" s="253">
        <v>1196</v>
      </c>
      <c r="G540" s="253">
        <f>G541</f>
        <v>-155.47999999999999</v>
      </c>
      <c r="H540" s="253">
        <f>H541</f>
        <v>1040.52</v>
      </c>
      <c r="I540" s="229">
        <v>0</v>
      </c>
      <c r="J540" s="229"/>
      <c r="K540" s="229">
        <v>0</v>
      </c>
      <c r="L540" s="229">
        <v>0</v>
      </c>
      <c r="M540" s="229"/>
      <c r="N540" s="229">
        <v>0</v>
      </c>
    </row>
    <row r="541" spans="1:14" ht="27" x14ac:dyDescent="0.3">
      <c r="A541" s="228"/>
      <c r="B541" s="228"/>
      <c r="C541" s="226"/>
      <c r="D541" s="7" t="s">
        <v>57</v>
      </c>
      <c r="E541" s="221" t="s">
        <v>56</v>
      </c>
      <c r="F541" s="253">
        <v>1196</v>
      </c>
      <c r="G541" s="253">
        <v>-155.47999999999999</v>
      </c>
      <c r="H541" s="253">
        <v>1040.52</v>
      </c>
      <c r="I541" s="229">
        <v>0</v>
      </c>
      <c r="J541" s="229"/>
      <c r="K541" s="229">
        <v>0</v>
      </c>
      <c r="L541" s="229">
        <v>0</v>
      </c>
      <c r="M541" s="229"/>
      <c r="N541" s="229">
        <v>0</v>
      </c>
    </row>
    <row r="542" spans="1:14" x14ac:dyDescent="0.3">
      <c r="A542" s="36"/>
      <c r="B542" s="22" t="s">
        <v>229</v>
      </c>
      <c r="C542" s="21"/>
      <c r="D542" s="20"/>
      <c r="E542" s="19" t="s">
        <v>228</v>
      </c>
      <c r="F542" s="26">
        <f t="shared" ref="F542:H543" si="139">F543</f>
        <v>359659.61156000005</v>
      </c>
      <c r="G542" s="26">
        <f t="shared" si="139"/>
        <v>1723.7800000000002</v>
      </c>
      <c r="H542" s="26">
        <f t="shared" si="139"/>
        <v>361383.39156000002</v>
      </c>
      <c r="I542" s="26">
        <f t="shared" ref="I542:N542" si="140">I543</f>
        <v>379854.84448999999</v>
      </c>
      <c r="J542" s="26"/>
      <c r="K542" s="26">
        <f t="shared" si="140"/>
        <v>379854.84448999999</v>
      </c>
      <c r="L542" s="26">
        <f t="shared" si="140"/>
        <v>342568.34198999999</v>
      </c>
      <c r="M542" s="26"/>
      <c r="N542" s="26">
        <f t="shared" si="140"/>
        <v>342568.34198999999</v>
      </c>
    </row>
    <row r="543" spans="1:14" x14ac:dyDescent="0.3">
      <c r="A543" s="36"/>
      <c r="B543" s="22"/>
      <c r="C543" s="21" t="s">
        <v>36</v>
      </c>
      <c r="D543" s="20"/>
      <c r="E543" s="27" t="s">
        <v>35</v>
      </c>
      <c r="F543" s="26">
        <f t="shared" si="139"/>
        <v>359659.61156000005</v>
      </c>
      <c r="G543" s="26">
        <f t="shared" si="139"/>
        <v>1723.7800000000002</v>
      </c>
      <c r="H543" s="26">
        <f t="shared" si="139"/>
        <v>361383.39156000002</v>
      </c>
      <c r="I543" s="26">
        <f t="shared" ref="I543:N543" si="141">I544</f>
        <v>379854.84448999999</v>
      </c>
      <c r="J543" s="26"/>
      <c r="K543" s="26">
        <f t="shared" si="141"/>
        <v>379854.84448999999</v>
      </c>
      <c r="L543" s="26">
        <f t="shared" si="141"/>
        <v>342568.34198999999</v>
      </c>
      <c r="M543" s="26"/>
      <c r="N543" s="26">
        <f t="shared" si="141"/>
        <v>342568.34198999999</v>
      </c>
    </row>
    <row r="544" spans="1:14" ht="26.4" x14ac:dyDescent="0.3">
      <c r="A544" s="53"/>
      <c r="B544" s="33"/>
      <c r="C544" s="34" t="s">
        <v>79</v>
      </c>
      <c r="D544" s="33"/>
      <c r="E544" s="32" t="s">
        <v>206</v>
      </c>
      <c r="F544" s="31">
        <f>F545+F571+F575</f>
        <v>359659.61156000005</v>
      </c>
      <c r="G544" s="31">
        <f>G545+G571+G575</f>
        <v>1723.7800000000002</v>
      </c>
      <c r="H544" s="31">
        <f>H545+H571+H575</f>
        <v>361383.39156000002</v>
      </c>
      <c r="I544" s="31">
        <f>I545+I571+I575</f>
        <v>379854.84448999999</v>
      </c>
      <c r="J544" s="31"/>
      <c r="K544" s="31">
        <f>K545+K571+K575</f>
        <v>379854.84448999999</v>
      </c>
      <c r="L544" s="31">
        <f>L545+L571+L575</f>
        <v>342568.34198999999</v>
      </c>
      <c r="M544" s="31"/>
      <c r="N544" s="31">
        <f>N545+N571+N575</f>
        <v>342568.34198999999</v>
      </c>
    </row>
    <row r="545" spans="1:14" x14ac:dyDescent="0.3">
      <c r="A545" s="30"/>
      <c r="B545" s="30"/>
      <c r="C545" s="30" t="s">
        <v>175</v>
      </c>
      <c r="D545" s="30"/>
      <c r="E545" s="51" t="s">
        <v>174</v>
      </c>
      <c r="F545" s="28">
        <f>F546+F555+F564</f>
        <v>350819.35206</v>
      </c>
      <c r="G545" s="270"/>
      <c r="H545" s="28">
        <f>H546+H555+H564</f>
        <v>350819.35206</v>
      </c>
      <c r="I545" s="28">
        <f>I546+I555+I564</f>
        <v>344218.09099</v>
      </c>
      <c r="J545" s="28"/>
      <c r="K545" s="28">
        <f>K546+K555+K564</f>
        <v>344218.09099</v>
      </c>
      <c r="L545" s="28">
        <f>L546+L555+L564</f>
        <v>336672.68458999996</v>
      </c>
      <c r="M545" s="28"/>
      <c r="N545" s="28">
        <f>N546+N555+N564</f>
        <v>336672.68458999996</v>
      </c>
    </row>
    <row r="546" spans="1:14" ht="27" x14ac:dyDescent="0.3">
      <c r="A546" s="153"/>
      <c r="B546" s="153"/>
      <c r="C546" s="153" t="s">
        <v>227</v>
      </c>
      <c r="D546" s="153"/>
      <c r="E546" s="154" t="s">
        <v>158</v>
      </c>
      <c r="F546" s="155">
        <f>F547+F549+F551</f>
        <v>308386.82516000001</v>
      </c>
      <c r="G546" s="271"/>
      <c r="H546" s="155">
        <f>H547+H549+H551</f>
        <v>308386.82516000001</v>
      </c>
      <c r="I546" s="155">
        <f>I547+I549+I551</f>
        <v>302580.32988999999</v>
      </c>
      <c r="J546" s="155"/>
      <c r="K546" s="155">
        <f>K547+K549+K551</f>
        <v>302580.32988999999</v>
      </c>
      <c r="L546" s="155">
        <f>L547+L549+L551</f>
        <v>295945.78578999999</v>
      </c>
      <c r="M546" s="155"/>
      <c r="N546" s="155">
        <f>N547+N549+N551</f>
        <v>295945.78578999999</v>
      </c>
    </row>
    <row r="547" spans="1:14" ht="27" x14ac:dyDescent="0.3">
      <c r="A547" s="8"/>
      <c r="B547" s="8"/>
      <c r="C547" s="7" t="s">
        <v>226</v>
      </c>
      <c r="D547" s="60"/>
      <c r="E547" s="6" t="s">
        <v>225</v>
      </c>
      <c r="F547" s="9">
        <f>F548</f>
        <v>38014.1</v>
      </c>
      <c r="G547" s="237"/>
      <c r="H547" s="9">
        <f>H548</f>
        <v>38014.1</v>
      </c>
      <c r="I547" s="9">
        <f>I548</f>
        <v>38014.1</v>
      </c>
      <c r="J547" s="9"/>
      <c r="K547" s="9">
        <f>K548</f>
        <v>38014.1</v>
      </c>
      <c r="L547" s="9">
        <f>L548</f>
        <v>38014.1</v>
      </c>
      <c r="M547" s="9"/>
      <c r="N547" s="9">
        <f>N548</f>
        <v>38014.1</v>
      </c>
    </row>
    <row r="548" spans="1:14" ht="27" x14ac:dyDescent="0.3">
      <c r="A548" s="8"/>
      <c r="B548" s="8"/>
      <c r="C548" s="7"/>
      <c r="D548" s="7" t="s">
        <v>57</v>
      </c>
      <c r="E548" s="6" t="s">
        <v>56</v>
      </c>
      <c r="F548" s="175">
        <v>38014.1</v>
      </c>
      <c r="G548" s="253"/>
      <c r="H548" s="175">
        <v>38014.1</v>
      </c>
      <c r="I548" s="175">
        <v>38014.1</v>
      </c>
      <c r="J548" s="175"/>
      <c r="K548" s="175">
        <v>38014.1</v>
      </c>
      <c r="L548" s="175">
        <v>38014.1</v>
      </c>
      <c r="M548" s="175"/>
      <c r="N548" s="175">
        <v>38014.1</v>
      </c>
    </row>
    <row r="549" spans="1:14" ht="40.200000000000003" x14ac:dyDescent="0.3">
      <c r="A549" s="8"/>
      <c r="B549" s="8"/>
      <c r="C549" s="7" t="s">
        <v>224</v>
      </c>
      <c r="D549" s="7"/>
      <c r="E549" s="6" t="s">
        <v>223</v>
      </c>
      <c r="F549" s="9">
        <f>F550</f>
        <v>260129.92516000001</v>
      </c>
      <c r="G549" s="237"/>
      <c r="H549" s="9">
        <f>H550</f>
        <v>260129.92516000001</v>
      </c>
      <c r="I549" s="9">
        <f>I550</f>
        <v>254323.42989</v>
      </c>
      <c r="J549" s="9"/>
      <c r="K549" s="9">
        <f>K550</f>
        <v>254323.42989</v>
      </c>
      <c r="L549" s="9">
        <f>L550</f>
        <v>247688.88579</v>
      </c>
      <c r="M549" s="9"/>
      <c r="N549" s="9">
        <f>N550</f>
        <v>247688.88579</v>
      </c>
    </row>
    <row r="550" spans="1:14" ht="27" x14ac:dyDescent="0.3">
      <c r="A550" s="8"/>
      <c r="B550" s="8"/>
      <c r="C550" s="7"/>
      <c r="D550" s="7" t="s">
        <v>57</v>
      </c>
      <c r="E550" s="6" t="s">
        <v>56</v>
      </c>
      <c r="F550" s="251">
        <v>260129.92516000001</v>
      </c>
      <c r="G550" s="269"/>
      <c r="H550" s="251">
        <v>260129.92516000001</v>
      </c>
      <c r="I550" s="251">
        <v>254323.42989</v>
      </c>
      <c r="J550" s="251"/>
      <c r="K550" s="251">
        <v>254323.42989</v>
      </c>
      <c r="L550" s="251">
        <v>247688.88579</v>
      </c>
      <c r="M550" s="251"/>
      <c r="N550" s="251">
        <v>247688.88579</v>
      </c>
    </row>
    <row r="551" spans="1:14" ht="51" customHeight="1" x14ac:dyDescent="0.3">
      <c r="A551" s="8"/>
      <c r="B551" s="8"/>
      <c r="C551" s="7" t="s">
        <v>222</v>
      </c>
      <c r="D551" s="7"/>
      <c r="E551" s="6" t="s">
        <v>221</v>
      </c>
      <c r="F551" s="75">
        <f>F553+F554</f>
        <v>10242.800000000001</v>
      </c>
      <c r="G551" s="278"/>
      <c r="H551" s="75">
        <f>H553+H554</f>
        <v>10242.800000000001</v>
      </c>
      <c r="I551" s="75">
        <f>I553+I554</f>
        <v>10242.800000000001</v>
      </c>
      <c r="J551" s="75"/>
      <c r="K551" s="75">
        <f>K553+K554</f>
        <v>10242.800000000001</v>
      </c>
      <c r="L551" s="75">
        <f>L553+L554</f>
        <v>10242.800000000001</v>
      </c>
      <c r="M551" s="75"/>
      <c r="N551" s="75">
        <f>N553+N554</f>
        <v>10242.800000000001</v>
      </c>
    </row>
    <row r="552" spans="1:14" ht="27" x14ac:dyDescent="0.3">
      <c r="A552" s="8"/>
      <c r="B552" s="8"/>
      <c r="C552" s="7"/>
      <c r="D552" s="7" t="s">
        <v>57</v>
      </c>
      <c r="E552" s="6" t="s">
        <v>56</v>
      </c>
      <c r="F552" s="75">
        <f>F553+F554</f>
        <v>10242.800000000001</v>
      </c>
      <c r="G552" s="278"/>
      <c r="H552" s="75">
        <f>H553+H554</f>
        <v>10242.800000000001</v>
      </c>
      <c r="I552" s="75">
        <f>I553+I554</f>
        <v>10242.800000000001</v>
      </c>
      <c r="J552" s="75"/>
      <c r="K552" s="75">
        <f>K553+K554</f>
        <v>10242.800000000001</v>
      </c>
      <c r="L552" s="75">
        <f>L553+L554</f>
        <v>10242.800000000001</v>
      </c>
      <c r="M552" s="75"/>
      <c r="N552" s="75">
        <f>N553+N554</f>
        <v>10242.800000000001</v>
      </c>
    </row>
    <row r="553" spans="1:14" x14ac:dyDescent="0.3">
      <c r="A553" s="8"/>
      <c r="B553" s="8"/>
      <c r="C553" s="7"/>
      <c r="D553" s="7"/>
      <c r="E553" s="6" t="s">
        <v>211</v>
      </c>
      <c r="F553" s="175">
        <v>9474.6</v>
      </c>
      <c r="G553" s="253"/>
      <c r="H553" s="175">
        <v>9474.6</v>
      </c>
      <c r="I553" s="175">
        <v>9474.6</v>
      </c>
      <c r="J553" s="175"/>
      <c r="K553" s="175">
        <v>9474.6</v>
      </c>
      <c r="L553" s="175">
        <v>9474.6</v>
      </c>
      <c r="M553" s="175"/>
      <c r="N553" s="175">
        <v>9474.6</v>
      </c>
    </row>
    <row r="554" spans="1:14" x14ac:dyDescent="0.3">
      <c r="A554" s="8"/>
      <c r="B554" s="8"/>
      <c r="C554" s="7"/>
      <c r="D554" s="7"/>
      <c r="E554" s="6" t="s">
        <v>69</v>
      </c>
      <c r="F554" s="175">
        <v>768.2</v>
      </c>
      <c r="G554" s="255"/>
      <c r="H554" s="175">
        <v>768.2</v>
      </c>
      <c r="I554" s="255">
        <v>768.2</v>
      </c>
      <c r="J554" s="255"/>
      <c r="K554" s="255">
        <v>768.2</v>
      </c>
      <c r="L554" s="175">
        <v>768.2</v>
      </c>
      <c r="M554" s="175"/>
      <c r="N554" s="175">
        <v>768.2</v>
      </c>
    </row>
    <row r="555" spans="1:14" ht="40.200000000000003" x14ac:dyDescent="0.3">
      <c r="A555" s="153"/>
      <c r="B555" s="153"/>
      <c r="C555" s="153" t="s">
        <v>173</v>
      </c>
      <c r="D555" s="153"/>
      <c r="E555" s="154" t="s">
        <v>172</v>
      </c>
      <c r="F555" s="155">
        <f>F556+F558+F560+F562</f>
        <v>20129.7</v>
      </c>
      <c r="G555" s="271"/>
      <c r="H555" s="155">
        <f>H556+H558+H560+H562</f>
        <v>20129.7</v>
      </c>
      <c r="I555" s="155">
        <f t="shared" ref="I555" si="142">I556+I558+I560+I562</f>
        <v>19391.7</v>
      </c>
      <c r="J555" s="155"/>
      <c r="K555" s="155">
        <f t="shared" ref="K555:L555" si="143">K556+K558+K560+K562</f>
        <v>19391.7</v>
      </c>
      <c r="L555" s="155">
        <f t="shared" si="143"/>
        <v>18474.8</v>
      </c>
      <c r="M555" s="155"/>
      <c r="N555" s="155">
        <f t="shared" ref="N555" si="144">N556+N558+N560+N562</f>
        <v>18474.8</v>
      </c>
    </row>
    <row r="556" spans="1:14" x14ac:dyDescent="0.3">
      <c r="A556" s="8"/>
      <c r="B556" s="8"/>
      <c r="C556" s="7" t="s">
        <v>220</v>
      </c>
      <c r="D556" s="7"/>
      <c r="E556" s="6" t="s">
        <v>219</v>
      </c>
      <c r="F556" s="9">
        <f>F557</f>
        <v>7277.9</v>
      </c>
      <c r="G556" s="237"/>
      <c r="H556" s="9">
        <f>H557</f>
        <v>7277.9</v>
      </c>
      <c r="I556" s="9">
        <f>I557</f>
        <v>7208.4</v>
      </c>
      <c r="J556" s="9"/>
      <c r="K556" s="9">
        <f>K557</f>
        <v>7208.4</v>
      </c>
      <c r="L556" s="9">
        <f>L557</f>
        <v>7277.9</v>
      </c>
      <c r="M556" s="9"/>
      <c r="N556" s="9">
        <f>N557</f>
        <v>7277.9</v>
      </c>
    </row>
    <row r="557" spans="1:14" ht="27" x14ac:dyDescent="0.3">
      <c r="A557" s="8"/>
      <c r="B557" s="8"/>
      <c r="C557" s="7"/>
      <c r="D557" s="7" t="s">
        <v>57</v>
      </c>
      <c r="E557" s="6" t="s">
        <v>56</v>
      </c>
      <c r="F557" s="175">
        <v>7277.9</v>
      </c>
      <c r="G557" s="253"/>
      <c r="H557" s="175">
        <v>7277.9</v>
      </c>
      <c r="I557" s="175">
        <v>7208.4</v>
      </c>
      <c r="J557" s="175"/>
      <c r="K557" s="175">
        <v>7208.4</v>
      </c>
      <c r="L557" s="175">
        <v>7277.9</v>
      </c>
      <c r="M557" s="175"/>
      <c r="N557" s="175">
        <v>7277.9</v>
      </c>
    </row>
    <row r="558" spans="1:14" ht="27" x14ac:dyDescent="0.3">
      <c r="A558" s="8"/>
      <c r="B558" s="8"/>
      <c r="C558" s="7" t="s">
        <v>218</v>
      </c>
      <c r="D558" s="7"/>
      <c r="E558" s="6" t="s">
        <v>217</v>
      </c>
      <c r="F558" s="9">
        <f>F559</f>
        <v>446.3</v>
      </c>
      <c r="G558" s="237"/>
      <c r="H558" s="9">
        <f>H559</f>
        <v>446.3</v>
      </c>
      <c r="I558" s="9">
        <f>I559</f>
        <v>446.3</v>
      </c>
      <c r="J558" s="9"/>
      <c r="K558" s="9">
        <f>K559</f>
        <v>446.3</v>
      </c>
      <c r="L558" s="9">
        <f>L559</f>
        <v>446.3</v>
      </c>
      <c r="M558" s="9"/>
      <c r="N558" s="9">
        <f>N559</f>
        <v>446.3</v>
      </c>
    </row>
    <row r="559" spans="1:14" ht="27" x14ac:dyDescent="0.3">
      <c r="A559" s="8"/>
      <c r="B559" s="8"/>
      <c r="C559" s="7"/>
      <c r="D559" s="7" t="s">
        <v>57</v>
      </c>
      <c r="E559" s="6" t="s">
        <v>56</v>
      </c>
      <c r="F559" s="175">
        <v>446.3</v>
      </c>
      <c r="G559" s="253"/>
      <c r="H559" s="175">
        <v>446.3</v>
      </c>
      <c r="I559" s="175">
        <v>446.3</v>
      </c>
      <c r="J559" s="175"/>
      <c r="K559" s="175">
        <v>446.3</v>
      </c>
      <c r="L559" s="175">
        <v>446.3</v>
      </c>
      <c r="M559" s="175"/>
      <c r="N559" s="175">
        <v>446.3</v>
      </c>
    </row>
    <row r="560" spans="1:14" ht="27" x14ac:dyDescent="0.3">
      <c r="A560" s="8"/>
      <c r="B560" s="8"/>
      <c r="C560" s="7" t="s">
        <v>216</v>
      </c>
      <c r="D560" s="7"/>
      <c r="E560" s="6" t="s">
        <v>215</v>
      </c>
      <c r="F560" s="9">
        <f>F561</f>
        <v>105</v>
      </c>
      <c r="G560" s="237"/>
      <c r="H560" s="9">
        <f>H561</f>
        <v>105</v>
      </c>
      <c r="I560" s="9">
        <f>I561</f>
        <v>105</v>
      </c>
      <c r="J560" s="9"/>
      <c r="K560" s="9">
        <f>K561</f>
        <v>105</v>
      </c>
      <c r="L560" s="9">
        <f>L561</f>
        <v>105</v>
      </c>
      <c r="M560" s="9"/>
      <c r="N560" s="9">
        <f>N561</f>
        <v>105</v>
      </c>
    </row>
    <row r="561" spans="1:14" ht="27" x14ac:dyDescent="0.3">
      <c r="A561" s="8"/>
      <c r="B561" s="8"/>
      <c r="C561" s="7"/>
      <c r="D561" s="7" t="s">
        <v>57</v>
      </c>
      <c r="E561" s="6" t="s">
        <v>56</v>
      </c>
      <c r="F561" s="175">
        <v>105</v>
      </c>
      <c r="G561" s="253"/>
      <c r="H561" s="175">
        <v>105</v>
      </c>
      <c r="I561" s="175">
        <v>105</v>
      </c>
      <c r="J561" s="175"/>
      <c r="K561" s="175">
        <v>105</v>
      </c>
      <c r="L561" s="175">
        <v>105</v>
      </c>
      <c r="M561" s="175"/>
      <c r="N561" s="175">
        <v>105</v>
      </c>
    </row>
    <row r="562" spans="1:14" ht="27" x14ac:dyDescent="0.3">
      <c r="A562" s="8"/>
      <c r="B562" s="8"/>
      <c r="C562" s="7" t="s">
        <v>213</v>
      </c>
      <c r="D562" s="7"/>
      <c r="E562" s="6" t="s">
        <v>212</v>
      </c>
      <c r="F562" s="9">
        <f>F563</f>
        <v>12300.5</v>
      </c>
      <c r="G562" s="237"/>
      <c r="H562" s="9">
        <f>H563</f>
        <v>12300.5</v>
      </c>
      <c r="I562" s="9">
        <f>I563</f>
        <v>11632</v>
      </c>
      <c r="J562" s="9"/>
      <c r="K562" s="9">
        <f>K563</f>
        <v>11632</v>
      </c>
      <c r="L562" s="9">
        <f>L563</f>
        <v>10645.6</v>
      </c>
      <c r="M562" s="9"/>
      <c r="N562" s="9">
        <f>N563</f>
        <v>10645.6</v>
      </c>
    </row>
    <row r="563" spans="1:14" ht="27" x14ac:dyDescent="0.3">
      <c r="A563" s="8"/>
      <c r="B563" s="8"/>
      <c r="C563" s="7"/>
      <c r="D563" s="7" t="s">
        <v>57</v>
      </c>
      <c r="E563" s="6" t="s">
        <v>56</v>
      </c>
      <c r="F563" s="251">
        <v>12300.5</v>
      </c>
      <c r="G563" s="269"/>
      <c r="H563" s="251">
        <v>12300.5</v>
      </c>
      <c r="I563" s="251">
        <v>11632</v>
      </c>
      <c r="J563" s="251"/>
      <c r="K563" s="251">
        <v>11632</v>
      </c>
      <c r="L563" s="251">
        <v>10645.6</v>
      </c>
      <c r="M563" s="251"/>
      <c r="N563" s="251">
        <v>10645.6</v>
      </c>
    </row>
    <row r="564" spans="1:14" s="74" customFormat="1" ht="27" customHeight="1" x14ac:dyDescent="0.3">
      <c r="A564" s="161"/>
      <c r="B564" s="161"/>
      <c r="C564" s="216" t="s">
        <v>661</v>
      </c>
      <c r="D564" s="217"/>
      <c r="E564" s="218" t="s">
        <v>662</v>
      </c>
      <c r="F564" s="155">
        <f>F565+F567+F569</f>
        <v>22302.8269</v>
      </c>
      <c r="G564" s="271"/>
      <c r="H564" s="155">
        <f>H565+H567+H569</f>
        <v>22302.8269</v>
      </c>
      <c r="I564" s="155">
        <f t="shared" ref="I564" si="145">I565+I567+I569</f>
        <v>22246.061099999999</v>
      </c>
      <c r="J564" s="155"/>
      <c r="K564" s="155">
        <f t="shared" ref="K564:L564" si="146">K565+K567+K569</f>
        <v>22246.061099999999</v>
      </c>
      <c r="L564" s="155">
        <f t="shared" si="146"/>
        <v>22252.0988</v>
      </c>
      <c r="M564" s="155"/>
      <c r="N564" s="155">
        <f t="shared" ref="N564" si="147">N565+N567+N569</f>
        <v>22252.0988</v>
      </c>
    </row>
    <row r="565" spans="1:14" ht="27" x14ac:dyDescent="0.3">
      <c r="A565" s="8"/>
      <c r="B565" s="8"/>
      <c r="C565" s="199" t="s">
        <v>663</v>
      </c>
      <c r="D565" s="199"/>
      <c r="E565" s="242" t="s">
        <v>692</v>
      </c>
      <c r="F565" s="9">
        <f t="shared" ref="F565:N565" si="148">F566</f>
        <v>416.92689999999999</v>
      </c>
      <c r="G565" s="237"/>
      <c r="H565" s="9">
        <f t="shared" si="148"/>
        <v>416.92689999999999</v>
      </c>
      <c r="I565" s="9">
        <f t="shared" si="148"/>
        <v>540.36109999999996</v>
      </c>
      <c r="J565" s="9"/>
      <c r="K565" s="9">
        <f t="shared" si="148"/>
        <v>540.36109999999996</v>
      </c>
      <c r="L565" s="9">
        <f t="shared" si="148"/>
        <v>546.79880000000003</v>
      </c>
      <c r="M565" s="9"/>
      <c r="N565" s="9">
        <f t="shared" si="148"/>
        <v>546.79880000000003</v>
      </c>
    </row>
    <row r="566" spans="1:14" ht="27" x14ac:dyDescent="0.3">
      <c r="A566" s="8"/>
      <c r="B566" s="8"/>
      <c r="C566" s="7"/>
      <c r="D566" s="7" t="s">
        <v>57</v>
      </c>
      <c r="E566" s="6" t="s">
        <v>56</v>
      </c>
      <c r="F566" s="251">
        <v>416.92689999999999</v>
      </c>
      <c r="G566" s="269"/>
      <c r="H566" s="251">
        <v>416.92689999999999</v>
      </c>
      <c r="I566" s="251">
        <v>540.36109999999996</v>
      </c>
      <c r="J566" s="251"/>
      <c r="K566" s="251">
        <v>540.36109999999996</v>
      </c>
      <c r="L566" s="251">
        <v>546.79880000000003</v>
      </c>
      <c r="M566" s="251"/>
      <c r="N566" s="251">
        <v>546.79880000000003</v>
      </c>
    </row>
    <row r="567" spans="1:14" ht="40.200000000000003" x14ac:dyDescent="0.3">
      <c r="A567" s="228"/>
      <c r="B567" s="228"/>
      <c r="C567" s="199" t="s">
        <v>714</v>
      </c>
      <c r="D567" s="7"/>
      <c r="E567" s="130" t="s">
        <v>715</v>
      </c>
      <c r="F567" s="251">
        <f>F568</f>
        <v>267</v>
      </c>
      <c r="G567" s="269"/>
      <c r="H567" s="251">
        <f>H568</f>
        <v>267</v>
      </c>
      <c r="I567" s="251">
        <f>I568</f>
        <v>267</v>
      </c>
      <c r="J567" s="251"/>
      <c r="K567" s="251">
        <f>K568</f>
        <v>267</v>
      </c>
      <c r="L567" s="251">
        <f>L568</f>
        <v>267</v>
      </c>
      <c r="M567" s="251"/>
      <c r="N567" s="251">
        <f>N568</f>
        <v>267</v>
      </c>
    </row>
    <row r="568" spans="1:14" ht="27" x14ac:dyDescent="0.3">
      <c r="A568" s="228"/>
      <c r="B568" s="228"/>
      <c r="C568" s="7"/>
      <c r="D568" s="7" t="s">
        <v>57</v>
      </c>
      <c r="E568" s="130" t="s">
        <v>56</v>
      </c>
      <c r="F568" s="251">
        <v>267</v>
      </c>
      <c r="G568" s="269"/>
      <c r="H568" s="251">
        <v>267</v>
      </c>
      <c r="I568" s="251">
        <v>267</v>
      </c>
      <c r="J568" s="251"/>
      <c r="K568" s="251">
        <v>267</v>
      </c>
      <c r="L568" s="251">
        <v>267</v>
      </c>
      <c r="M568" s="251"/>
      <c r="N568" s="251">
        <v>267</v>
      </c>
    </row>
    <row r="569" spans="1:14" ht="27" x14ac:dyDescent="0.3">
      <c r="A569" s="8"/>
      <c r="B569" s="8"/>
      <c r="C569" s="7" t="s">
        <v>754</v>
      </c>
      <c r="D569" s="7"/>
      <c r="E569" s="6" t="s">
        <v>214</v>
      </c>
      <c r="F569" s="9">
        <f>F570</f>
        <v>21618.9</v>
      </c>
      <c r="G569" s="237"/>
      <c r="H569" s="9">
        <f>H570</f>
        <v>21618.9</v>
      </c>
      <c r="I569" s="9">
        <f>I570</f>
        <v>21438.7</v>
      </c>
      <c r="J569" s="9"/>
      <c r="K569" s="9">
        <f>K570</f>
        <v>21438.7</v>
      </c>
      <c r="L569" s="9">
        <f>L570</f>
        <v>21438.3</v>
      </c>
      <c r="M569" s="9"/>
      <c r="N569" s="9">
        <f>N570</f>
        <v>21438.3</v>
      </c>
    </row>
    <row r="570" spans="1:14" ht="27" x14ac:dyDescent="0.3">
      <c r="A570" s="8"/>
      <c r="B570" s="8"/>
      <c r="C570" s="7"/>
      <c r="D570" s="7" t="s">
        <v>57</v>
      </c>
      <c r="E570" s="6" t="s">
        <v>56</v>
      </c>
      <c r="F570" s="251">
        <v>21618.9</v>
      </c>
      <c r="G570" s="269"/>
      <c r="H570" s="251">
        <v>21618.9</v>
      </c>
      <c r="I570" s="251">
        <v>21438.7</v>
      </c>
      <c r="J570" s="251"/>
      <c r="K570" s="251">
        <v>21438.7</v>
      </c>
      <c r="L570" s="251">
        <v>21438.3</v>
      </c>
      <c r="M570" s="251"/>
      <c r="N570" s="251">
        <v>21438.3</v>
      </c>
    </row>
    <row r="571" spans="1:14" x14ac:dyDescent="0.3">
      <c r="A571" s="30"/>
      <c r="B571" s="30"/>
      <c r="C571" s="30" t="s">
        <v>77</v>
      </c>
      <c r="D571" s="30"/>
      <c r="E571" s="51" t="s">
        <v>76</v>
      </c>
      <c r="F571" s="28">
        <f t="shared" ref="F571:N573" si="149">F572</f>
        <v>5187.8594999999996</v>
      </c>
      <c r="G571" s="270"/>
      <c r="H571" s="28">
        <f t="shared" si="149"/>
        <v>5187.8594999999996</v>
      </c>
      <c r="I571" s="28">
        <f t="shared" si="149"/>
        <v>5636.7534999999998</v>
      </c>
      <c r="J571" s="28"/>
      <c r="K571" s="28">
        <f t="shared" si="149"/>
        <v>5636.7534999999998</v>
      </c>
      <c r="L571" s="28">
        <f t="shared" si="149"/>
        <v>5895.6574000000001</v>
      </c>
      <c r="M571" s="28"/>
      <c r="N571" s="28">
        <f t="shared" si="149"/>
        <v>5895.6574000000001</v>
      </c>
    </row>
    <row r="572" spans="1:14" ht="27" x14ac:dyDescent="0.3">
      <c r="A572" s="153"/>
      <c r="B572" s="153"/>
      <c r="C572" s="153" t="s">
        <v>75</v>
      </c>
      <c r="D572" s="153"/>
      <c r="E572" s="154" t="s">
        <v>74</v>
      </c>
      <c r="F572" s="155">
        <f t="shared" si="149"/>
        <v>5187.8594999999996</v>
      </c>
      <c r="G572" s="271"/>
      <c r="H572" s="155">
        <f t="shared" si="149"/>
        <v>5187.8594999999996</v>
      </c>
      <c r="I572" s="155">
        <f t="shared" si="149"/>
        <v>5636.7534999999998</v>
      </c>
      <c r="J572" s="155"/>
      <c r="K572" s="155">
        <f t="shared" si="149"/>
        <v>5636.7534999999998</v>
      </c>
      <c r="L572" s="155">
        <f t="shared" si="149"/>
        <v>5895.6574000000001</v>
      </c>
      <c r="M572" s="155"/>
      <c r="N572" s="155">
        <f t="shared" si="149"/>
        <v>5895.6574000000001</v>
      </c>
    </row>
    <row r="573" spans="1:14" ht="27" x14ac:dyDescent="0.3">
      <c r="A573" s="8"/>
      <c r="B573" s="8"/>
      <c r="C573" s="7" t="s">
        <v>166</v>
      </c>
      <c r="D573" s="7"/>
      <c r="E573" s="6" t="s">
        <v>165</v>
      </c>
      <c r="F573" s="9">
        <f t="shared" si="149"/>
        <v>5187.8594999999996</v>
      </c>
      <c r="G573" s="237"/>
      <c r="H573" s="9">
        <f t="shared" si="149"/>
        <v>5187.8594999999996</v>
      </c>
      <c r="I573" s="9">
        <f t="shared" si="149"/>
        <v>5636.7534999999998</v>
      </c>
      <c r="J573" s="9"/>
      <c r="K573" s="9">
        <f t="shared" si="149"/>
        <v>5636.7534999999998</v>
      </c>
      <c r="L573" s="9">
        <f t="shared" si="149"/>
        <v>5895.6574000000001</v>
      </c>
      <c r="M573" s="9"/>
      <c r="N573" s="9">
        <f t="shared" si="149"/>
        <v>5895.6574000000001</v>
      </c>
    </row>
    <row r="574" spans="1:14" ht="27" x14ac:dyDescent="0.3">
      <c r="A574" s="8"/>
      <c r="B574" s="8"/>
      <c r="C574" s="7"/>
      <c r="D574" s="72" t="s">
        <v>57</v>
      </c>
      <c r="E574" s="71" t="s">
        <v>56</v>
      </c>
      <c r="F574" s="9">
        <v>5187.8594999999996</v>
      </c>
      <c r="G574" s="237"/>
      <c r="H574" s="9">
        <v>5187.8594999999996</v>
      </c>
      <c r="I574" s="9">
        <v>5636.7534999999998</v>
      </c>
      <c r="J574" s="9"/>
      <c r="K574" s="9">
        <v>5636.7534999999998</v>
      </c>
      <c r="L574" s="9">
        <v>5895.6574000000001</v>
      </c>
      <c r="M574" s="9"/>
      <c r="N574" s="9">
        <v>5895.6574000000001</v>
      </c>
    </row>
    <row r="575" spans="1:14" x14ac:dyDescent="0.3">
      <c r="A575" s="30"/>
      <c r="B575" s="30"/>
      <c r="C575" s="30" t="s">
        <v>210</v>
      </c>
      <c r="D575" s="30"/>
      <c r="E575" s="51" t="s">
        <v>209</v>
      </c>
      <c r="F575" s="28">
        <f>F576</f>
        <v>3652.4</v>
      </c>
      <c r="G575" s="28">
        <f>G576</f>
        <v>1723.7800000000002</v>
      </c>
      <c r="H575" s="28">
        <f>H576</f>
        <v>5376.18</v>
      </c>
      <c r="I575" s="28">
        <f>I576</f>
        <v>30000</v>
      </c>
      <c r="J575" s="28"/>
      <c r="K575" s="28">
        <f>K576</f>
        <v>30000</v>
      </c>
      <c r="L575" s="28">
        <f>L576</f>
        <v>0</v>
      </c>
      <c r="M575" s="28"/>
      <c r="N575" s="28">
        <f>N576</f>
        <v>0</v>
      </c>
    </row>
    <row r="576" spans="1:14" ht="27" x14ac:dyDescent="0.3">
      <c r="A576" s="160"/>
      <c r="B576" s="160"/>
      <c r="C576" s="160" t="s">
        <v>208</v>
      </c>
      <c r="D576" s="160"/>
      <c r="E576" s="154" t="s">
        <v>207</v>
      </c>
      <c r="F576" s="155">
        <f>F577+F583+F585+F581+F587</f>
        <v>3652.4</v>
      </c>
      <c r="G576" s="155">
        <f>G577+G583+G585+G581+G587</f>
        <v>1723.7800000000002</v>
      </c>
      <c r="H576" s="155">
        <f>H577+H583+H585+H581+H587</f>
        <v>5376.18</v>
      </c>
      <c r="I576" s="155">
        <f>I577+I583</f>
        <v>30000</v>
      </c>
      <c r="J576" s="155"/>
      <c r="K576" s="155">
        <f>K577+K583</f>
        <v>30000</v>
      </c>
      <c r="L576" s="155">
        <f>L577+L583</f>
        <v>0</v>
      </c>
      <c r="M576" s="155"/>
      <c r="N576" s="155">
        <f>N577+N583</f>
        <v>0</v>
      </c>
    </row>
    <row r="577" spans="1:14" ht="27" x14ac:dyDescent="0.3">
      <c r="A577" s="213"/>
      <c r="B577" s="213"/>
      <c r="C577" s="7" t="s">
        <v>644</v>
      </c>
      <c r="D577" s="199"/>
      <c r="E577" s="200" t="s">
        <v>645</v>
      </c>
      <c r="F577" s="210">
        <f t="shared" ref="F577:H577" si="150">F578</f>
        <v>0</v>
      </c>
      <c r="G577" s="229"/>
      <c r="H577" s="210">
        <f t="shared" si="150"/>
        <v>0</v>
      </c>
      <c r="I577" s="210">
        <f>I578</f>
        <v>30000</v>
      </c>
      <c r="J577" s="210"/>
      <c r="K577" s="210">
        <f>K578</f>
        <v>30000</v>
      </c>
      <c r="L577" s="210">
        <f>L578</f>
        <v>0</v>
      </c>
      <c r="M577" s="210"/>
      <c r="N577" s="210">
        <f>N578</f>
        <v>0</v>
      </c>
    </row>
    <row r="578" spans="1:14" ht="27" x14ac:dyDescent="0.3">
      <c r="A578" s="213"/>
      <c r="B578" s="213"/>
      <c r="C578" s="199"/>
      <c r="D578" s="7" t="s">
        <v>57</v>
      </c>
      <c r="E578" s="130" t="s">
        <v>56</v>
      </c>
      <c r="F578" s="210">
        <f>F580</f>
        <v>0</v>
      </c>
      <c r="G578" s="229"/>
      <c r="H578" s="210">
        <f>H580</f>
        <v>0</v>
      </c>
      <c r="I578" s="210">
        <f>I580+I579</f>
        <v>30000</v>
      </c>
      <c r="J578" s="210"/>
      <c r="K578" s="210">
        <f>K580+K579</f>
        <v>30000</v>
      </c>
      <c r="L578" s="210">
        <f>L580</f>
        <v>0</v>
      </c>
      <c r="M578" s="210"/>
      <c r="N578" s="210">
        <f>N580</f>
        <v>0</v>
      </c>
    </row>
    <row r="579" spans="1:14" x14ac:dyDescent="0.3">
      <c r="A579" s="228"/>
      <c r="B579" s="228"/>
      <c r="C579" s="226"/>
      <c r="D579" s="226"/>
      <c r="E579" s="201" t="s">
        <v>211</v>
      </c>
      <c r="F579" s="229">
        <v>0</v>
      </c>
      <c r="G579" s="229"/>
      <c r="H579" s="229">
        <v>0</v>
      </c>
      <c r="I579" s="229">
        <v>22500</v>
      </c>
      <c r="J579" s="229"/>
      <c r="K579" s="229">
        <v>22500</v>
      </c>
      <c r="L579" s="229">
        <v>0</v>
      </c>
      <c r="M579" s="229"/>
      <c r="N579" s="229">
        <v>0</v>
      </c>
    </row>
    <row r="580" spans="1:14" x14ac:dyDescent="0.3">
      <c r="A580" s="213"/>
      <c r="B580" s="213"/>
      <c r="C580" s="199"/>
      <c r="D580" s="199"/>
      <c r="E580" s="130" t="s">
        <v>69</v>
      </c>
      <c r="F580" s="210">
        <v>0</v>
      </c>
      <c r="G580" s="229"/>
      <c r="H580" s="210">
        <v>0</v>
      </c>
      <c r="I580" s="210">
        <v>7500</v>
      </c>
      <c r="J580" s="210"/>
      <c r="K580" s="210">
        <v>7500</v>
      </c>
      <c r="L580" s="210">
        <v>0</v>
      </c>
      <c r="M580" s="210"/>
      <c r="N580" s="210">
        <v>0</v>
      </c>
    </row>
    <row r="581" spans="1:14" ht="27" x14ac:dyDescent="0.3">
      <c r="A581" s="300"/>
      <c r="B581" s="300"/>
      <c r="C581" s="298" t="s">
        <v>776</v>
      </c>
      <c r="D581" s="296"/>
      <c r="E581" s="299" t="s">
        <v>777</v>
      </c>
      <c r="F581" s="301">
        <v>0</v>
      </c>
      <c r="G581" s="301">
        <f>G582</f>
        <v>821.4</v>
      </c>
      <c r="H581" s="301">
        <f>H582</f>
        <v>821.4</v>
      </c>
      <c r="I581" s="301">
        <v>0</v>
      </c>
      <c r="J581" s="301"/>
      <c r="K581" s="301">
        <v>0</v>
      </c>
      <c r="L581" s="301">
        <v>0</v>
      </c>
      <c r="M581" s="301"/>
      <c r="N581" s="301">
        <v>0</v>
      </c>
    </row>
    <row r="582" spans="1:14" ht="27" x14ac:dyDescent="0.3">
      <c r="A582" s="300"/>
      <c r="B582" s="300"/>
      <c r="C582" s="298"/>
      <c r="D582" s="296" t="s">
        <v>57</v>
      </c>
      <c r="E582" s="299" t="s">
        <v>56</v>
      </c>
      <c r="F582" s="301">
        <v>0</v>
      </c>
      <c r="G582" s="301">
        <v>821.4</v>
      </c>
      <c r="H582" s="301">
        <v>821.4</v>
      </c>
      <c r="I582" s="301">
        <v>0</v>
      </c>
      <c r="J582" s="301"/>
      <c r="K582" s="301">
        <v>0</v>
      </c>
      <c r="L582" s="301">
        <v>0</v>
      </c>
      <c r="M582" s="301"/>
      <c r="N582" s="301">
        <v>0</v>
      </c>
    </row>
    <row r="583" spans="1:14" ht="39.6" x14ac:dyDescent="0.3">
      <c r="A583" s="223"/>
      <c r="B583" s="223"/>
      <c r="C583" s="225" t="s">
        <v>667</v>
      </c>
      <c r="D583" s="222"/>
      <c r="E583" s="241" t="s">
        <v>697</v>
      </c>
      <c r="F583" s="224">
        <f>F584</f>
        <v>324.39999999999998</v>
      </c>
      <c r="G583" s="229">
        <f>G584</f>
        <v>1206.9000000000001</v>
      </c>
      <c r="H583" s="224">
        <f>H584</f>
        <v>1531.3000000000002</v>
      </c>
      <c r="I583" s="224">
        <v>0</v>
      </c>
      <c r="J583" s="224"/>
      <c r="K583" s="224">
        <v>0</v>
      </c>
      <c r="L583" s="224">
        <v>0</v>
      </c>
      <c r="M583" s="224"/>
      <c r="N583" s="224">
        <v>0</v>
      </c>
    </row>
    <row r="584" spans="1:14" ht="27" x14ac:dyDescent="0.3">
      <c r="A584" s="223"/>
      <c r="B584" s="223"/>
      <c r="C584" s="220"/>
      <c r="D584" s="220" t="s">
        <v>57</v>
      </c>
      <c r="E584" s="221" t="s">
        <v>56</v>
      </c>
      <c r="F584" s="211">
        <v>324.39999999999998</v>
      </c>
      <c r="G584" s="253">
        <v>1206.9000000000001</v>
      </c>
      <c r="H584" s="211">
        <f>SUM(F584:G584)</f>
        <v>1531.3000000000002</v>
      </c>
      <c r="I584" s="224">
        <v>0</v>
      </c>
      <c r="J584" s="224"/>
      <c r="K584" s="224">
        <v>0</v>
      </c>
      <c r="L584" s="224">
        <v>0</v>
      </c>
      <c r="M584" s="224"/>
      <c r="N584" s="224">
        <v>0</v>
      </c>
    </row>
    <row r="585" spans="1:14" x14ac:dyDescent="0.3">
      <c r="A585" s="228"/>
      <c r="B585" s="228"/>
      <c r="C585" s="225" t="s">
        <v>768</v>
      </c>
      <c r="D585" s="226"/>
      <c r="E585" s="289" t="s">
        <v>779</v>
      </c>
      <c r="F585" s="253">
        <v>1794</v>
      </c>
      <c r="G585" s="253">
        <f>G586</f>
        <v>-140.52000000000001</v>
      </c>
      <c r="H585" s="253">
        <f>H586</f>
        <v>1653.48</v>
      </c>
      <c r="I585" s="229">
        <v>0</v>
      </c>
      <c r="J585" s="229"/>
      <c r="K585" s="229">
        <v>0</v>
      </c>
      <c r="L585" s="229">
        <v>0</v>
      </c>
      <c r="M585" s="229"/>
      <c r="N585" s="229">
        <v>0</v>
      </c>
    </row>
    <row r="586" spans="1:14" ht="27" x14ac:dyDescent="0.3">
      <c r="A586" s="228"/>
      <c r="B586" s="228"/>
      <c r="C586" s="226"/>
      <c r="D586" s="7" t="s">
        <v>57</v>
      </c>
      <c r="E586" s="221" t="s">
        <v>56</v>
      </c>
      <c r="F586" s="253">
        <v>1794</v>
      </c>
      <c r="G586" s="253">
        <v>-140.52000000000001</v>
      </c>
      <c r="H586" s="253">
        <f>SUM(F586:G586)</f>
        <v>1653.48</v>
      </c>
      <c r="I586" s="229">
        <v>0</v>
      </c>
      <c r="J586" s="229"/>
      <c r="K586" s="229">
        <v>0</v>
      </c>
      <c r="L586" s="229">
        <v>0</v>
      </c>
      <c r="M586" s="229"/>
      <c r="N586" s="229">
        <v>0</v>
      </c>
    </row>
    <row r="587" spans="1:14" x14ac:dyDescent="0.3">
      <c r="A587" s="312"/>
      <c r="B587" s="312"/>
      <c r="C587" s="225" t="s">
        <v>784</v>
      </c>
      <c r="D587" s="309"/>
      <c r="E587" s="310" t="s">
        <v>785</v>
      </c>
      <c r="F587" s="311">
        <v>1534</v>
      </c>
      <c r="G587" s="311">
        <f>G588</f>
        <v>-164</v>
      </c>
      <c r="H587" s="311">
        <f>H588</f>
        <v>1370</v>
      </c>
      <c r="I587" s="313">
        <v>0</v>
      </c>
      <c r="J587" s="313"/>
      <c r="K587" s="313">
        <v>0</v>
      </c>
      <c r="L587" s="313">
        <v>0</v>
      </c>
      <c r="M587" s="313"/>
      <c r="N587" s="313">
        <v>0</v>
      </c>
    </row>
    <row r="588" spans="1:14" ht="27" x14ac:dyDescent="0.3">
      <c r="A588" s="312"/>
      <c r="B588" s="312"/>
      <c r="C588" s="309"/>
      <c r="D588" s="309" t="s">
        <v>57</v>
      </c>
      <c r="E588" s="221" t="s">
        <v>56</v>
      </c>
      <c r="F588" s="311">
        <v>1534</v>
      </c>
      <c r="G588" s="311">
        <v>-164</v>
      </c>
      <c r="H588" s="311">
        <v>1370</v>
      </c>
      <c r="I588" s="313">
        <v>0</v>
      </c>
      <c r="J588" s="313"/>
      <c r="K588" s="313">
        <v>0</v>
      </c>
      <c r="L588" s="313">
        <v>0</v>
      </c>
      <c r="M588" s="313"/>
      <c r="N588" s="313">
        <v>0</v>
      </c>
    </row>
    <row r="589" spans="1:14" x14ac:dyDescent="0.3">
      <c r="A589" s="36"/>
      <c r="B589" s="22" t="s">
        <v>144</v>
      </c>
      <c r="C589" s="21"/>
      <c r="D589" s="22"/>
      <c r="E589" s="27" t="s">
        <v>143</v>
      </c>
      <c r="F589" s="26">
        <f t="shared" ref="F589:N592" si="151">F590</f>
        <v>43695.851000000002</v>
      </c>
      <c r="G589" s="26">
        <f t="shared" si="151"/>
        <v>-1455.7</v>
      </c>
      <c r="H589" s="26">
        <f t="shared" si="151"/>
        <v>42240.150999999998</v>
      </c>
      <c r="I589" s="26">
        <f t="shared" si="151"/>
        <v>43636.800000000003</v>
      </c>
      <c r="J589" s="26"/>
      <c r="K589" s="26">
        <f t="shared" si="151"/>
        <v>43636.800000000003</v>
      </c>
      <c r="L589" s="26">
        <f t="shared" si="151"/>
        <v>43636.800000000003</v>
      </c>
      <c r="M589" s="26"/>
      <c r="N589" s="26">
        <f t="shared" si="151"/>
        <v>43636.800000000003</v>
      </c>
    </row>
    <row r="590" spans="1:14" x14ac:dyDescent="0.3">
      <c r="A590" s="36"/>
      <c r="B590" s="22"/>
      <c r="C590" s="21" t="s">
        <v>36</v>
      </c>
      <c r="D590" s="20"/>
      <c r="E590" s="27" t="s">
        <v>35</v>
      </c>
      <c r="F590" s="26">
        <f t="shared" si="151"/>
        <v>43695.851000000002</v>
      </c>
      <c r="G590" s="26">
        <f t="shared" si="151"/>
        <v>-1455.7</v>
      </c>
      <c r="H590" s="26">
        <f t="shared" si="151"/>
        <v>42240.150999999998</v>
      </c>
      <c r="I590" s="26">
        <f t="shared" si="151"/>
        <v>43636.800000000003</v>
      </c>
      <c r="J590" s="26"/>
      <c r="K590" s="26">
        <f t="shared" si="151"/>
        <v>43636.800000000003</v>
      </c>
      <c r="L590" s="26">
        <f t="shared" si="151"/>
        <v>43636.800000000003</v>
      </c>
      <c r="M590" s="26"/>
      <c r="N590" s="26">
        <f t="shared" si="151"/>
        <v>43636.800000000003</v>
      </c>
    </row>
    <row r="591" spans="1:14" ht="26.4" x14ac:dyDescent="0.3">
      <c r="A591" s="53"/>
      <c r="B591" s="33"/>
      <c r="C591" s="34" t="s">
        <v>79</v>
      </c>
      <c r="D591" s="33"/>
      <c r="E591" s="32" t="s">
        <v>206</v>
      </c>
      <c r="F591" s="31">
        <f>F592+F598</f>
        <v>43695.851000000002</v>
      </c>
      <c r="G591" s="31">
        <f>G592+G598</f>
        <v>-1455.7</v>
      </c>
      <c r="H591" s="31">
        <f>H592+H598</f>
        <v>42240.150999999998</v>
      </c>
      <c r="I591" s="31">
        <f t="shared" si="151"/>
        <v>43636.800000000003</v>
      </c>
      <c r="J591" s="31"/>
      <c r="K591" s="31">
        <f t="shared" si="151"/>
        <v>43636.800000000003</v>
      </c>
      <c r="L591" s="31">
        <f t="shared" si="151"/>
        <v>43636.800000000003</v>
      </c>
      <c r="M591" s="31"/>
      <c r="N591" s="31">
        <f t="shared" si="151"/>
        <v>43636.800000000003</v>
      </c>
    </row>
    <row r="592" spans="1:14" x14ac:dyDescent="0.3">
      <c r="A592" s="30"/>
      <c r="B592" s="30"/>
      <c r="C592" s="30" t="s">
        <v>201</v>
      </c>
      <c r="D592" s="30"/>
      <c r="E592" s="51" t="s">
        <v>200</v>
      </c>
      <c r="F592" s="28">
        <f t="shared" si="151"/>
        <v>43636.800000000003</v>
      </c>
      <c r="G592" s="28">
        <f t="shared" si="151"/>
        <v>-1455.7</v>
      </c>
      <c r="H592" s="28">
        <f t="shared" si="151"/>
        <v>42181.1</v>
      </c>
      <c r="I592" s="28">
        <f t="shared" si="151"/>
        <v>43636.800000000003</v>
      </c>
      <c r="J592" s="28"/>
      <c r="K592" s="28">
        <f t="shared" si="151"/>
        <v>43636.800000000003</v>
      </c>
      <c r="L592" s="28">
        <f t="shared" si="151"/>
        <v>43636.800000000003</v>
      </c>
      <c r="M592" s="28"/>
      <c r="N592" s="28">
        <f t="shared" si="151"/>
        <v>43636.800000000003</v>
      </c>
    </row>
    <row r="593" spans="1:14" ht="27" x14ac:dyDescent="0.3">
      <c r="A593" s="153"/>
      <c r="B593" s="153"/>
      <c r="C593" s="153" t="s">
        <v>199</v>
      </c>
      <c r="D593" s="160"/>
      <c r="E593" s="154" t="s">
        <v>198</v>
      </c>
      <c r="F593" s="155">
        <f>F594+F596</f>
        <v>43636.800000000003</v>
      </c>
      <c r="G593" s="155">
        <f>G594+G596</f>
        <v>-1455.7</v>
      </c>
      <c r="H593" s="155">
        <f>H594+H596</f>
        <v>42181.1</v>
      </c>
      <c r="I593" s="155">
        <f>I594+I596</f>
        <v>43636.800000000003</v>
      </c>
      <c r="J593" s="155"/>
      <c r="K593" s="155">
        <f>K594+K596</f>
        <v>43636.800000000003</v>
      </c>
      <c r="L593" s="155">
        <f>L594+L596</f>
        <v>43636.800000000003</v>
      </c>
      <c r="M593" s="155"/>
      <c r="N593" s="155">
        <f>N594+N596</f>
        <v>43636.800000000003</v>
      </c>
    </row>
    <row r="594" spans="1:14" ht="30" customHeight="1" x14ac:dyDescent="0.3">
      <c r="A594" s="8"/>
      <c r="B594" s="8"/>
      <c r="C594" s="7" t="s">
        <v>205</v>
      </c>
      <c r="D594" s="60"/>
      <c r="E594" s="6" t="s">
        <v>204</v>
      </c>
      <c r="F594" s="9">
        <f>F595</f>
        <v>27848.5</v>
      </c>
      <c r="G594" s="237">
        <f>G595</f>
        <v>-1012.2</v>
      </c>
      <c r="H594" s="9">
        <f>H595</f>
        <v>26836.3</v>
      </c>
      <c r="I594" s="9">
        <f>I595</f>
        <v>27848.5</v>
      </c>
      <c r="J594" s="9"/>
      <c r="K594" s="9">
        <f>K595</f>
        <v>27848.5</v>
      </c>
      <c r="L594" s="9">
        <f>L595</f>
        <v>27848.5</v>
      </c>
      <c r="M594" s="9"/>
      <c r="N594" s="9">
        <f>N595</f>
        <v>27848.5</v>
      </c>
    </row>
    <row r="595" spans="1:14" ht="27" x14ac:dyDescent="0.3">
      <c r="A595" s="8"/>
      <c r="B595" s="8"/>
      <c r="C595" s="7"/>
      <c r="D595" s="7" t="s">
        <v>57</v>
      </c>
      <c r="E595" s="6" t="s">
        <v>56</v>
      </c>
      <c r="F595" s="175">
        <v>27848.5</v>
      </c>
      <c r="G595" s="253">
        <v>-1012.2</v>
      </c>
      <c r="H595" s="175">
        <f>SUM(F595:G595)</f>
        <v>26836.3</v>
      </c>
      <c r="I595" s="175">
        <v>27848.5</v>
      </c>
      <c r="J595" s="175"/>
      <c r="K595" s="175">
        <v>27848.5</v>
      </c>
      <c r="L595" s="175">
        <v>27848.5</v>
      </c>
      <c r="M595" s="175"/>
      <c r="N595" s="175">
        <v>27848.5</v>
      </c>
    </row>
    <row r="596" spans="1:14" ht="27" customHeight="1" x14ac:dyDescent="0.3">
      <c r="A596" s="8"/>
      <c r="B596" s="8"/>
      <c r="C596" s="7" t="s">
        <v>203</v>
      </c>
      <c r="D596" s="60"/>
      <c r="E596" s="6" t="s">
        <v>202</v>
      </c>
      <c r="F596" s="9">
        <f>F597</f>
        <v>15788.3</v>
      </c>
      <c r="G596" s="237">
        <f>G597</f>
        <v>-443.5</v>
      </c>
      <c r="H596" s="9">
        <f>H597</f>
        <v>15344.8</v>
      </c>
      <c r="I596" s="9">
        <f>I597</f>
        <v>15788.3</v>
      </c>
      <c r="J596" s="9"/>
      <c r="K596" s="9">
        <f>K597</f>
        <v>15788.3</v>
      </c>
      <c r="L596" s="9">
        <f>L597</f>
        <v>15788.3</v>
      </c>
      <c r="M596" s="9"/>
      <c r="N596" s="9">
        <f>N597</f>
        <v>15788.3</v>
      </c>
    </row>
    <row r="597" spans="1:14" ht="27" x14ac:dyDescent="0.3">
      <c r="A597" s="8"/>
      <c r="B597" s="8"/>
      <c r="C597" s="7"/>
      <c r="D597" s="7" t="s">
        <v>57</v>
      </c>
      <c r="E597" s="6" t="s">
        <v>56</v>
      </c>
      <c r="F597" s="175">
        <v>15788.3</v>
      </c>
      <c r="G597" s="253">
        <v>-443.5</v>
      </c>
      <c r="H597" s="175">
        <f>SUM(F597:G597)</f>
        <v>15344.8</v>
      </c>
      <c r="I597" s="175">
        <v>15788.3</v>
      </c>
      <c r="J597" s="175"/>
      <c r="K597" s="175">
        <v>15788.3</v>
      </c>
      <c r="L597" s="175">
        <v>15788.3</v>
      </c>
      <c r="M597" s="175"/>
      <c r="N597" s="175">
        <v>15788.3</v>
      </c>
    </row>
    <row r="598" spans="1:14" x14ac:dyDescent="0.3">
      <c r="A598" s="30"/>
      <c r="B598" s="30"/>
      <c r="C598" s="30" t="s">
        <v>210</v>
      </c>
      <c r="D598" s="30"/>
      <c r="E598" s="51" t="s">
        <v>209</v>
      </c>
      <c r="F598" s="28">
        <f>F599</f>
        <v>59.051000000000002</v>
      </c>
      <c r="G598" s="270"/>
      <c r="H598" s="28">
        <f>H599</f>
        <v>59.051000000000002</v>
      </c>
      <c r="I598" s="28">
        <f>I599</f>
        <v>0</v>
      </c>
      <c r="J598" s="28"/>
      <c r="K598" s="28">
        <f>K599</f>
        <v>0</v>
      </c>
      <c r="L598" s="28">
        <f>L599</f>
        <v>0</v>
      </c>
      <c r="M598" s="28"/>
      <c r="N598" s="28">
        <f>N599</f>
        <v>0</v>
      </c>
    </row>
    <row r="599" spans="1:14" ht="27" x14ac:dyDescent="0.3">
      <c r="A599" s="160"/>
      <c r="B599" s="160"/>
      <c r="C599" s="160" t="s">
        <v>208</v>
      </c>
      <c r="D599" s="160"/>
      <c r="E599" s="154" t="s">
        <v>207</v>
      </c>
      <c r="F599" s="155">
        <f>F600</f>
        <v>59.051000000000002</v>
      </c>
      <c r="G599" s="271"/>
      <c r="H599" s="155">
        <f>H600</f>
        <v>59.051000000000002</v>
      </c>
      <c r="I599" s="155">
        <f t="shared" ref="I599:N599" si="152">I600</f>
        <v>0</v>
      </c>
      <c r="J599" s="155"/>
      <c r="K599" s="155">
        <f t="shared" si="152"/>
        <v>0</v>
      </c>
      <c r="L599" s="155">
        <f t="shared" si="152"/>
        <v>0</v>
      </c>
      <c r="M599" s="155"/>
      <c r="N599" s="155">
        <f t="shared" si="152"/>
        <v>0</v>
      </c>
    </row>
    <row r="600" spans="1:14" s="23" customFormat="1" ht="27" x14ac:dyDescent="0.3">
      <c r="A600" s="60"/>
      <c r="B600" s="60"/>
      <c r="C600" s="73" t="s">
        <v>751</v>
      </c>
      <c r="D600" s="7"/>
      <c r="E600" s="97" t="s">
        <v>741</v>
      </c>
      <c r="F600" s="175">
        <f>F601</f>
        <v>59.051000000000002</v>
      </c>
      <c r="G600" s="253"/>
      <c r="H600" s="175">
        <f>H601</f>
        <v>59.051000000000002</v>
      </c>
      <c r="I600" s="9">
        <v>0</v>
      </c>
      <c r="J600" s="9"/>
      <c r="K600" s="9">
        <v>0</v>
      </c>
      <c r="L600" s="9">
        <v>0</v>
      </c>
      <c r="M600" s="9"/>
      <c r="N600" s="9">
        <v>0</v>
      </c>
    </row>
    <row r="601" spans="1:14" s="23" customFormat="1" ht="27" x14ac:dyDescent="0.3">
      <c r="A601" s="60"/>
      <c r="B601" s="60"/>
      <c r="C601" s="7"/>
      <c r="D601" s="7" t="s">
        <v>57</v>
      </c>
      <c r="E601" s="6" t="s">
        <v>56</v>
      </c>
      <c r="F601" s="175">
        <f>F602+F603</f>
        <v>59.051000000000002</v>
      </c>
      <c r="G601" s="253"/>
      <c r="H601" s="175">
        <f>H602+H603</f>
        <v>59.051000000000002</v>
      </c>
      <c r="I601" s="9">
        <v>0</v>
      </c>
      <c r="J601" s="9"/>
      <c r="K601" s="9">
        <v>0</v>
      </c>
      <c r="L601" s="9">
        <v>0</v>
      </c>
      <c r="M601" s="9"/>
      <c r="N601" s="9">
        <v>0</v>
      </c>
    </row>
    <row r="602" spans="1:14" s="23" customFormat="1" x14ac:dyDescent="0.3">
      <c r="A602" s="60"/>
      <c r="B602" s="60"/>
      <c r="C602" s="7"/>
      <c r="D602" s="7"/>
      <c r="E602" s="96" t="s">
        <v>296</v>
      </c>
      <c r="F602" s="175">
        <v>29.525500000000001</v>
      </c>
      <c r="G602" s="253"/>
      <c r="H602" s="175">
        <v>29.525500000000001</v>
      </c>
      <c r="I602" s="9">
        <v>0</v>
      </c>
      <c r="J602" s="9"/>
      <c r="K602" s="9">
        <v>0</v>
      </c>
      <c r="L602" s="9">
        <v>0</v>
      </c>
      <c r="M602" s="9"/>
      <c r="N602" s="9">
        <v>0</v>
      </c>
    </row>
    <row r="603" spans="1:14" s="23" customFormat="1" x14ac:dyDescent="0.3">
      <c r="A603" s="60"/>
      <c r="B603" s="60"/>
      <c r="C603" s="7"/>
      <c r="D603" s="7"/>
      <c r="E603" s="96" t="s">
        <v>302</v>
      </c>
      <c r="F603" s="175">
        <v>29.525500000000001</v>
      </c>
      <c r="G603" s="253"/>
      <c r="H603" s="175">
        <v>29.525500000000001</v>
      </c>
      <c r="I603" s="9">
        <v>0</v>
      </c>
      <c r="J603" s="9"/>
      <c r="K603" s="9">
        <v>0</v>
      </c>
      <c r="L603" s="9">
        <v>0</v>
      </c>
      <c r="M603" s="9"/>
      <c r="N603" s="9">
        <v>0</v>
      </c>
    </row>
    <row r="604" spans="1:14" x14ac:dyDescent="0.3">
      <c r="A604" s="36"/>
      <c r="B604" s="22" t="s">
        <v>128</v>
      </c>
      <c r="C604" s="21"/>
      <c r="D604" s="22"/>
      <c r="E604" s="27" t="s">
        <v>127</v>
      </c>
      <c r="F604" s="26">
        <f>F605</f>
        <v>16743.7</v>
      </c>
      <c r="G604" s="26">
        <f>G605</f>
        <v>76.599999999999994</v>
      </c>
      <c r="H604" s="26">
        <f>H605</f>
        <v>16820.3</v>
      </c>
      <c r="I604" s="26">
        <f>I605</f>
        <v>13622.3</v>
      </c>
      <c r="J604" s="26"/>
      <c r="K604" s="26">
        <f>K605</f>
        <v>13622.3</v>
      </c>
      <c r="L604" s="26">
        <f>L605</f>
        <v>17021.5</v>
      </c>
      <c r="M604" s="26"/>
      <c r="N604" s="26">
        <f>N605</f>
        <v>17021.5</v>
      </c>
    </row>
    <row r="605" spans="1:14" x14ac:dyDescent="0.3">
      <c r="A605" s="36"/>
      <c r="B605" s="22"/>
      <c r="C605" s="21" t="s">
        <v>36</v>
      </c>
      <c r="D605" s="22"/>
      <c r="E605" s="27" t="s">
        <v>35</v>
      </c>
      <c r="F605" s="26">
        <f>F606+F612</f>
        <v>16743.7</v>
      </c>
      <c r="G605" s="26">
        <f>G606+G612</f>
        <v>76.599999999999994</v>
      </c>
      <c r="H605" s="26">
        <f>H606+H612</f>
        <v>16820.3</v>
      </c>
      <c r="I605" s="26">
        <f>I606+I612</f>
        <v>13622.3</v>
      </c>
      <c r="J605" s="26"/>
      <c r="K605" s="26">
        <f>K606+K612</f>
        <v>13622.3</v>
      </c>
      <c r="L605" s="26">
        <f>L606+L612</f>
        <v>17021.5</v>
      </c>
      <c r="M605" s="26"/>
      <c r="N605" s="26">
        <f>N606+N612</f>
        <v>17021.5</v>
      </c>
    </row>
    <row r="606" spans="1:14" ht="26.4" x14ac:dyDescent="0.3">
      <c r="A606" s="53"/>
      <c r="B606" s="33"/>
      <c r="C606" s="34" t="s">
        <v>34</v>
      </c>
      <c r="D606" s="33"/>
      <c r="E606" s="32" t="s">
        <v>33</v>
      </c>
      <c r="F606" s="31">
        <f t="shared" ref="F606:N608" si="153">F607</f>
        <v>8664.2999999999993</v>
      </c>
      <c r="G606" s="276"/>
      <c r="H606" s="31">
        <f t="shared" si="153"/>
        <v>8664.2999999999993</v>
      </c>
      <c r="I606" s="31">
        <f t="shared" si="153"/>
        <v>9014.1999999999989</v>
      </c>
      <c r="J606" s="31"/>
      <c r="K606" s="31">
        <f t="shared" si="153"/>
        <v>9014.1999999999989</v>
      </c>
      <c r="L606" s="31">
        <f t="shared" si="153"/>
        <v>9026.2999999999993</v>
      </c>
      <c r="M606" s="31"/>
      <c r="N606" s="31">
        <f t="shared" si="153"/>
        <v>9026.2999999999993</v>
      </c>
    </row>
    <row r="607" spans="1:14" ht="27" x14ac:dyDescent="0.3">
      <c r="A607" s="30"/>
      <c r="B607" s="30"/>
      <c r="C607" s="30" t="s">
        <v>32</v>
      </c>
      <c r="D607" s="30"/>
      <c r="E607" s="29" t="s">
        <v>31</v>
      </c>
      <c r="F607" s="28">
        <f t="shared" si="153"/>
        <v>8664.2999999999993</v>
      </c>
      <c r="G607" s="270"/>
      <c r="H607" s="28">
        <f t="shared" si="153"/>
        <v>8664.2999999999993</v>
      </c>
      <c r="I607" s="28">
        <f t="shared" si="153"/>
        <v>9014.1999999999989</v>
      </c>
      <c r="J607" s="28"/>
      <c r="K607" s="28">
        <f t="shared" si="153"/>
        <v>9014.1999999999989</v>
      </c>
      <c r="L607" s="28">
        <f t="shared" si="153"/>
        <v>9026.2999999999993</v>
      </c>
      <c r="M607" s="28"/>
      <c r="N607" s="28">
        <f t="shared" si="153"/>
        <v>9026.2999999999993</v>
      </c>
    </row>
    <row r="608" spans="1:14" ht="40.200000000000003" x14ac:dyDescent="0.3">
      <c r="A608" s="153"/>
      <c r="B608" s="153"/>
      <c r="C608" s="153" t="s">
        <v>30</v>
      </c>
      <c r="D608" s="153"/>
      <c r="E608" s="154" t="s">
        <v>29</v>
      </c>
      <c r="F608" s="155">
        <f t="shared" si="153"/>
        <v>8664.2999999999993</v>
      </c>
      <c r="G608" s="271"/>
      <c r="H608" s="155">
        <f t="shared" si="153"/>
        <v>8664.2999999999993</v>
      </c>
      <c r="I608" s="155">
        <f t="shared" si="153"/>
        <v>9014.1999999999989</v>
      </c>
      <c r="J608" s="155"/>
      <c r="K608" s="155">
        <f t="shared" si="153"/>
        <v>9014.1999999999989</v>
      </c>
      <c r="L608" s="155">
        <f t="shared" si="153"/>
        <v>9026.2999999999993</v>
      </c>
      <c r="M608" s="155"/>
      <c r="N608" s="155">
        <f t="shared" si="153"/>
        <v>9026.2999999999993</v>
      </c>
    </row>
    <row r="609" spans="1:14" ht="26.4" x14ac:dyDescent="0.3">
      <c r="A609" s="8"/>
      <c r="B609" s="8"/>
      <c r="C609" s="7" t="s">
        <v>28</v>
      </c>
      <c r="D609" s="7"/>
      <c r="E609" s="10" t="s">
        <v>27</v>
      </c>
      <c r="F609" s="9">
        <f>F610+F611</f>
        <v>8664.2999999999993</v>
      </c>
      <c r="G609" s="237"/>
      <c r="H609" s="9">
        <f>H610+H611</f>
        <v>8664.2999999999993</v>
      </c>
      <c r="I609" s="9">
        <f>I610+I611</f>
        <v>9014.1999999999989</v>
      </c>
      <c r="J609" s="9"/>
      <c r="K609" s="9">
        <f>K610+K611</f>
        <v>9014.1999999999989</v>
      </c>
      <c r="L609" s="9">
        <f>L610+L611</f>
        <v>9026.2999999999993</v>
      </c>
      <c r="M609" s="9"/>
      <c r="N609" s="9">
        <f>N610+N611</f>
        <v>9026.2999999999993</v>
      </c>
    </row>
    <row r="610" spans="1:14" ht="40.200000000000003" x14ac:dyDescent="0.3">
      <c r="A610" s="8"/>
      <c r="B610" s="8"/>
      <c r="C610" s="7"/>
      <c r="D610" s="7" t="s">
        <v>2</v>
      </c>
      <c r="E610" s="6" t="s">
        <v>1</v>
      </c>
      <c r="F610" s="9">
        <v>8441.7999999999993</v>
      </c>
      <c r="G610" s="237"/>
      <c r="H610" s="9">
        <v>8441.7999999999993</v>
      </c>
      <c r="I610" s="9">
        <v>8803.7999999999993</v>
      </c>
      <c r="J610" s="9"/>
      <c r="K610" s="9">
        <v>8803.7999999999993</v>
      </c>
      <c r="L610" s="9">
        <v>8803.7999999999993</v>
      </c>
      <c r="M610" s="9"/>
      <c r="N610" s="9">
        <v>8803.7999999999993</v>
      </c>
    </row>
    <row r="611" spans="1:14" x14ac:dyDescent="0.3">
      <c r="A611" s="8"/>
      <c r="B611" s="8"/>
      <c r="C611" s="7"/>
      <c r="D611" s="7" t="s">
        <v>12</v>
      </c>
      <c r="E611" s="6" t="s">
        <v>11</v>
      </c>
      <c r="F611" s="9">
        <v>222.5</v>
      </c>
      <c r="G611" s="237"/>
      <c r="H611" s="9">
        <v>222.5</v>
      </c>
      <c r="I611" s="9">
        <v>210.4</v>
      </c>
      <c r="J611" s="9"/>
      <c r="K611" s="9">
        <v>210.4</v>
      </c>
      <c r="L611" s="9">
        <v>222.5</v>
      </c>
      <c r="M611" s="9"/>
      <c r="N611" s="9">
        <v>222.5</v>
      </c>
    </row>
    <row r="612" spans="1:14" ht="26.4" x14ac:dyDescent="0.3">
      <c r="A612" s="53"/>
      <c r="B612" s="33"/>
      <c r="C612" s="34" t="s">
        <v>79</v>
      </c>
      <c r="D612" s="33"/>
      <c r="E612" s="32" t="s">
        <v>78</v>
      </c>
      <c r="F612" s="31">
        <f>F613+F635+F641+F625</f>
        <v>8079.4000000000005</v>
      </c>
      <c r="G612" s="31">
        <f>G613+G635+G641+G625</f>
        <v>76.599999999999994</v>
      </c>
      <c r="H612" s="31">
        <f>H613+H635+H641+H625</f>
        <v>8156</v>
      </c>
      <c r="I612" s="31">
        <f>I613+I635+I641+I625</f>
        <v>4608.1000000000004</v>
      </c>
      <c r="J612" s="31"/>
      <c r="K612" s="31">
        <f>K613+K635+K641+K625</f>
        <v>4608.1000000000004</v>
      </c>
      <c r="L612" s="31">
        <f>L613+L635+L641+L625</f>
        <v>7995.2000000000007</v>
      </c>
      <c r="M612" s="31"/>
      <c r="N612" s="31">
        <f>N613+N635+N641+N625</f>
        <v>7995.2000000000007</v>
      </c>
    </row>
    <row r="613" spans="1:14" x14ac:dyDescent="0.3">
      <c r="A613" s="30"/>
      <c r="B613" s="30"/>
      <c r="C613" s="30" t="s">
        <v>201</v>
      </c>
      <c r="D613" s="30"/>
      <c r="E613" s="29" t="s">
        <v>200</v>
      </c>
      <c r="F613" s="28">
        <f>F614</f>
        <v>1039.9000000000001</v>
      </c>
      <c r="G613" s="28"/>
      <c r="H613" s="28">
        <f>H614</f>
        <v>1039.9000000000001</v>
      </c>
      <c r="I613" s="28">
        <f>I614</f>
        <v>0</v>
      </c>
      <c r="J613" s="28"/>
      <c r="K613" s="28">
        <f>K614</f>
        <v>0</v>
      </c>
      <c r="L613" s="28">
        <f>L614</f>
        <v>955.7</v>
      </c>
      <c r="M613" s="28"/>
      <c r="N613" s="28">
        <f>N614</f>
        <v>955.7</v>
      </c>
    </row>
    <row r="614" spans="1:14" ht="27" x14ac:dyDescent="0.3">
      <c r="A614" s="153"/>
      <c r="B614" s="153"/>
      <c r="C614" s="153" t="s">
        <v>199</v>
      </c>
      <c r="D614" s="153"/>
      <c r="E614" s="154" t="s">
        <v>198</v>
      </c>
      <c r="F614" s="155">
        <f>F615+F619+F621+F623+F617</f>
        <v>1039.9000000000001</v>
      </c>
      <c r="G614" s="271"/>
      <c r="H614" s="155">
        <f>H615+H619+H621+H623+H617</f>
        <v>1039.9000000000001</v>
      </c>
      <c r="I614" s="155">
        <f t="shared" ref="I614" si="154">I615+I619+I621+I623</f>
        <v>0</v>
      </c>
      <c r="J614" s="155"/>
      <c r="K614" s="155">
        <f t="shared" ref="K614:L614" si="155">K615+K619+K621+K623</f>
        <v>0</v>
      </c>
      <c r="L614" s="155">
        <f t="shared" si="155"/>
        <v>955.7</v>
      </c>
      <c r="M614" s="155"/>
      <c r="N614" s="155">
        <f t="shared" ref="N614" si="156">N615+N619+N621+N623</f>
        <v>955.7</v>
      </c>
    </row>
    <row r="615" spans="1:14" x14ac:dyDescent="0.3">
      <c r="A615" s="8"/>
      <c r="B615" s="8"/>
      <c r="C615" s="7" t="s">
        <v>197</v>
      </c>
      <c r="D615" s="7"/>
      <c r="E615" s="130" t="s">
        <v>693</v>
      </c>
      <c r="F615" s="9">
        <f>F616</f>
        <v>463.3</v>
      </c>
      <c r="G615" s="237"/>
      <c r="H615" s="9">
        <f>H616</f>
        <v>463.3</v>
      </c>
      <c r="I615" s="9">
        <f>I616</f>
        <v>0</v>
      </c>
      <c r="J615" s="9"/>
      <c r="K615" s="9">
        <f>K616</f>
        <v>0</v>
      </c>
      <c r="L615" s="9">
        <f>L616</f>
        <v>463.3</v>
      </c>
      <c r="M615" s="9"/>
      <c r="N615" s="9">
        <f>N616</f>
        <v>463.3</v>
      </c>
    </row>
    <row r="616" spans="1:14" ht="27" x14ac:dyDescent="0.3">
      <c r="A616" s="8"/>
      <c r="B616" s="8"/>
      <c r="C616" s="7"/>
      <c r="D616" s="7" t="s">
        <v>57</v>
      </c>
      <c r="E616" s="6" t="s">
        <v>56</v>
      </c>
      <c r="F616" s="175">
        <v>463.3</v>
      </c>
      <c r="G616" s="253"/>
      <c r="H616" s="175">
        <v>463.3</v>
      </c>
      <c r="I616" s="175">
        <v>0</v>
      </c>
      <c r="J616" s="175"/>
      <c r="K616" s="175">
        <v>0</v>
      </c>
      <c r="L616" s="175">
        <v>463.3</v>
      </c>
      <c r="M616" s="175"/>
      <c r="N616" s="175">
        <v>463.3</v>
      </c>
    </row>
    <row r="617" spans="1:14" x14ac:dyDescent="0.3">
      <c r="A617" s="228"/>
      <c r="B617" s="228"/>
      <c r="C617" s="226" t="s">
        <v>766</v>
      </c>
      <c r="D617" s="226"/>
      <c r="E617" s="288" t="s">
        <v>767</v>
      </c>
      <c r="F617" s="253">
        <v>84.2</v>
      </c>
      <c r="G617" s="253"/>
      <c r="H617" s="253">
        <v>84.2</v>
      </c>
      <c r="I617" s="253"/>
      <c r="J617" s="253"/>
      <c r="K617" s="253"/>
      <c r="L617" s="253"/>
      <c r="M617" s="253"/>
      <c r="N617" s="253"/>
    </row>
    <row r="618" spans="1:14" ht="27" x14ac:dyDescent="0.3">
      <c r="A618" s="228"/>
      <c r="B618" s="228"/>
      <c r="C618" s="226"/>
      <c r="D618" s="226" t="s">
        <v>57</v>
      </c>
      <c r="E618" s="288" t="s">
        <v>56</v>
      </c>
      <c r="F618" s="253">
        <v>84.2</v>
      </c>
      <c r="G618" s="253"/>
      <c r="H618" s="253">
        <v>84.2</v>
      </c>
      <c r="I618" s="253"/>
      <c r="J618" s="253"/>
      <c r="K618" s="253"/>
      <c r="L618" s="253"/>
      <c r="M618" s="253"/>
      <c r="N618" s="253"/>
    </row>
    <row r="619" spans="1:14" x14ac:dyDescent="0.3">
      <c r="A619" s="8"/>
      <c r="B619" s="8"/>
      <c r="C619" s="7" t="s">
        <v>196</v>
      </c>
      <c r="D619" s="7"/>
      <c r="E619" s="6" t="s">
        <v>195</v>
      </c>
      <c r="F619" s="9">
        <f>F620</f>
        <v>96.8</v>
      </c>
      <c r="G619" s="237"/>
      <c r="H619" s="9">
        <f>H620</f>
        <v>96.8</v>
      </c>
      <c r="I619" s="9">
        <f>I620</f>
        <v>0</v>
      </c>
      <c r="J619" s="9"/>
      <c r="K619" s="9">
        <f>K620</f>
        <v>0</v>
      </c>
      <c r="L619" s="9">
        <f>L620</f>
        <v>96.8</v>
      </c>
      <c r="M619" s="9"/>
      <c r="N619" s="9">
        <f>N620</f>
        <v>96.8</v>
      </c>
    </row>
    <row r="620" spans="1:14" ht="27" x14ac:dyDescent="0.3">
      <c r="A620" s="8"/>
      <c r="B620" s="8"/>
      <c r="C620" s="7"/>
      <c r="D620" s="7" t="s">
        <v>57</v>
      </c>
      <c r="E620" s="6" t="s">
        <v>56</v>
      </c>
      <c r="F620" s="175">
        <v>96.8</v>
      </c>
      <c r="G620" s="253"/>
      <c r="H620" s="175">
        <v>96.8</v>
      </c>
      <c r="I620" s="175">
        <v>0</v>
      </c>
      <c r="J620" s="175"/>
      <c r="K620" s="175">
        <v>0</v>
      </c>
      <c r="L620" s="175">
        <v>96.8</v>
      </c>
      <c r="M620" s="175"/>
      <c r="N620" s="175">
        <v>96.8</v>
      </c>
    </row>
    <row r="621" spans="1:14" ht="27" customHeight="1" x14ac:dyDescent="0.3">
      <c r="A621" s="8"/>
      <c r="B621" s="8"/>
      <c r="C621" s="7" t="s">
        <v>194</v>
      </c>
      <c r="D621" s="7"/>
      <c r="E621" s="6" t="s">
        <v>193</v>
      </c>
      <c r="F621" s="9">
        <f>F622</f>
        <v>134.4</v>
      </c>
      <c r="G621" s="237"/>
      <c r="H621" s="9">
        <f>H622</f>
        <v>134.4</v>
      </c>
      <c r="I621" s="9">
        <f>I622</f>
        <v>0</v>
      </c>
      <c r="J621" s="9"/>
      <c r="K621" s="9">
        <f>K622</f>
        <v>0</v>
      </c>
      <c r="L621" s="9">
        <f>L622</f>
        <v>134.4</v>
      </c>
      <c r="M621" s="9"/>
      <c r="N621" s="9">
        <f>N622</f>
        <v>134.4</v>
      </c>
    </row>
    <row r="622" spans="1:14" ht="27" x14ac:dyDescent="0.3">
      <c r="A622" s="8"/>
      <c r="B622" s="8"/>
      <c r="C622" s="7"/>
      <c r="D622" s="7" t="s">
        <v>57</v>
      </c>
      <c r="E622" s="6" t="s">
        <v>56</v>
      </c>
      <c r="F622" s="175">
        <v>134.4</v>
      </c>
      <c r="G622" s="253"/>
      <c r="H622" s="175">
        <v>134.4</v>
      </c>
      <c r="I622" s="175">
        <v>0</v>
      </c>
      <c r="J622" s="175"/>
      <c r="K622" s="175">
        <v>0</v>
      </c>
      <c r="L622" s="175">
        <v>134.4</v>
      </c>
      <c r="M622" s="175"/>
      <c r="N622" s="175">
        <v>134.4</v>
      </c>
    </row>
    <row r="623" spans="1:14" ht="14.25" customHeight="1" x14ac:dyDescent="0.3">
      <c r="A623" s="8"/>
      <c r="B623" s="8"/>
      <c r="C623" s="7" t="s">
        <v>192</v>
      </c>
      <c r="D623" s="7"/>
      <c r="E623" s="130" t="s">
        <v>694</v>
      </c>
      <c r="F623" s="9">
        <f>F624</f>
        <v>261.2</v>
      </c>
      <c r="G623" s="237"/>
      <c r="H623" s="9">
        <f>H624</f>
        <v>261.2</v>
      </c>
      <c r="I623" s="9">
        <f>I624</f>
        <v>0</v>
      </c>
      <c r="J623" s="9"/>
      <c r="K623" s="9">
        <f>K624</f>
        <v>0</v>
      </c>
      <c r="L623" s="9">
        <f>L624</f>
        <v>261.2</v>
      </c>
      <c r="M623" s="9"/>
      <c r="N623" s="9">
        <f>N624</f>
        <v>261.2</v>
      </c>
    </row>
    <row r="624" spans="1:14" ht="27" x14ac:dyDescent="0.3">
      <c r="A624" s="8"/>
      <c r="B624" s="8"/>
      <c r="C624" s="7"/>
      <c r="D624" s="7" t="s">
        <v>57</v>
      </c>
      <c r="E624" s="6" t="s">
        <v>56</v>
      </c>
      <c r="F624" s="175">
        <v>261.2</v>
      </c>
      <c r="G624" s="253"/>
      <c r="H624" s="175">
        <v>261.2</v>
      </c>
      <c r="I624" s="175">
        <v>0</v>
      </c>
      <c r="J624" s="175"/>
      <c r="K624" s="175">
        <v>0</v>
      </c>
      <c r="L624" s="175">
        <v>261.2</v>
      </c>
      <c r="M624" s="175"/>
      <c r="N624" s="175">
        <v>261.2</v>
      </c>
    </row>
    <row r="625" spans="1:14" x14ac:dyDescent="0.3">
      <c r="A625" s="30"/>
      <c r="B625" s="30"/>
      <c r="C625" s="30" t="s">
        <v>126</v>
      </c>
      <c r="D625" s="30"/>
      <c r="E625" s="29" t="s">
        <v>125</v>
      </c>
      <c r="F625" s="28">
        <f>F626</f>
        <v>6447.9000000000005</v>
      </c>
      <c r="G625" s="28">
        <f>G626</f>
        <v>76.599999999999994</v>
      </c>
      <c r="H625" s="28">
        <f>H626</f>
        <v>6524.5</v>
      </c>
      <c r="I625" s="28">
        <f>I626</f>
        <v>4608.1000000000004</v>
      </c>
      <c r="J625" s="28"/>
      <c r="K625" s="28">
        <f>K626</f>
        <v>4608.1000000000004</v>
      </c>
      <c r="L625" s="28">
        <f>L626</f>
        <v>6447.9000000000005</v>
      </c>
      <c r="M625" s="28"/>
      <c r="N625" s="28">
        <f>N626</f>
        <v>6447.9000000000005</v>
      </c>
    </row>
    <row r="626" spans="1:14" ht="26.25" customHeight="1" x14ac:dyDescent="0.3">
      <c r="A626" s="153"/>
      <c r="B626" s="153"/>
      <c r="C626" s="153" t="s">
        <v>124</v>
      </c>
      <c r="D626" s="153"/>
      <c r="E626" s="154" t="s">
        <v>123</v>
      </c>
      <c r="F626" s="155">
        <f>F631+F627+F629</f>
        <v>6447.9000000000005</v>
      </c>
      <c r="G626" s="155">
        <f>G631+G627+G629</f>
        <v>76.599999999999994</v>
      </c>
      <c r="H626" s="155">
        <f>H631+H627+H629</f>
        <v>6524.5</v>
      </c>
      <c r="I626" s="155">
        <f>I631+I627+I629</f>
        <v>4608.1000000000004</v>
      </c>
      <c r="J626" s="155"/>
      <c r="K626" s="155">
        <f>K631+K627+K629</f>
        <v>4608.1000000000004</v>
      </c>
      <c r="L626" s="155">
        <f>L631+L627+L629</f>
        <v>6447.9000000000005</v>
      </c>
      <c r="M626" s="155"/>
      <c r="N626" s="155">
        <f>N631+N627+N629</f>
        <v>6447.9000000000005</v>
      </c>
    </row>
    <row r="627" spans="1:14" ht="25.5" customHeight="1" x14ac:dyDescent="0.3">
      <c r="A627" s="8"/>
      <c r="B627" s="8"/>
      <c r="C627" s="7" t="s">
        <v>191</v>
      </c>
      <c r="D627" s="7"/>
      <c r="E627" s="130" t="s">
        <v>628</v>
      </c>
      <c r="F627" s="9">
        <f>F628</f>
        <v>46.5</v>
      </c>
      <c r="G627" s="237"/>
      <c r="H627" s="9">
        <f>H628</f>
        <v>46.5</v>
      </c>
      <c r="I627" s="9">
        <f>I628</f>
        <v>0</v>
      </c>
      <c r="J627" s="9"/>
      <c r="K627" s="9">
        <f>K628</f>
        <v>0</v>
      </c>
      <c r="L627" s="9">
        <f>L628</f>
        <v>46.5</v>
      </c>
      <c r="M627" s="9"/>
      <c r="N627" s="9">
        <f>N628</f>
        <v>46.5</v>
      </c>
    </row>
    <row r="628" spans="1:14" ht="27" x14ac:dyDescent="0.3">
      <c r="A628" s="8"/>
      <c r="B628" s="8"/>
      <c r="C628" s="7"/>
      <c r="D628" s="7" t="s">
        <v>57</v>
      </c>
      <c r="E628" s="6" t="s">
        <v>56</v>
      </c>
      <c r="F628" s="175">
        <v>46.5</v>
      </c>
      <c r="G628" s="253"/>
      <c r="H628" s="175">
        <v>46.5</v>
      </c>
      <c r="I628" s="175">
        <v>0</v>
      </c>
      <c r="J628" s="175"/>
      <c r="K628" s="175">
        <v>0</v>
      </c>
      <c r="L628" s="175">
        <v>46.5</v>
      </c>
      <c r="M628" s="175"/>
      <c r="N628" s="175">
        <v>46.5</v>
      </c>
    </row>
    <row r="629" spans="1:14" ht="27" x14ac:dyDescent="0.3">
      <c r="A629" s="8"/>
      <c r="B629" s="8"/>
      <c r="C629" s="7" t="s">
        <v>122</v>
      </c>
      <c r="D629" s="7"/>
      <c r="E629" s="6" t="s">
        <v>758</v>
      </c>
      <c r="F629" s="9">
        <f>F630</f>
        <v>1793.3000000000002</v>
      </c>
      <c r="G629" s="9">
        <f>G630</f>
        <v>76.599999999999994</v>
      </c>
      <c r="H629" s="9">
        <f>H630</f>
        <v>1869.9</v>
      </c>
      <c r="I629" s="9">
        <f>I630</f>
        <v>0</v>
      </c>
      <c r="J629" s="9"/>
      <c r="K629" s="9">
        <f>K630</f>
        <v>0</v>
      </c>
      <c r="L629" s="9">
        <f>L630</f>
        <v>1793.3000000000002</v>
      </c>
      <c r="M629" s="9"/>
      <c r="N629" s="9">
        <f>N630</f>
        <v>1793.3000000000002</v>
      </c>
    </row>
    <row r="630" spans="1:14" ht="27" x14ac:dyDescent="0.3">
      <c r="A630" s="8"/>
      <c r="B630" s="8"/>
      <c r="C630" s="7"/>
      <c r="D630" s="7" t="s">
        <v>57</v>
      </c>
      <c r="E630" s="6" t="s">
        <v>56</v>
      </c>
      <c r="F630" s="175">
        <f>2093.3-300</f>
        <v>1793.3000000000002</v>
      </c>
      <c r="G630" s="253">
        <v>76.599999999999994</v>
      </c>
      <c r="H630" s="175">
        <f>SUM(F630:G630)</f>
        <v>1869.9</v>
      </c>
      <c r="I630" s="175">
        <v>0</v>
      </c>
      <c r="J630" s="175"/>
      <c r="K630" s="175">
        <v>0</v>
      </c>
      <c r="L630" s="175">
        <f>2093.3-300</f>
        <v>1793.3000000000002</v>
      </c>
      <c r="M630" s="175"/>
      <c r="N630" s="175">
        <f>2093.3-300</f>
        <v>1793.3000000000002</v>
      </c>
    </row>
    <row r="631" spans="1:14" ht="27.75" customHeight="1" x14ac:dyDescent="0.3">
      <c r="A631" s="8"/>
      <c r="B631" s="8"/>
      <c r="C631" s="7" t="s">
        <v>190</v>
      </c>
      <c r="D631" s="7"/>
      <c r="E631" s="6" t="s">
        <v>189</v>
      </c>
      <c r="F631" s="9">
        <f>F633</f>
        <v>4608.1000000000004</v>
      </c>
      <c r="G631" s="237"/>
      <c r="H631" s="9">
        <f>H633</f>
        <v>4608.1000000000004</v>
      </c>
      <c r="I631" s="9">
        <f>I633</f>
        <v>4608.1000000000004</v>
      </c>
      <c r="J631" s="9"/>
      <c r="K631" s="9">
        <f>K633</f>
        <v>4608.1000000000004</v>
      </c>
      <c r="L631" s="9">
        <f>L633</f>
        <v>4608.1000000000004</v>
      </c>
      <c r="M631" s="9"/>
      <c r="N631" s="9">
        <f>N633</f>
        <v>4608.1000000000004</v>
      </c>
    </row>
    <row r="632" spans="1:14" x14ac:dyDescent="0.3">
      <c r="A632" s="8"/>
      <c r="B632" s="8"/>
      <c r="C632" s="7"/>
      <c r="D632" s="7" t="s">
        <v>71</v>
      </c>
      <c r="E632" s="6" t="s">
        <v>70</v>
      </c>
      <c r="F632" s="9">
        <v>0</v>
      </c>
      <c r="G632" s="237"/>
      <c r="H632" s="9">
        <v>0</v>
      </c>
      <c r="I632" s="9">
        <v>0</v>
      </c>
      <c r="J632" s="9"/>
      <c r="K632" s="9">
        <v>0</v>
      </c>
      <c r="L632" s="9">
        <v>0</v>
      </c>
      <c r="M632" s="9"/>
      <c r="N632" s="9">
        <v>0</v>
      </c>
    </row>
    <row r="633" spans="1:14" ht="27" x14ac:dyDescent="0.3">
      <c r="A633" s="8"/>
      <c r="B633" s="8"/>
      <c r="C633" s="7"/>
      <c r="D633" s="7" t="s">
        <v>57</v>
      </c>
      <c r="E633" s="6" t="s">
        <v>56</v>
      </c>
      <c r="F633" s="175">
        <v>4608.1000000000004</v>
      </c>
      <c r="G633" s="253"/>
      <c r="H633" s="175">
        <v>4608.1000000000004</v>
      </c>
      <c r="I633" s="175">
        <v>4608.1000000000004</v>
      </c>
      <c r="J633" s="175"/>
      <c r="K633" s="175">
        <v>4608.1000000000004</v>
      </c>
      <c r="L633" s="175">
        <v>4608.1000000000004</v>
      </c>
      <c r="M633" s="175"/>
      <c r="N633" s="175">
        <v>4608.1000000000004</v>
      </c>
    </row>
    <row r="634" spans="1:14" x14ac:dyDescent="0.3">
      <c r="A634" s="8"/>
      <c r="B634" s="8"/>
      <c r="C634" s="7"/>
      <c r="D634" s="7" t="s">
        <v>22</v>
      </c>
      <c r="E634" s="6" t="s">
        <v>21</v>
      </c>
      <c r="F634" s="9">
        <v>0</v>
      </c>
      <c r="G634" s="237"/>
      <c r="H634" s="9">
        <v>0</v>
      </c>
      <c r="I634" s="9">
        <v>0</v>
      </c>
      <c r="J634" s="9"/>
      <c r="K634" s="9">
        <v>0</v>
      </c>
      <c r="L634" s="9">
        <v>0</v>
      </c>
      <c r="M634" s="9"/>
      <c r="N634" s="9">
        <v>0</v>
      </c>
    </row>
    <row r="635" spans="1:14" x14ac:dyDescent="0.3">
      <c r="A635" s="30"/>
      <c r="B635" s="30"/>
      <c r="C635" s="30" t="s">
        <v>77</v>
      </c>
      <c r="D635" s="30"/>
      <c r="E635" s="51" t="s">
        <v>76</v>
      </c>
      <c r="F635" s="28">
        <f>F636</f>
        <v>496.7</v>
      </c>
      <c r="G635" s="270"/>
      <c r="H635" s="28">
        <f>H636</f>
        <v>496.7</v>
      </c>
      <c r="I635" s="28">
        <f>I636</f>
        <v>0</v>
      </c>
      <c r="J635" s="28"/>
      <c r="K635" s="28">
        <f>K636</f>
        <v>0</v>
      </c>
      <c r="L635" s="28">
        <f>L636</f>
        <v>496.7</v>
      </c>
      <c r="M635" s="28"/>
      <c r="N635" s="28">
        <f>N636</f>
        <v>496.7</v>
      </c>
    </row>
    <row r="636" spans="1:14" ht="27" x14ac:dyDescent="0.3">
      <c r="A636" s="153"/>
      <c r="B636" s="153"/>
      <c r="C636" s="153" t="s">
        <v>188</v>
      </c>
      <c r="D636" s="153"/>
      <c r="E636" s="154" t="s">
        <v>187</v>
      </c>
      <c r="F636" s="155">
        <f>F639+F637</f>
        <v>496.7</v>
      </c>
      <c r="G636" s="271"/>
      <c r="H636" s="155">
        <f>H639+H637</f>
        <v>496.7</v>
      </c>
      <c r="I636" s="155">
        <f>I639+I637</f>
        <v>0</v>
      </c>
      <c r="J636" s="155"/>
      <c r="K636" s="155">
        <f>K639+K637</f>
        <v>0</v>
      </c>
      <c r="L636" s="155">
        <f>L639+L637</f>
        <v>496.7</v>
      </c>
      <c r="M636" s="155"/>
      <c r="N636" s="155">
        <f>N639+N637</f>
        <v>496.7</v>
      </c>
    </row>
    <row r="637" spans="1:14" x14ac:dyDescent="0.3">
      <c r="A637" s="72"/>
      <c r="B637" s="72"/>
      <c r="C637" s="72" t="s">
        <v>186</v>
      </c>
      <c r="D637" s="72"/>
      <c r="E637" s="71" t="s">
        <v>696</v>
      </c>
      <c r="F637" s="9">
        <f>F638</f>
        <v>341.9</v>
      </c>
      <c r="G637" s="237"/>
      <c r="H637" s="9">
        <f>H638</f>
        <v>341.9</v>
      </c>
      <c r="I637" s="9">
        <f>I638</f>
        <v>0</v>
      </c>
      <c r="J637" s="9"/>
      <c r="K637" s="9">
        <f>K638</f>
        <v>0</v>
      </c>
      <c r="L637" s="9">
        <f>L638</f>
        <v>341.9</v>
      </c>
      <c r="M637" s="9"/>
      <c r="N637" s="9">
        <f>N638</f>
        <v>341.9</v>
      </c>
    </row>
    <row r="638" spans="1:14" ht="27" x14ac:dyDescent="0.3">
      <c r="A638" s="72"/>
      <c r="B638" s="72"/>
      <c r="C638" s="72"/>
      <c r="D638" s="72" t="s">
        <v>57</v>
      </c>
      <c r="E638" s="71" t="s">
        <v>56</v>
      </c>
      <c r="F638" s="175">
        <v>341.9</v>
      </c>
      <c r="G638" s="253"/>
      <c r="H638" s="175">
        <v>341.9</v>
      </c>
      <c r="I638" s="175">
        <v>0</v>
      </c>
      <c r="J638" s="175"/>
      <c r="K638" s="175">
        <v>0</v>
      </c>
      <c r="L638" s="175">
        <v>341.9</v>
      </c>
      <c r="M638" s="175"/>
      <c r="N638" s="175">
        <v>341.9</v>
      </c>
    </row>
    <row r="639" spans="1:14" ht="27" x14ac:dyDescent="0.3">
      <c r="A639" s="7"/>
      <c r="B639" s="7"/>
      <c r="C639" s="7" t="s">
        <v>185</v>
      </c>
      <c r="D639" s="7"/>
      <c r="E639" s="6" t="s">
        <v>184</v>
      </c>
      <c r="F639" s="9">
        <f>F640</f>
        <v>154.80000000000001</v>
      </c>
      <c r="G639" s="237"/>
      <c r="H639" s="9">
        <f>H640</f>
        <v>154.80000000000001</v>
      </c>
      <c r="I639" s="9">
        <f>I640</f>
        <v>0</v>
      </c>
      <c r="J639" s="9"/>
      <c r="K639" s="9">
        <f>K640</f>
        <v>0</v>
      </c>
      <c r="L639" s="9">
        <f>L640</f>
        <v>154.80000000000001</v>
      </c>
      <c r="M639" s="9"/>
      <c r="N639" s="9">
        <f>N640</f>
        <v>154.80000000000001</v>
      </c>
    </row>
    <row r="640" spans="1:14" ht="27" x14ac:dyDescent="0.3">
      <c r="A640" s="7"/>
      <c r="B640" s="7"/>
      <c r="C640" s="7"/>
      <c r="D640" s="72" t="s">
        <v>57</v>
      </c>
      <c r="E640" s="71" t="s">
        <v>56</v>
      </c>
      <c r="F640" s="175">
        <v>154.80000000000001</v>
      </c>
      <c r="G640" s="253"/>
      <c r="H640" s="175">
        <v>154.80000000000001</v>
      </c>
      <c r="I640" s="175">
        <v>0</v>
      </c>
      <c r="J640" s="175"/>
      <c r="K640" s="175">
        <v>0</v>
      </c>
      <c r="L640" s="175">
        <v>154.80000000000001</v>
      </c>
      <c r="M640" s="175"/>
      <c r="N640" s="175">
        <v>154.80000000000001</v>
      </c>
    </row>
    <row r="641" spans="1:14" x14ac:dyDescent="0.3">
      <c r="A641" s="30"/>
      <c r="B641" s="30"/>
      <c r="C641" s="30" t="s">
        <v>183</v>
      </c>
      <c r="D641" s="30"/>
      <c r="E641" s="51" t="s">
        <v>182</v>
      </c>
      <c r="F641" s="28">
        <f t="shared" ref="F641:N643" si="157">F642</f>
        <v>94.9</v>
      </c>
      <c r="G641" s="270"/>
      <c r="H641" s="28">
        <f t="shared" si="157"/>
        <v>94.9</v>
      </c>
      <c r="I641" s="28">
        <f t="shared" si="157"/>
        <v>0</v>
      </c>
      <c r="J641" s="28"/>
      <c r="K641" s="28">
        <f t="shared" si="157"/>
        <v>0</v>
      </c>
      <c r="L641" s="28">
        <f t="shared" si="157"/>
        <v>94.9</v>
      </c>
      <c r="M641" s="28"/>
      <c r="N641" s="28">
        <f t="shared" si="157"/>
        <v>94.9</v>
      </c>
    </row>
    <row r="642" spans="1:14" x14ac:dyDescent="0.3">
      <c r="A642" s="153"/>
      <c r="B642" s="153"/>
      <c r="C642" s="153" t="s">
        <v>181</v>
      </c>
      <c r="D642" s="153"/>
      <c r="E642" s="154" t="s">
        <v>180</v>
      </c>
      <c r="F642" s="155">
        <f t="shared" si="157"/>
        <v>94.9</v>
      </c>
      <c r="G642" s="271"/>
      <c r="H642" s="155">
        <f t="shared" si="157"/>
        <v>94.9</v>
      </c>
      <c r="I642" s="155">
        <f t="shared" si="157"/>
        <v>0</v>
      </c>
      <c r="J642" s="155"/>
      <c r="K642" s="155">
        <f t="shared" si="157"/>
        <v>0</v>
      </c>
      <c r="L642" s="155">
        <f t="shared" si="157"/>
        <v>94.9</v>
      </c>
      <c r="M642" s="155"/>
      <c r="N642" s="155">
        <f t="shared" si="157"/>
        <v>94.9</v>
      </c>
    </row>
    <row r="643" spans="1:14" ht="27" x14ac:dyDescent="0.3">
      <c r="A643" s="8"/>
      <c r="B643" s="8"/>
      <c r="C643" s="7" t="s">
        <v>179</v>
      </c>
      <c r="D643" s="7"/>
      <c r="E643" s="6" t="s">
        <v>178</v>
      </c>
      <c r="F643" s="9">
        <f t="shared" si="157"/>
        <v>94.9</v>
      </c>
      <c r="G643" s="237"/>
      <c r="H643" s="9">
        <f t="shared" si="157"/>
        <v>94.9</v>
      </c>
      <c r="I643" s="9">
        <f t="shared" si="157"/>
        <v>0</v>
      </c>
      <c r="J643" s="9"/>
      <c r="K643" s="9">
        <f t="shared" si="157"/>
        <v>0</v>
      </c>
      <c r="L643" s="9">
        <f t="shared" si="157"/>
        <v>94.9</v>
      </c>
      <c r="M643" s="9"/>
      <c r="N643" s="9">
        <f t="shared" si="157"/>
        <v>94.9</v>
      </c>
    </row>
    <row r="644" spans="1:14" ht="27" x14ac:dyDescent="0.3">
      <c r="A644" s="8"/>
      <c r="B644" s="8"/>
      <c r="C644" s="7"/>
      <c r="D644" s="7" t="s">
        <v>57</v>
      </c>
      <c r="E644" s="6" t="s">
        <v>56</v>
      </c>
      <c r="F644" s="175">
        <v>94.9</v>
      </c>
      <c r="G644" s="253"/>
      <c r="H644" s="175">
        <v>94.9</v>
      </c>
      <c r="I644" s="175">
        <v>0</v>
      </c>
      <c r="J644" s="175"/>
      <c r="K644" s="175">
        <v>0</v>
      </c>
      <c r="L644" s="175">
        <v>94.9</v>
      </c>
      <c r="M644" s="175"/>
      <c r="N644" s="175">
        <v>94.9</v>
      </c>
    </row>
    <row r="645" spans="1:14" x14ac:dyDescent="0.3">
      <c r="A645" s="8"/>
      <c r="B645" s="22">
        <v>1000</v>
      </c>
      <c r="C645" s="21"/>
      <c r="D645" s="20"/>
      <c r="E645" s="19" t="s">
        <v>81</v>
      </c>
      <c r="F645" s="26">
        <f>F646+F668</f>
        <v>31313.355000000003</v>
      </c>
      <c r="G645" s="26">
        <f>G646+G668</f>
        <v>172.2</v>
      </c>
      <c r="H645" s="26">
        <f>H646+H668</f>
        <v>31485.555</v>
      </c>
      <c r="I645" s="26">
        <f>I646+I668</f>
        <v>29872.030000000002</v>
      </c>
      <c r="J645" s="26"/>
      <c r="K645" s="26">
        <f>K646+K668</f>
        <v>29872.030000000002</v>
      </c>
      <c r="L645" s="26">
        <f>L646+L668</f>
        <v>29983.730000000003</v>
      </c>
      <c r="M645" s="26"/>
      <c r="N645" s="26">
        <f>N646+N668</f>
        <v>29983.730000000003</v>
      </c>
    </row>
    <row r="646" spans="1:14" x14ac:dyDescent="0.3">
      <c r="A646" s="8"/>
      <c r="B646" s="22">
        <v>1003</v>
      </c>
      <c r="C646" s="21"/>
      <c r="D646" s="20"/>
      <c r="E646" s="19" t="s">
        <v>80</v>
      </c>
      <c r="F646" s="26">
        <f t="shared" ref="F646:N647" si="158">F647</f>
        <v>27217.455000000002</v>
      </c>
      <c r="G646" s="26">
        <f t="shared" si="158"/>
        <v>172.2</v>
      </c>
      <c r="H646" s="26">
        <f t="shared" si="158"/>
        <v>27389.654999999999</v>
      </c>
      <c r="I646" s="26">
        <f t="shared" si="158"/>
        <v>26086.83</v>
      </c>
      <c r="J646" s="26"/>
      <c r="K646" s="26">
        <f t="shared" si="158"/>
        <v>26086.83</v>
      </c>
      <c r="L646" s="26">
        <f t="shared" si="158"/>
        <v>26086.83</v>
      </c>
      <c r="M646" s="26"/>
      <c r="N646" s="26">
        <f t="shared" si="158"/>
        <v>26086.83</v>
      </c>
    </row>
    <row r="647" spans="1:14" x14ac:dyDescent="0.3">
      <c r="A647" s="8"/>
      <c r="B647" s="22"/>
      <c r="C647" s="21" t="s">
        <v>36</v>
      </c>
      <c r="D647" s="20"/>
      <c r="E647" s="27" t="s">
        <v>35</v>
      </c>
      <c r="F647" s="26">
        <f t="shared" si="158"/>
        <v>27217.455000000002</v>
      </c>
      <c r="G647" s="26">
        <f t="shared" si="158"/>
        <v>172.2</v>
      </c>
      <c r="H647" s="26">
        <f t="shared" si="158"/>
        <v>27389.654999999999</v>
      </c>
      <c r="I647" s="26">
        <f t="shared" si="158"/>
        <v>26086.83</v>
      </c>
      <c r="J647" s="26"/>
      <c r="K647" s="26">
        <f t="shared" si="158"/>
        <v>26086.83</v>
      </c>
      <c r="L647" s="26">
        <f t="shared" si="158"/>
        <v>26086.83</v>
      </c>
      <c r="M647" s="26"/>
      <c r="N647" s="26">
        <f t="shared" si="158"/>
        <v>26086.83</v>
      </c>
    </row>
    <row r="648" spans="1:14" ht="26.4" x14ac:dyDescent="0.3">
      <c r="A648" s="34"/>
      <c r="B648" s="34"/>
      <c r="C648" s="34" t="s">
        <v>79</v>
      </c>
      <c r="D648" s="33"/>
      <c r="E648" s="32" t="s">
        <v>78</v>
      </c>
      <c r="F648" s="31">
        <f>F649+F653+F661</f>
        <v>27217.455000000002</v>
      </c>
      <c r="G648" s="276">
        <f>G649+G653</f>
        <v>172.2</v>
      </c>
      <c r="H648" s="31">
        <f>H649+H653+H661</f>
        <v>27389.654999999999</v>
      </c>
      <c r="I648" s="31">
        <f>I649+I653+I661</f>
        <v>26086.83</v>
      </c>
      <c r="J648" s="31"/>
      <c r="K648" s="31">
        <f>K649+K653+K661</f>
        <v>26086.83</v>
      </c>
      <c r="L648" s="31">
        <f>L649+L653+L661</f>
        <v>26086.83</v>
      </c>
      <c r="M648" s="31"/>
      <c r="N648" s="31">
        <f>N649+N653+N661</f>
        <v>26086.83</v>
      </c>
    </row>
    <row r="649" spans="1:14" x14ac:dyDescent="0.3">
      <c r="A649" s="30"/>
      <c r="B649" s="30"/>
      <c r="C649" s="30" t="s">
        <v>161</v>
      </c>
      <c r="D649" s="30"/>
      <c r="E649" s="51" t="s">
        <v>160</v>
      </c>
      <c r="F649" s="28">
        <f t="shared" ref="F649:N651" si="159">F650</f>
        <v>168.1</v>
      </c>
      <c r="G649" s="28">
        <f t="shared" si="159"/>
        <v>121</v>
      </c>
      <c r="H649" s="28">
        <f t="shared" si="159"/>
        <v>289.10000000000002</v>
      </c>
      <c r="I649" s="28">
        <f t="shared" si="159"/>
        <v>168.1</v>
      </c>
      <c r="J649" s="28"/>
      <c r="K649" s="28">
        <f t="shared" si="159"/>
        <v>168.1</v>
      </c>
      <c r="L649" s="28">
        <f t="shared" si="159"/>
        <v>168.1</v>
      </c>
      <c r="M649" s="28"/>
      <c r="N649" s="28">
        <f t="shared" si="159"/>
        <v>168.1</v>
      </c>
    </row>
    <row r="650" spans="1:14" ht="27" x14ac:dyDescent="0.3">
      <c r="A650" s="153"/>
      <c r="B650" s="153"/>
      <c r="C650" s="153" t="s">
        <v>159</v>
      </c>
      <c r="D650" s="153"/>
      <c r="E650" s="154" t="s">
        <v>177</v>
      </c>
      <c r="F650" s="155">
        <f t="shared" si="159"/>
        <v>168.1</v>
      </c>
      <c r="G650" s="155">
        <f t="shared" si="159"/>
        <v>121</v>
      </c>
      <c r="H650" s="155">
        <f>H651</f>
        <v>289.10000000000002</v>
      </c>
      <c r="I650" s="155">
        <f t="shared" si="159"/>
        <v>168.1</v>
      </c>
      <c r="J650" s="155"/>
      <c r="K650" s="155">
        <f t="shared" si="159"/>
        <v>168.1</v>
      </c>
      <c r="L650" s="155">
        <f t="shared" si="159"/>
        <v>168.1</v>
      </c>
      <c r="M650" s="155"/>
      <c r="N650" s="155">
        <f t="shared" si="159"/>
        <v>168.1</v>
      </c>
    </row>
    <row r="651" spans="1:14" ht="27" x14ac:dyDescent="0.3">
      <c r="A651" s="8"/>
      <c r="B651" s="8"/>
      <c r="C651" s="54" t="s">
        <v>176</v>
      </c>
      <c r="D651" s="7"/>
      <c r="E651" s="130" t="s">
        <v>691</v>
      </c>
      <c r="F651" s="9">
        <f t="shared" si="159"/>
        <v>168.1</v>
      </c>
      <c r="G651" s="9">
        <f t="shared" si="159"/>
        <v>121</v>
      </c>
      <c r="H651" s="9">
        <f t="shared" si="159"/>
        <v>289.10000000000002</v>
      </c>
      <c r="I651" s="9">
        <f t="shared" si="159"/>
        <v>168.1</v>
      </c>
      <c r="J651" s="9"/>
      <c r="K651" s="9">
        <f t="shared" si="159"/>
        <v>168.1</v>
      </c>
      <c r="L651" s="9">
        <f t="shared" si="159"/>
        <v>168.1</v>
      </c>
      <c r="M651" s="9"/>
      <c r="N651" s="9">
        <f t="shared" si="159"/>
        <v>168.1</v>
      </c>
    </row>
    <row r="652" spans="1:14" ht="27" x14ac:dyDescent="0.3">
      <c r="A652" s="8"/>
      <c r="B652" s="8"/>
      <c r="C652" s="54"/>
      <c r="D652" s="7" t="s">
        <v>57</v>
      </c>
      <c r="E652" s="6" t="s">
        <v>56</v>
      </c>
      <c r="F652" s="175">
        <v>168.1</v>
      </c>
      <c r="G652" s="427">
        <f>142-21</f>
        <v>121</v>
      </c>
      <c r="H652" s="175">
        <f>168.1+121</f>
        <v>289.10000000000002</v>
      </c>
      <c r="I652" s="175">
        <v>168.1</v>
      </c>
      <c r="J652" s="175"/>
      <c r="K652" s="175">
        <v>168.1</v>
      </c>
      <c r="L652" s="175">
        <v>168.1</v>
      </c>
      <c r="M652" s="175"/>
      <c r="N652" s="175">
        <v>168.1</v>
      </c>
    </row>
    <row r="653" spans="1:14" x14ac:dyDescent="0.3">
      <c r="A653" s="30"/>
      <c r="B653" s="30"/>
      <c r="C653" s="30" t="s">
        <v>175</v>
      </c>
      <c r="D653" s="30"/>
      <c r="E653" s="51" t="s">
        <v>174</v>
      </c>
      <c r="F653" s="28">
        <f>F654</f>
        <v>8596</v>
      </c>
      <c r="G653" s="28">
        <f>G654</f>
        <v>51.2</v>
      </c>
      <c r="H653" s="28">
        <f>H654</f>
        <v>8647.2000000000007</v>
      </c>
      <c r="I653" s="28">
        <f>I654</f>
        <v>7846</v>
      </c>
      <c r="J653" s="28"/>
      <c r="K653" s="28">
        <f>K654</f>
        <v>7846</v>
      </c>
      <c r="L653" s="28">
        <f>L654</f>
        <v>7846</v>
      </c>
      <c r="M653" s="28"/>
      <c r="N653" s="28">
        <f>N654</f>
        <v>7846</v>
      </c>
    </row>
    <row r="654" spans="1:14" ht="40.200000000000003" x14ac:dyDescent="0.3">
      <c r="A654" s="153"/>
      <c r="B654" s="153"/>
      <c r="C654" s="153" t="s">
        <v>173</v>
      </c>
      <c r="D654" s="153"/>
      <c r="E654" s="154" t="s">
        <v>172</v>
      </c>
      <c r="F654" s="155">
        <f>F655+F657+F659</f>
        <v>8596</v>
      </c>
      <c r="G654" s="155">
        <f>G655+G657+G659</f>
        <v>51.2</v>
      </c>
      <c r="H654" s="155">
        <f>H655+H657+H659</f>
        <v>8647.2000000000007</v>
      </c>
      <c r="I654" s="155">
        <f>I655+I657+I659</f>
        <v>7846</v>
      </c>
      <c r="J654" s="155"/>
      <c r="K654" s="155">
        <f>K655+K657+K659</f>
        <v>7846</v>
      </c>
      <c r="L654" s="155">
        <f>L655+L657+L659</f>
        <v>7846</v>
      </c>
      <c r="M654" s="155"/>
      <c r="N654" s="155">
        <f>N655+N657+N659</f>
        <v>7846</v>
      </c>
    </row>
    <row r="655" spans="1:14" ht="26.4" x14ac:dyDescent="0.3">
      <c r="A655" s="8"/>
      <c r="B655" s="8"/>
      <c r="C655" s="70" t="s">
        <v>171</v>
      </c>
      <c r="D655" s="7"/>
      <c r="E655" s="10" t="s">
        <v>170</v>
      </c>
      <c r="F655" s="9">
        <f>F656</f>
        <v>4249.5</v>
      </c>
      <c r="G655" s="237"/>
      <c r="H655" s="9">
        <f>H656</f>
        <v>4249.5</v>
      </c>
      <c r="I655" s="9">
        <f>I656</f>
        <v>3853.7</v>
      </c>
      <c r="J655" s="9"/>
      <c r="K655" s="9">
        <f>K656</f>
        <v>3853.7</v>
      </c>
      <c r="L655" s="9">
        <f>L656</f>
        <v>3853.7</v>
      </c>
      <c r="M655" s="9"/>
      <c r="N655" s="9">
        <f>N656</f>
        <v>3853.7</v>
      </c>
    </row>
    <row r="656" spans="1:14" ht="27" x14ac:dyDescent="0.3">
      <c r="A656" s="8"/>
      <c r="B656" s="8"/>
      <c r="C656" s="70"/>
      <c r="D656" s="7" t="s">
        <v>57</v>
      </c>
      <c r="E656" s="6" t="s">
        <v>56</v>
      </c>
      <c r="F656" s="251">
        <v>4249.5</v>
      </c>
      <c r="G656" s="269"/>
      <c r="H656" s="251">
        <v>4249.5</v>
      </c>
      <c r="I656" s="251">
        <v>3853.7</v>
      </c>
      <c r="J656" s="251"/>
      <c r="K656" s="251">
        <v>3853.7</v>
      </c>
      <c r="L656" s="251">
        <v>3853.7</v>
      </c>
      <c r="M656" s="251"/>
      <c r="N656" s="251">
        <v>3853.7</v>
      </c>
    </row>
    <row r="657" spans="1:14" ht="16.5" customHeight="1" x14ac:dyDescent="0.3">
      <c r="A657" s="8"/>
      <c r="B657" s="8"/>
      <c r="C657" s="70" t="s">
        <v>169</v>
      </c>
      <c r="D657" s="7"/>
      <c r="E657" s="6" t="s">
        <v>168</v>
      </c>
      <c r="F657" s="9">
        <f>F658</f>
        <v>2895.5</v>
      </c>
      <c r="G657" s="237"/>
      <c r="H657" s="9">
        <f>H658</f>
        <v>2895.5</v>
      </c>
      <c r="I657" s="9">
        <f>I658</f>
        <v>2541.3000000000002</v>
      </c>
      <c r="J657" s="9"/>
      <c r="K657" s="9">
        <f>K658</f>
        <v>2541.3000000000002</v>
      </c>
      <c r="L657" s="9">
        <f>L658</f>
        <v>2541.3000000000002</v>
      </c>
      <c r="M657" s="9"/>
      <c r="N657" s="9">
        <f>N658</f>
        <v>2541.3000000000002</v>
      </c>
    </row>
    <row r="658" spans="1:14" ht="27" x14ac:dyDescent="0.3">
      <c r="A658" s="8"/>
      <c r="B658" s="8"/>
      <c r="C658" s="70"/>
      <c r="D658" s="7" t="s">
        <v>57</v>
      </c>
      <c r="E658" s="6" t="s">
        <v>56</v>
      </c>
      <c r="F658" s="251">
        <v>2895.5</v>
      </c>
      <c r="G658" s="269"/>
      <c r="H658" s="251">
        <v>2895.5</v>
      </c>
      <c r="I658" s="251">
        <v>2541.3000000000002</v>
      </c>
      <c r="J658" s="251"/>
      <c r="K658" s="251">
        <v>2541.3000000000002</v>
      </c>
      <c r="L658" s="251">
        <v>2541.3000000000002</v>
      </c>
      <c r="M658" s="251"/>
      <c r="N658" s="251">
        <v>2541.3000000000002</v>
      </c>
    </row>
    <row r="659" spans="1:14" ht="27" x14ac:dyDescent="0.3">
      <c r="A659" s="8"/>
      <c r="B659" s="8"/>
      <c r="C659" s="7" t="s">
        <v>167</v>
      </c>
      <c r="D659" s="7"/>
      <c r="E659" s="130" t="s">
        <v>691</v>
      </c>
      <c r="F659" s="9">
        <f>F660</f>
        <v>1451</v>
      </c>
      <c r="G659" s="9">
        <f>G660</f>
        <v>51.2</v>
      </c>
      <c r="H659" s="9">
        <f>H660</f>
        <v>1502.2</v>
      </c>
      <c r="I659" s="9">
        <f>I660</f>
        <v>1451</v>
      </c>
      <c r="J659" s="9"/>
      <c r="K659" s="9">
        <f>K660</f>
        <v>1451</v>
      </c>
      <c r="L659" s="9">
        <f>L660</f>
        <v>1451</v>
      </c>
      <c r="M659" s="9"/>
      <c r="N659" s="9">
        <f>N660</f>
        <v>1451</v>
      </c>
    </row>
    <row r="660" spans="1:14" ht="27" x14ac:dyDescent="0.3">
      <c r="A660" s="8"/>
      <c r="B660" s="8"/>
      <c r="C660" s="7"/>
      <c r="D660" s="7" t="s">
        <v>57</v>
      </c>
      <c r="E660" s="6" t="s">
        <v>56</v>
      </c>
      <c r="F660" s="175">
        <v>1451</v>
      </c>
      <c r="G660" s="427">
        <f>30.2+21</f>
        <v>51.2</v>
      </c>
      <c r="H660" s="175">
        <f>1451+51.2</f>
        <v>1502.2</v>
      </c>
      <c r="I660" s="175">
        <v>1451</v>
      </c>
      <c r="J660" s="175"/>
      <c r="K660" s="175">
        <v>1451</v>
      </c>
      <c r="L660" s="175">
        <v>1451</v>
      </c>
      <c r="M660" s="175"/>
      <c r="N660" s="175">
        <v>1451</v>
      </c>
    </row>
    <row r="661" spans="1:14" x14ac:dyDescent="0.3">
      <c r="A661" s="30"/>
      <c r="B661" s="30"/>
      <c r="C661" s="30" t="s">
        <v>77</v>
      </c>
      <c r="D661" s="30"/>
      <c r="E661" s="51" t="s">
        <v>76</v>
      </c>
      <c r="F661" s="28">
        <f>F662</f>
        <v>18453.355</v>
      </c>
      <c r="G661" s="270"/>
      <c r="H661" s="28">
        <f>H662</f>
        <v>18453.355</v>
      </c>
      <c r="I661" s="28">
        <f>I662</f>
        <v>18072.73</v>
      </c>
      <c r="J661" s="28"/>
      <c r="K661" s="28">
        <f>K662</f>
        <v>18072.73</v>
      </c>
      <c r="L661" s="28">
        <f>L662</f>
        <v>18072.73</v>
      </c>
      <c r="M661" s="28"/>
      <c r="N661" s="28">
        <f>N662</f>
        <v>18072.73</v>
      </c>
    </row>
    <row r="662" spans="1:14" ht="27" x14ac:dyDescent="0.3">
      <c r="A662" s="153"/>
      <c r="B662" s="153"/>
      <c r="C662" s="153" t="s">
        <v>75</v>
      </c>
      <c r="D662" s="153"/>
      <c r="E662" s="154" t="s">
        <v>74</v>
      </c>
      <c r="F662" s="155">
        <f>F663+F665</f>
        <v>18453.355</v>
      </c>
      <c r="G662" s="271"/>
      <c r="H662" s="155">
        <f>H663+H665</f>
        <v>18453.355</v>
      </c>
      <c r="I662" s="155">
        <f>I663+I665</f>
        <v>18072.73</v>
      </c>
      <c r="J662" s="155"/>
      <c r="K662" s="155">
        <f>K663+K665</f>
        <v>18072.73</v>
      </c>
      <c r="L662" s="155">
        <f>L663+L665</f>
        <v>18072.73</v>
      </c>
      <c r="M662" s="155"/>
      <c r="N662" s="155">
        <f>N663+N665</f>
        <v>18072.73</v>
      </c>
    </row>
    <row r="663" spans="1:14" ht="27" x14ac:dyDescent="0.3">
      <c r="A663" s="8"/>
      <c r="B663" s="8"/>
      <c r="C663" s="7" t="s">
        <v>166</v>
      </c>
      <c r="D663" s="7"/>
      <c r="E663" s="6" t="s">
        <v>165</v>
      </c>
      <c r="F663" s="9">
        <f>SUM(F664)</f>
        <v>1167.25</v>
      </c>
      <c r="G663" s="237"/>
      <c r="H663" s="9">
        <f>SUM(H664)</f>
        <v>1167.25</v>
      </c>
      <c r="I663" s="9">
        <f>SUM(I664)</f>
        <v>786.625</v>
      </c>
      <c r="J663" s="9"/>
      <c r="K663" s="9">
        <f>SUM(K664)</f>
        <v>786.625</v>
      </c>
      <c r="L663" s="9">
        <f>SUM(L664)</f>
        <v>786.625</v>
      </c>
      <c r="M663" s="9"/>
      <c r="N663" s="9">
        <f>SUM(N664)</f>
        <v>786.625</v>
      </c>
    </row>
    <row r="664" spans="1:14" x14ac:dyDescent="0.3">
      <c r="A664" s="8"/>
      <c r="B664" s="8"/>
      <c r="C664" s="7"/>
      <c r="D664" s="7" t="s">
        <v>71</v>
      </c>
      <c r="E664" s="6" t="s">
        <v>70</v>
      </c>
      <c r="F664" s="9">
        <v>1167.25</v>
      </c>
      <c r="G664" s="237"/>
      <c r="H664" s="9">
        <v>1167.25</v>
      </c>
      <c r="I664" s="9">
        <v>786.625</v>
      </c>
      <c r="J664" s="9"/>
      <c r="K664" s="9">
        <v>786.625</v>
      </c>
      <c r="L664" s="9">
        <v>786.625</v>
      </c>
      <c r="M664" s="9"/>
      <c r="N664" s="9">
        <v>786.625</v>
      </c>
    </row>
    <row r="665" spans="1:14" ht="36.75" customHeight="1" x14ac:dyDescent="0.3">
      <c r="A665" s="8"/>
      <c r="B665" s="8"/>
      <c r="C665" s="7" t="s">
        <v>73</v>
      </c>
      <c r="D665" s="7"/>
      <c r="E665" s="6" t="s">
        <v>164</v>
      </c>
      <c r="F665" s="176">
        <f>SUM(F666:F667)</f>
        <v>17286.105</v>
      </c>
      <c r="G665" s="268"/>
      <c r="H665" s="176">
        <f>SUM(H666:H667)</f>
        <v>17286.105</v>
      </c>
      <c r="I665" s="176">
        <f t="shared" ref="I665" si="160">SUM(I666:I667)</f>
        <v>17286.105</v>
      </c>
      <c r="J665" s="176"/>
      <c r="K665" s="176">
        <f t="shared" ref="K665:L665" si="161">SUM(K666:K667)</f>
        <v>17286.105</v>
      </c>
      <c r="L665" s="176">
        <f t="shared" si="161"/>
        <v>17286.105</v>
      </c>
      <c r="M665" s="176"/>
      <c r="N665" s="176">
        <f t="shared" ref="N665" si="162">SUM(N666:N667)</f>
        <v>17286.105</v>
      </c>
    </row>
    <row r="666" spans="1:14" x14ac:dyDescent="0.3">
      <c r="A666" s="8"/>
      <c r="B666" s="8"/>
      <c r="C666" s="7"/>
      <c r="D666" s="7" t="s">
        <v>71</v>
      </c>
      <c r="E666" s="6" t="s">
        <v>70</v>
      </c>
      <c r="F666" s="9">
        <v>8319.7099999999991</v>
      </c>
      <c r="G666" s="237"/>
      <c r="H666" s="9">
        <v>8319.7099999999991</v>
      </c>
      <c r="I666" s="9">
        <v>8319.7099999999991</v>
      </c>
      <c r="J666" s="9"/>
      <c r="K666" s="9">
        <v>8319.7099999999991</v>
      </c>
      <c r="L666" s="9">
        <v>8319.7099999999991</v>
      </c>
      <c r="M666" s="9"/>
      <c r="N666" s="9">
        <v>8319.7099999999991</v>
      </c>
    </row>
    <row r="667" spans="1:14" ht="27" x14ac:dyDescent="0.3">
      <c r="A667" s="8"/>
      <c r="B667" s="8"/>
      <c r="C667" s="7"/>
      <c r="D667" s="7" t="s">
        <v>57</v>
      </c>
      <c r="E667" s="6" t="s">
        <v>56</v>
      </c>
      <c r="F667" s="9">
        <v>8966.3950000000004</v>
      </c>
      <c r="G667" s="237"/>
      <c r="H667" s="9">
        <v>8966.3950000000004</v>
      </c>
      <c r="I667" s="9">
        <v>8966.3950000000004</v>
      </c>
      <c r="J667" s="9"/>
      <c r="K667" s="9">
        <v>8966.3950000000004</v>
      </c>
      <c r="L667" s="9">
        <v>8966.3950000000004</v>
      </c>
      <c r="M667" s="9"/>
      <c r="N667" s="9">
        <v>8966.3950000000004</v>
      </c>
    </row>
    <row r="668" spans="1:14" x14ac:dyDescent="0.3">
      <c r="A668" s="20"/>
      <c r="B668" s="22">
        <v>1004</v>
      </c>
      <c r="C668" s="21"/>
      <c r="D668" s="20"/>
      <c r="E668" s="19" t="s">
        <v>163</v>
      </c>
      <c r="F668" s="26">
        <f t="shared" ref="F668:N673" si="163">F669</f>
        <v>4095.9</v>
      </c>
      <c r="G668" s="277"/>
      <c r="H668" s="26">
        <f t="shared" si="163"/>
        <v>4095.9</v>
      </c>
      <c r="I668" s="26">
        <f t="shared" si="163"/>
        <v>3785.2</v>
      </c>
      <c r="J668" s="26"/>
      <c r="K668" s="26">
        <f t="shared" si="163"/>
        <v>3785.2</v>
      </c>
      <c r="L668" s="26">
        <f t="shared" si="163"/>
        <v>3896.9</v>
      </c>
      <c r="M668" s="26"/>
      <c r="N668" s="26">
        <f t="shared" si="163"/>
        <v>3896.9</v>
      </c>
    </row>
    <row r="669" spans="1:14" x14ac:dyDescent="0.3">
      <c r="A669" s="20"/>
      <c r="B669" s="22"/>
      <c r="C669" s="21" t="s">
        <v>36</v>
      </c>
      <c r="D669" s="22"/>
      <c r="E669" s="55" t="s">
        <v>162</v>
      </c>
      <c r="F669" s="26">
        <f t="shared" si="163"/>
        <v>4095.9</v>
      </c>
      <c r="G669" s="277"/>
      <c r="H669" s="26">
        <f t="shared" si="163"/>
        <v>4095.9</v>
      </c>
      <c r="I669" s="26">
        <f t="shared" si="163"/>
        <v>3785.2</v>
      </c>
      <c r="J669" s="26"/>
      <c r="K669" s="26">
        <f t="shared" si="163"/>
        <v>3785.2</v>
      </c>
      <c r="L669" s="26">
        <f t="shared" si="163"/>
        <v>3896.9</v>
      </c>
      <c r="M669" s="26"/>
      <c r="N669" s="26">
        <f t="shared" si="163"/>
        <v>3896.9</v>
      </c>
    </row>
    <row r="670" spans="1:14" ht="26.4" x14ac:dyDescent="0.3">
      <c r="A670" s="53"/>
      <c r="B670" s="33"/>
      <c r="C670" s="34" t="s">
        <v>79</v>
      </c>
      <c r="D670" s="33"/>
      <c r="E670" s="32" t="s">
        <v>78</v>
      </c>
      <c r="F670" s="31">
        <f t="shared" si="163"/>
        <v>4095.9</v>
      </c>
      <c r="G670" s="276"/>
      <c r="H670" s="31">
        <f t="shared" si="163"/>
        <v>4095.9</v>
      </c>
      <c r="I670" s="31">
        <f t="shared" si="163"/>
        <v>3785.2</v>
      </c>
      <c r="J670" s="31"/>
      <c r="K670" s="31">
        <f t="shared" si="163"/>
        <v>3785.2</v>
      </c>
      <c r="L670" s="31">
        <f t="shared" si="163"/>
        <v>3896.9</v>
      </c>
      <c r="M670" s="31"/>
      <c r="N670" s="31">
        <f t="shared" si="163"/>
        <v>3896.9</v>
      </c>
    </row>
    <row r="671" spans="1:14" x14ac:dyDescent="0.3">
      <c r="A671" s="69"/>
      <c r="B671" s="67"/>
      <c r="C671" s="68" t="s">
        <v>161</v>
      </c>
      <c r="D671" s="67"/>
      <c r="E671" s="66" t="s">
        <v>160</v>
      </c>
      <c r="F671" s="65">
        <f t="shared" si="163"/>
        <v>4095.9</v>
      </c>
      <c r="G671" s="281"/>
      <c r="H671" s="65">
        <f t="shared" si="163"/>
        <v>4095.9</v>
      </c>
      <c r="I671" s="65">
        <f t="shared" si="163"/>
        <v>3785.2</v>
      </c>
      <c r="J671" s="65"/>
      <c r="K671" s="65">
        <f t="shared" si="163"/>
        <v>3785.2</v>
      </c>
      <c r="L671" s="65">
        <f t="shared" si="163"/>
        <v>3896.9</v>
      </c>
      <c r="M671" s="65"/>
      <c r="N671" s="65">
        <f t="shared" si="163"/>
        <v>3896.9</v>
      </c>
    </row>
    <row r="672" spans="1:14" ht="27" x14ac:dyDescent="0.3">
      <c r="A672" s="153"/>
      <c r="B672" s="153"/>
      <c r="C672" s="153" t="s">
        <v>159</v>
      </c>
      <c r="D672" s="153"/>
      <c r="E672" s="154" t="s">
        <v>158</v>
      </c>
      <c r="F672" s="155">
        <f t="shared" si="163"/>
        <v>4095.9</v>
      </c>
      <c r="G672" s="271"/>
      <c r="H672" s="155">
        <f t="shared" si="163"/>
        <v>4095.9</v>
      </c>
      <c r="I672" s="155">
        <f t="shared" si="163"/>
        <v>3785.2</v>
      </c>
      <c r="J672" s="155"/>
      <c r="K672" s="155">
        <f t="shared" si="163"/>
        <v>3785.2</v>
      </c>
      <c r="L672" s="155">
        <f t="shared" si="163"/>
        <v>3896.9</v>
      </c>
      <c r="M672" s="155"/>
      <c r="N672" s="155">
        <f t="shared" si="163"/>
        <v>3896.9</v>
      </c>
    </row>
    <row r="673" spans="1:14" ht="40.200000000000003" x14ac:dyDescent="0.3">
      <c r="A673" s="8"/>
      <c r="B673" s="8"/>
      <c r="C673" s="7" t="s">
        <v>157</v>
      </c>
      <c r="D673" s="7"/>
      <c r="E673" s="6" t="s">
        <v>9</v>
      </c>
      <c r="F673" s="9">
        <f t="shared" si="163"/>
        <v>4095.9</v>
      </c>
      <c r="G673" s="237"/>
      <c r="H673" s="9">
        <f t="shared" si="163"/>
        <v>4095.9</v>
      </c>
      <c r="I673" s="9">
        <f t="shared" si="163"/>
        <v>3785.2</v>
      </c>
      <c r="J673" s="9"/>
      <c r="K673" s="9">
        <f t="shared" si="163"/>
        <v>3785.2</v>
      </c>
      <c r="L673" s="9">
        <f t="shared" si="163"/>
        <v>3896.9</v>
      </c>
      <c r="M673" s="9"/>
      <c r="N673" s="9">
        <f t="shared" si="163"/>
        <v>3896.9</v>
      </c>
    </row>
    <row r="674" spans="1:14" ht="27" x14ac:dyDescent="0.3">
      <c r="A674" s="8"/>
      <c r="B674" s="8"/>
      <c r="C674" s="7"/>
      <c r="D674" s="7" t="s">
        <v>57</v>
      </c>
      <c r="E674" s="6" t="s">
        <v>56</v>
      </c>
      <c r="F674" s="251">
        <v>4095.9</v>
      </c>
      <c r="G674" s="269"/>
      <c r="H674" s="251">
        <v>4095.9</v>
      </c>
      <c r="I674" s="251">
        <v>3785.2</v>
      </c>
      <c r="J674" s="251"/>
      <c r="K674" s="251">
        <v>3785.2</v>
      </c>
      <c r="L674" s="251">
        <v>3896.9</v>
      </c>
      <c r="M674" s="251"/>
      <c r="N674" s="251">
        <v>3896.9</v>
      </c>
    </row>
    <row r="675" spans="1:14" x14ac:dyDescent="0.3">
      <c r="A675" s="36"/>
      <c r="B675" s="22">
        <v>1100</v>
      </c>
      <c r="C675" s="21"/>
      <c r="D675" s="20"/>
      <c r="E675" s="19" t="s">
        <v>68</v>
      </c>
      <c r="F675" s="26">
        <f t="shared" ref="F675:N677" si="164">F676</f>
        <v>3014</v>
      </c>
      <c r="G675" s="277"/>
      <c r="H675" s="26">
        <f t="shared" si="164"/>
        <v>3014</v>
      </c>
      <c r="I675" s="26">
        <f t="shared" si="164"/>
        <v>13196.342860000001</v>
      </c>
      <c r="J675" s="26"/>
      <c r="K675" s="26">
        <f t="shared" si="164"/>
        <v>13196.342860000001</v>
      </c>
      <c r="L675" s="26">
        <f t="shared" si="164"/>
        <v>2164</v>
      </c>
      <c r="M675" s="26"/>
      <c r="N675" s="26">
        <f t="shared" si="164"/>
        <v>2164</v>
      </c>
    </row>
    <row r="676" spans="1:14" x14ac:dyDescent="0.3">
      <c r="A676" s="36"/>
      <c r="B676" s="22" t="s">
        <v>67</v>
      </c>
      <c r="C676" s="21"/>
      <c r="D676" s="22"/>
      <c r="E676" s="27" t="s">
        <v>66</v>
      </c>
      <c r="F676" s="26">
        <f t="shared" si="164"/>
        <v>3014</v>
      </c>
      <c r="G676" s="277"/>
      <c r="H676" s="26">
        <f t="shared" si="164"/>
        <v>3014</v>
      </c>
      <c r="I676" s="26">
        <f t="shared" si="164"/>
        <v>13196.342860000001</v>
      </c>
      <c r="J676" s="26"/>
      <c r="K676" s="26">
        <f t="shared" si="164"/>
        <v>13196.342860000001</v>
      </c>
      <c r="L676" s="26">
        <f t="shared" si="164"/>
        <v>2164</v>
      </c>
      <c r="M676" s="26"/>
      <c r="N676" s="26">
        <f t="shared" si="164"/>
        <v>2164</v>
      </c>
    </row>
    <row r="677" spans="1:14" x14ac:dyDescent="0.3">
      <c r="A677" s="36"/>
      <c r="B677" s="22"/>
      <c r="C677" s="21" t="s">
        <v>36</v>
      </c>
      <c r="D677" s="22"/>
      <c r="E677" s="27" t="s">
        <v>35</v>
      </c>
      <c r="F677" s="26">
        <f t="shared" si="164"/>
        <v>3014</v>
      </c>
      <c r="G677" s="277"/>
      <c r="H677" s="26">
        <f t="shared" si="164"/>
        <v>3014</v>
      </c>
      <c r="I677" s="26">
        <f t="shared" si="164"/>
        <v>13196.342860000001</v>
      </c>
      <c r="J677" s="26"/>
      <c r="K677" s="26">
        <f t="shared" si="164"/>
        <v>13196.342860000001</v>
      </c>
      <c r="L677" s="26">
        <f t="shared" si="164"/>
        <v>2164</v>
      </c>
      <c r="M677" s="26"/>
      <c r="N677" s="26">
        <f t="shared" si="164"/>
        <v>2164</v>
      </c>
    </row>
    <row r="678" spans="1:14" ht="26.4" x14ac:dyDescent="0.3">
      <c r="A678" s="53"/>
      <c r="B678" s="33"/>
      <c r="C678" s="34" t="s">
        <v>65</v>
      </c>
      <c r="D678" s="33"/>
      <c r="E678" s="32" t="s">
        <v>64</v>
      </c>
      <c r="F678" s="31">
        <f>F679+F685</f>
        <v>3014</v>
      </c>
      <c r="G678" s="276"/>
      <c r="H678" s="31">
        <f>H679+H685</f>
        <v>3014</v>
      </c>
      <c r="I678" s="31">
        <f>I679+I685</f>
        <v>13196.342860000001</v>
      </c>
      <c r="J678" s="31"/>
      <c r="K678" s="31">
        <f>K679+K685</f>
        <v>13196.342860000001</v>
      </c>
      <c r="L678" s="31">
        <f>L679+L685</f>
        <v>2164</v>
      </c>
      <c r="M678" s="31"/>
      <c r="N678" s="31">
        <f>N679+N685</f>
        <v>2164</v>
      </c>
    </row>
    <row r="679" spans="1:14" ht="27" x14ac:dyDescent="0.3">
      <c r="A679" s="153"/>
      <c r="B679" s="153"/>
      <c r="C679" s="153" t="s">
        <v>63</v>
      </c>
      <c r="D679" s="153"/>
      <c r="E679" s="154" t="s">
        <v>156</v>
      </c>
      <c r="F679" s="155">
        <f>F680+F682</f>
        <v>2164</v>
      </c>
      <c r="G679" s="271"/>
      <c r="H679" s="155">
        <f>H680+H682</f>
        <v>2164</v>
      </c>
      <c r="I679" s="155">
        <f>I680+I682</f>
        <v>339.2</v>
      </c>
      <c r="J679" s="155"/>
      <c r="K679" s="155">
        <f>K680+K682</f>
        <v>339.2</v>
      </c>
      <c r="L679" s="155">
        <f>L680+L682</f>
        <v>2164</v>
      </c>
      <c r="M679" s="155"/>
      <c r="N679" s="155">
        <f>N680+N682</f>
        <v>2164</v>
      </c>
    </row>
    <row r="680" spans="1:14" ht="40.200000000000003" x14ac:dyDescent="0.3">
      <c r="A680" s="8"/>
      <c r="B680" s="8"/>
      <c r="C680" s="7" t="s">
        <v>61</v>
      </c>
      <c r="D680" s="7"/>
      <c r="E680" s="6" t="s">
        <v>60</v>
      </c>
      <c r="F680" s="9">
        <f>F681</f>
        <v>1824.8</v>
      </c>
      <c r="G680" s="237"/>
      <c r="H680" s="9">
        <f>H681</f>
        <v>1824.8</v>
      </c>
      <c r="I680" s="9">
        <f>I681</f>
        <v>0</v>
      </c>
      <c r="J680" s="9"/>
      <c r="K680" s="9">
        <f>K681</f>
        <v>0</v>
      </c>
      <c r="L680" s="9">
        <f>L681</f>
        <v>1824.8</v>
      </c>
      <c r="M680" s="9"/>
      <c r="N680" s="9">
        <f>N681</f>
        <v>1824.8</v>
      </c>
    </row>
    <row r="681" spans="1:14" ht="27" x14ac:dyDescent="0.3">
      <c r="A681" s="8"/>
      <c r="B681" s="8"/>
      <c r="C681" s="7"/>
      <c r="D681" s="7" t="s">
        <v>57</v>
      </c>
      <c r="E681" s="6" t="s">
        <v>56</v>
      </c>
      <c r="F681" s="9">
        <v>1824.8</v>
      </c>
      <c r="G681" s="237"/>
      <c r="H681" s="9">
        <v>1824.8</v>
      </c>
      <c r="I681" s="9">
        <v>0</v>
      </c>
      <c r="J681" s="9"/>
      <c r="K681" s="9">
        <v>0</v>
      </c>
      <c r="L681" s="9">
        <v>1824.8</v>
      </c>
      <c r="M681" s="9"/>
      <c r="N681" s="9">
        <v>1824.8</v>
      </c>
    </row>
    <row r="682" spans="1:14" x14ac:dyDescent="0.3">
      <c r="A682" s="8"/>
      <c r="B682" s="8"/>
      <c r="C682" s="7" t="s">
        <v>155</v>
      </c>
      <c r="D682" s="7"/>
      <c r="E682" s="6" t="s">
        <v>154</v>
      </c>
      <c r="F682" s="9">
        <f t="shared" ref="F682:N683" si="165">F683</f>
        <v>339.2</v>
      </c>
      <c r="G682" s="237"/>
      <c r="H682" s="9">
        <f t="shared" si="165"/>
        <v>339.2</v>
      </c>
      <c r="I682" s="9">
        <f t="shared" si="165"/>
        <v>339.2</v>
      </c>
      <c r="J682" s="9"/>
      <c r="K682" s="9">
        <f t="shared" si="165"/>
        <v>339.2</v>
      </c>
      <c r="L682" s="9">
        <f t="shared" si="165"/>
        <v>339.2</v>
      </c>
      <c r="M682" s="9"/>
      <c r="N682" s="9">
        <f t="shared" si="165"/>
        <v>339.2</v>
      </c>
    </row>
    <row r="683" spans="1:14" ht="27" x14ac:dyDescent="0.3">
      <c r="A683" s="8"/>
      <c r="B683" s="8"/>
      <c r="C683" s="7"/>
      <c r="D683" s="7" t="s">
        <v>57</v>
      </c>
      <c r="E683" s="6" t="s">
        <v>56</v>
      </c>
      <c r="F683" s="9">
        <f t="shared" si="165"/>
        <v>339.2</v>
      </c>
      <c r="G683" s="237"/>
      <c r="H683" s="9">
        <f t="shared" si="165"/>
        <v>339.2</v>
      </c>
      <c r="I683" s="9">
        <f t="shared" si="165"/>
        <v>339.2</v>
      </c>
      <c r="J683" s="9"/>
      <c r="K683" s="9">
        <f t="shared" si="165"/>
        <v>339.2</v>
      </c>
      <c r="L683" s="9">
        <f t="shared" si="165"/>
        <v>339.2</v>
      </c>
      <c r="M683" s="9"/>
      <c r="N683" s="9">
        <f t="shared" si="165"/>
        <v>339.2</v>
      </c>
    </row>
    <row r="684" spans="1:14" x14ac:dyDescent="0.3">
      <c r="A684" s="8"/>
      <c r="B684" s="8"/>
      <c r="C684" s="7"/>
      <c r="D684" s="7"/>
      <c r="E684" s="10" t="s">
        <v>97</v>
      </c>
      <c r="F684" s="9">
        <v>339.2</v>
      </c>
      <c r="G684" s="237"/>
      <c r="H684" s="9">
        <v>339.2</v>
      </c>
      <c r="I684" s="9">
        <v>339.2</v>
      </c>
      <c r="J684" s="9"/>
      <c r="K684" s="9">
        <v>339.2</v>
      </c>
      <c r="L684" s="9">
        <v>339.2</v>
      </c>
      <c r="M684" s="9"/>
      <c r="N684" s="9">
        <v>339.2</v>
      </c>
    </row>
    <row r="685" spans="1:14" ht="27" x14ac:dyDescent="0.3">
      <c r="A685" s="153"/>
      <c r="B685" s="153"/>
      <c r="C685" s="153" t="s">
        <v>153</v>
      </c>
      <c r="D685" s="153"/>
      <c r="E685" s="154" t="s">
        <v>152</v>
      </c>
      <c r="F685" s="155">
        <f>F686</f>
        <v>850</v>
      </c>
      <c r="G685" s="271"/>
      <c r="H685" s="155">
        <f>H686</f>
        <v>850</v>
      </c>
      <c r="I685" s="155">
        <f>I688</f>
        <v>12857.14286</v>
      </c>
      <c r="J685" s="155"/>
      <c r="K685" s="155">
        <f>K688</f>
        <v>12857.14286</v>
      </c>
      <c r="L685" s="155">
        <f>L688</f>
        <v>0</v>
      </c>
      <c r="M685" s="155"/>
      <c r="N685" s="155">
        <f>N688</f>
        <v>0</v>
      </c>
    </row>
    <row r="686" spans="1:14" ht="30.75" customHeight="1" x14ac:dyDescent="0.3">
      <c r="A686" s="8"/>
      <c r="B686" s="8"/>
      <c r="C686" s="7" t="s">
        <v>550</v>
      </c>
      <c r="D686" s="7"/>
      <c r="E686" s="6" t="s">
        <v>551</v>
      </c>
      <c r="F686" s="9">
        <f>F687</f>
        <v>850</v>
      </c>
      <c r="G686" s="237"/>
      <c r="H686" s="9">
        <f>H687</f>
        <v>850</v>
      </c>
      <c r="I686" s="9">
        <f>I687</f>
        <v>0</v>
      </c>
      <c r="J686" s="9"/>
      <c r="K686" s="9">
        <f>K687</f>
        <v>0</v>
      </c>
      <c r="L686" s="9">
        <f>L687</f>
        <v>0</v>
      </c>
      <c r="M686" s="9"/>
      <c r="N686" s="9">
        <f>N687</f>
        <v>0</v>
      </c>
    </row>
    <row r="687" spans="1:14" ht="27" x14ac:dyDescent="0.3">
      <c r="A687" s="8"/>
      <c r="B687" s="8"/>
      <c r="C687" s="7"/>
      <c r="D687" s="7" t="s">
        <v>57</v>
      </c>
      <c r="E687" s="6" t="s">
        <v>56</v>
      </c>
      <c r="F687" s="9">
        <v>850</v>
      </c>
      <c r="G687" s="237"/>
      <c r="H687" s="9">
        <v>850</v>
      </c>
      <c r="I687" s="9">
        <v>0</v>
      </c>
      <c r="J687" s="9"/>
      <c r="K687" s="9">
        <v>0</v>
      </c>
      <c r="L687" s="9">
        <v>0</v>
      </c>
      <c r="M687" s="9"/>
      <c r="N687" s="9">
        <v>0</v>
      </c>
    </row>
    <row r="688" spans="1:14" x14ac:dyDescent="0.3">
      <c r="A688" s="8"/>
      <c r="B688" s="8"/>
      <c r="C688" s="7" t="s">
        <v>151</v>
      </c>
      <c r="D688" s="7"/>
      <c r="E688" s="6" t="s">
        <v>150</v>
      </c>
      <c r="F688" s="9">
        <v>0</v>
      </c>
      <c r="G688" s="237"/>
      <c r="H688" s="9">
        <v>0</v>
      </c>
      <c r="I688" s="9">
        <f>I689</f>
        <v>12857.14286</v>
      </c>
      <c r="J688" s="9"/>
      <c r="K688" s="9">
        <f>K689</f>
        <v>12857.14286</v>
      </c>
      <c r="L688" s="9">
        <v>0</v>
      </c>
      <c r="M688" s="9"/>
      <c r="N688" s="9">
        <v>0</v>
      </c>
    </row>
    <row r="689" spans="1:14" ht="27" x14ac:dyDescent="0.3">
      <c r="A689" s="8"/>
      <c r="B689" s="8"/>
      <c r="C689" s="7"/>
      <c r="D689" s="7" t="s">
        <v>57</v>
      </c>
      <c r="E689" s="6" t="s">
        <v>56</v>
      </c>
      <c r="F689" s="9">
        <v>0</v>
      </c>
      <c r="G689" s="237"/>
      <c r="H689" s="9">
        <v>0</v>
      </c>
      <c r="I689" s="9">
        <f>I690+I691</f>
        <v>12857.14286</v>
      </c>
      <c r="J689" s="9"/>
      <c r="K689" s="9">
        <f>K690+K691</f>
        <v>12857.14286</v>
      </c>
      <c r="L689" s="9">
        <v>0</v>
      </c>
      <c r="M689" s="9"/>
      <c r="N689" s="9">
        <v>0</v>
      </c>
    </row>
    <row r="690" spans="1:14" x14ac:dyDescent="0.3">
      <c r="A690" s="8"/>
      <c r="B690" s="8"/>
      <c r="C690" s="7"/>
      <c r="D690" s="7"/>
      <c r="E690" s="6" t="s">
        <v>149</v>
      </c>
      <c r="F690" s="5">
        <v>0</v>
      </c>
      <c r="G690" s="229"/>
      <c r="H690" s="5">
        <v>0</v>
      </c>
      <c r="I690" s="5">
        <v>0</v>
      </c>
      <c r="J690" s="5"/>
      <c r="K690" s="5">
        <v>0</v>
      </c>
      <c r="L690" s="5">
        <v>0</v>
      </c>
      <c r="M690" s="5"/>
      <c r="N690" s="5">
        <v>0</v>
      </c>
    </row>
    <row r="691" spans="1:14" x14ac:dyDescent="0.3">
      <c r="A691" s="8"/>
      <c r="B691" s="8"/>
      <c r="C691" s="7"/>
      <c r="D691" s="7"/>
      <c r="E691" s="6" t="s">
        <v>148</v>
      </c>
      <c r="F691" s="9">
        <v>0</v>
      </c>
      <c r="G691" s="237"/>
      <c r="H691" s="9">
        <v>0</v>
      </c>
      <c r="I691" s="9">
        <v>12857.14286</v>
      </c>
      <c r="J691" s="9"/>
      <c r="K691" s="9">
        <v>12857.14286</v>
      </c>
      <c r="L691" s="9">
        <v>0</v>
      </c>
      <c r="M691" s="9"/>
      <c r="N691" s="9">
        <v>0</v>
      </c>
    </row>
    <row r="692" spans="1:14" ht="26.4" x14ac:dyDescent="0.3">
      <c r="A692" s="39">
        <v>621</v>
      </c>
      <c r="B692" s="41"/>
      <c r="C692" s="40"/>
      <c r="D692" s="39"/>
      <c r="E692" s="38" t="s">
        <v>147</v>
      </c>
      <c r="F692" s="37">
        <f>F693+F723+F790+F799</f>
        <v>118942.80642000001</v>
      </c>
      <c r="G692" s="37">
        <f>G693+G723+G790+G799</f>
        <v>-2399.4968800000001</v>
      </c>
      <c r="H692" s="37">
        <f>H693+H723+H790+H799</f>
        <v>116543.30954000002</v>
      </c>
      <c r="I692" s="37">
        <f>I693+I723+I790+I799</f>
        <v>110010.30000000002</v>
      </c>
      <c r="J692" s="37"/>
      <c r="K692" s="37">
        <f>K693+K723+K790+K799</f>
        <v>110010.30000000002</v>
      </c>
      <c r="L692" s="37">
        <f>L693+L723+L790+L799</f>
        <v>112875.8</v>
      </c>
      <c r="M692" s="37"/>
      <c r="N692" s="37">
        <f>N693+N723+N790+N799</f>
        <v>112875.8</v>
      </c>
    </row>
    <row r="693" spans="1:14" x14ac:dyDescent="0.3">
      <c r="A693" s="64"/>
      <c r="B693" s="22" t="s">
        <v>146</v>
      </c>
      <c r="C693" s="21"/>
      <c r="D693" s="20"/>
      <c r="E693" s="19" t="s">
        <v>145</v>
      </c>
      <c r="F693" s="26">
        <f>F694+F705+F716</f>
        <v>24786.899999999998</v>
      </c>
      <c r="G693" s="277"/>
      <c r="H693" s="26">
        <f>H694+H705+H716</f>
        <v>24786.899999999998</v>
      </c>
      <c r="I693" s="26">
        <f>I694+I705+I716</f>
        <v>24122.799999999999</v>
      </c>
      <c r="J693" s="26"/>
      <c r="K693" s="26">
        <f>K694+K705+K716</f>
        <v>24122.799999999999</v>
      </c>
      <c r="L693" s="26">
        <f>L694+L705+L716</f>
        <v>24786.899999999998</v>
      </c>
      <c r="M693" s="26"/>
      <c r="N693" s="26">
        <f>N694+N705+N716</f>
        <v>24786.899999999998</v>
      </c>
    </row>
    <row r="694" spans="1:14" x14ac:dyDescent="0.3">
      <c r="A694" s="64"/>
      <c r="B694" s="22" t="s">
        <v>144</v>
      </c>
      <c r="C694" s="21"/>
      <c r="D694" s="20"/>
      <c r="E694" s="19" t="s">
        <v>143</v>
      </c>
      <c r="F694" s="26">
        <f t="shared" ref="F694:N699" si="166">F695</f>
        <v>24122.799999999999</v>
      </c>
      <c r="G694" s="277"/>
      <c r="H694" s="26">
        <f t="shared" si="166"/>
        <v>24122.799999999999</v>
      </c>
      <c r="I694" s="26">
        <f t="shared" si="166"/>
        <v>24122.799999999999</v>
      </c>
      <c r="J694" s="26"/>
      <c r="K694" s="26">
        <f t="shared" si="166"/>
        <v>24122.799999999999</v>
      </c>
      <c r="L694" s="26">
        <f t="shared" si="166"/>
        <v>24122.799999999999</v>
      </c>
      <c r="M694" s="26"/>
      <c r="N694" s="26">
        <f t="shared" si="166"/>
        <v>24122.799999999999</v>
      </c>
    </row>
    <row r="695" spans="1:14" x14ac:dyDescent="0.3">
      <c r="A695" s="64"/>
      <c r="B695" s="22"/>
      <c r="C695" s="21" t="s">
        <v>36</v>
      </c>
      <c r="D695" s="22"/>
      <c r="E695" s="27" t="s">
        <v>35</v>
      </c>
      <c r="F695" s="26">
        <f t="shared" si="166"/>
        <v>24122.799999999999</v>
      </c>
      <c r="G695" s="277"/>
      <c r="H695" s="26">
        <f t="shared" si="166"/>
        <v>24122.799999999999</v>
      </c>
      <c r="I695" s="26">
        <f t="shared" si="166"/>
        <v>24122.799999999999</v>
      </c>
      <c r="J695" s="26"/>
      <c r="K695" s="26">
        <f t="shared" si="166"/>
        <v>24122.799999999999</v>
      </c>
      <c r="L695" s="26">
        <f t="shared" si="166"/>
        <v>24122.799999999999</v>
      </c>
      <c r="M695" s="26"/>
      <c r="N695" s="26">
        <f t="shared" si="166"/>
        <v>24122.799999999999</v>
      </c>
    </row>
    <row r="696" spans="1:14" ht="26.4" x14ac:dyDescent="0.3">
      <c r="A696" s="53"/>
      <c r="B696" s="33"/>
      <c r="C696" s="34" t="s">
        <v>59</v>
      </c>
      <c r="D696" s="33"/>
      <c r="E696" s="32" t="s">
        <v>58</v>
      </c>
      <c r="F696" s="31">
        <f t="shared" si="166"/>
        <v>24122.799999999999</v>
      </c>
      <c r="G696" s="276"/>
      <c r="H696" s="31">
        <f t="shared" si="166"/>
        <v>24122.799999999999</v>
      </c>
      <c r="I696" s="31">
        <f t="shared" si="166"/>
        <v>24122.799999999999</v>
      </c>
      <c r="J696" s="31"/>
      <c r="K696" s="31">
        <f t="shared" si="166"/>
        <v>24122.799999999999</v>
      </c>
      <c r="L696" s="31">
        <f t="shared" si="166"/>
        <v>24122.799999999999</v>
      </c>
      <c r="M696" s="31"/>
      <c r="N696" s="31">
        <f t="shared" si="166"/>
        <v>24122.799999999999</v>
      </c>
    </row>
    <row r="697" spans="1:14" ht="27" x14ac:dyDescent="0.3">
      <c r="A697" s="30"/>
      <c r="B697" s="30"/>
      <c r="C697" s="30" t="s">
        <v>93</v>
      </c>
      <c r="D697" s="30"/>
      <c r="E697" s="51" t="s">
        <v>92</v>
      </c>
      <c r="F697" s="28">
        <f t="shared" si="166"/>
        <v>24122.799999999999</v>
      </c>
      <c r="G697" s="270"/>
      <c r="H697" s="28">
        <f t="shared" si="166"/>
        <v>24122.799999999999</v>
      </c>
      <c r="I697" s="28">
        <f t="shared" si="166"/>
        <v>24122.799999999999</v>
      </c>
      <c r="J697" s="28"/>
      <c r="K697" s="28">
        <f t="shared" si="166"/>
        <v>24122.799999999999</v>
      </c>
      <c r="L697" s="28">
        <f t="shared" si="166"/>
        <v>24122.799999999999</v>
      </c>
      <c r="M697" s="28"/>
      <c r="N697" s="28">
        <f t="shared" si="166"/>
        <v>24122.799999999999</v>
      </c>
    </row>
    <row r="698" spans="1:14" ht="27" x14ac:dyDescent="0.3">
      <c r="A698" s="153"/>
      <c r="B698" s="153"/>
      <c r="C698" s="153" t="s">
        <v>142</v>
      </c>
      <c r="D698" s="153"/>
      <c r="E698" s="154" t="s">
        <v>141</v>
      </c>
      <c r="F698" s="155">
        <f t="shared" si="166"/>
        <v>24122.799999999999</v>
      </c>
      <c r="G698" s="271"/>
      <c r="H698" s="155">
        <f t="shared" si="166"/>
        <v>24122.799999999999</v>
      </c>
      <c r="I698" s="155">
        <f t="shared" si="166"/>
        <v>24122.799999999999</v>
      </c>
      <c r="J698" s="155"/>
      <c r="K698" s="155">
        <f t="shared" si="166"/>
        <v>24122.799999999999</v>
      </c>
      <c r="L698" s="155">
        <f t="shared" si="166"/>
        <v>24122.799999999999</v>
      </c>
      <c r="M698" s="155"/>
      <c r="N698" s="155">
        <f t="shared" si="166"/>
        <v>24122.799999999999</v>
      </c>
    </row>
    <row r="699" spans="1:14" x14ac:dyDescent="0.3">
      <c r="A699" s="8"/>
      <c r="B699" s="8"/>
      <c r="C699" s="7" t="s">
        <v>140</v>
      </c>
      <c r="D699" s="7"/>
      <c r="E699" s="63" t="s">
        <v>139</v>
      </c>
      <c r="F699" s="9">
        <f t="shared" si="166"/>
        <v>24122.799999999999</v>
      </c>
      <c r="G699" s="237"/>
      <c r="H699" s="9">
        <f t="shared" si="166"/>
        <v>24122.799999999999</v>
      </c>
      <c r="I699" s="9">
        <f t="shared" si="166"/>
        <v>24122.799999999999</v>
      </c>
      <c r="J699" s="9"/>
      <c r="K699" s="9">
        <f t="shared" si="166"/>
        <v>24122.799999999999</v>
      </c>
      <c r="L699" s="9">
        <f t="shared" si="166"/>
        <v>24122.799999999999</v>
      </c>
      <c r="M699" s="9"/>
      <c r="N699" s="9">
        <f t="shared" si="166"/>
        <v>24122.799999999999</v>
      </c>
    </row>
    <row r="700" spans="1:14" ht="27" x14ac:dyDescent="0.3">
      <c r="A700" s="8"/>
      <c r="B700" s="8"/>
      <c r="C700" s="7"/>
      <c r="D700" s="7" t="s">
        <v>57</v>
      </c>
      <c r="E700" s="6" t="s">
        <v>56</v>
      </c>
      <c r="F700" s="175">
        <v>24122.799999999999</v>
      </c>
      <c r="G700" s="253"/>
      <c r="H700" s="175">
        <v>24122.799999999999</v>
      </c>
      <c r="I700" s="175">
        <v>24122.799999999999</v>
      </c>
      <c r="J700" s="175"/>
      <c r="K700" s="175">
        <v>24122.799999999999</v>
      </c>
      <c r="L700" s="175">
        <v>24122.799999999999</v>
      </c>
      <c r="M700" s="175"/>
      <c r="N700" s="175">
        <v>24122.799999999999</v>
      </c>
    </row>
    <row r="701" spans="1:14" x14ac:dyDescent="0.3">
      <c r="A701" s="17"/>
      <c r="B701" s="17"/>
      <c r="C701" s="17" t="s">
        <v>18</v>
      </c>
      <c r="D701" s="17"/>
      <c r="E701" s="16" t="s">
        <v>17</v>
      </c>
      <c r="F701" s="15">
        <f t="shared" ref="F701:N702" si="167">F702</f>
        <v>0</v>
      </c>
      <c r="G701" s="283"/>
      <c r="H701" s="15">
        <f t="shared" si="167"/>
        <v>0</v>
      </c>
      <c r="I701" s="15">
        <f t="shared" si="167"/>
        <v>0</v>
      </c>
      <c r="J701" s="15"/>
      <c r="K701" s="15">
        <f t="shared" si="167"/>
        <v>0</v>
      </c>
      <c r="L701" s="15">
        <f t="shared" si="167"/>
        <v>0</v>
      </c>
      <c r="M701" s="15"/>
      <c r="N701" s="15">
        <f t="shared" si="167"/>
        <v>0</v>
      </c>
    </row>
    <row r="702" spans="1:14" ht="27" x14ac:dyDescent="0.3">
      <c r="A702" s="14"/>
      <c r="B702" s="14"/>
      <c r="C702" s="14" t="s">
        <v>16</v>
      </c>
      <c r="D702" s="14"/>
      <c r="E702" s="13" t="s">
        <v>15</v>
      </c>
      <c r="F702" s="12">
        <f t="shared" si="167"/>
        <v>0</v>
      </c>
      <c r="G702" s="240"/>
      <c r="H702" s="12">
        <f t="shared" si="167"/>
        <v>0</v>
      </c>
      <c r="I702" s="12">
        <f t="shared" si="167"/>
        <v>0</v>
      </c>
      <c r="J702" s="12"/>
      <c r="K702" s="12">
        <f t="shared" si="167"/>
        <v>0</v>
      </c>
      <c r="L702" s="12">
        <f t="shared" si="167"/>
        <v>0</v>
      </c>
      <c r="M702" s="12"/>
      <c r="N702" s="12">
        <f t="shared" si="167"/>
        <v>0</v>
      </c>
    </row>
    <row r="703" spans="1:14" x14ac:dyDescent="0.3">
      <c r="A703" s="8"/>
      <c r="B703" s="8"/>
      <c r="C703" s="54" t="s">
        <v>478</v>
      </c>
      <c r="D703" s="54"/>
      <c r="E703" s="10" t="s">
        <v>477</v>
      </c>
      <c r="F703" s="9">
        <v>0</v>
      </c>
      <c r="G703" s="237"/>
      <c r="H703" s="9">
        <v>0</v>
      </c>
      <c r="I703" s="9">
        <v>0</v>
      </c>
      <c r="J703" s="9"/>
      <c r="K703" s="9">
        <v>0</v>
      </c>
      <c r="L703" s="9">
        <v>0</v>
      </c>
      <c r="M703" s="9"/>
      <c r="N703" s="9">
        <v>0</v>
      </c>
    </row>
    <row r="704" spans="1:14" ht="27" x14ac:dyDescent="0.3">
      <c r="A704" s="8"/>
      <c r="B704" s="8"/>
      <c r="C704" s="54"/>
      <c r="D704" s="7" t="s">
        <v>57</v>
      </c>
      <c r="E704" s="6" t="s">
        <v>56</v>
      </c>
      <c r="F704" s="9">
        <f>1243.6-1243.6</f>
        <v>0</v>
      </c>
      <c r="G704" s="237"/>
      <c r="H704" s="9">
        <f>1243.6-1243.6</f>
        <v>0</v>
      </c>
      <c r="I704" s="9">
        <f>1243.6-1243.6</f>
        <v>0</v>
      </c>
      <c r="J704" s="9"/>
      <c r="K704" s="9">
        <f>1243.6-1243.6</f>
        <v>0</v>
      </c>
      <c r="L704" s="9">
        <f>1243.6-1243.6</f>
        <v>0</v>
      </c>
      <c r="M704" s="9"/>
      <c r="N704" s="9">
        <f>1243.6-1243.6</f>
        <v>0</v>
      </c>
    </row>
    <row r="705" spans="1:14" x14ac:dyDescent="0.3">
      <c r="A705" s="52"/>
      <c r="B705" s="22" t="s">
        <v>138</v>
      </c>
      <c r="C705" s="21"/>
      <c r="D705" s="22"/>
      <c r="E705" s="19" t="s">
        <v>137</v>
      </c>
      <c r="F705" s="26">
        <f t="shared" ref="F705:N708" si="168">F706</f>
        <v>364.1</v>
      </c>
      <c r="G705" s="277"/>
      <c r="H705" s="26">
        <f t="shared" si="168"/>
        <v>364.1</v>
      </c>
      <c r="I705" s="26">
        <f t="shared" si="168"/>
        <v>0</v>
      </c>
      <c r="J705" s="26"/>
      <c r="K705" s="26">
        <f t="shared" si="168"/>
        <v>0</v>
      </c>
      <c r="L705" s="26">
        <f t="shared" si="168"/>
        <v>364.1</v>
      </c>
      <c r="M705" s="26"/>
      <c r="N705" s="26">
        <f t="shared" si="168"/>
        <v>364.1</v>
      </c>
    </row>
    <row r="706" spans="1:14" x14ac:dyDescent="0.3">
      <c r="A706" s="52"/>
      <c r="B706" s="22"/>
      <c r="C706" s="21" t="s">
        <v>36</v>
      </c>
      <c r="D706" s="22"/>
      <c r="E706" s="27" t="s">
        <v>35</v>
      </c>
      <c r="F706" s="26">
        <f t="shared" si="168"/>
        <v>364.1</v>
      </c>
      <c r="G706" s="277"/>
      <c r="H706" s="26">
        <f t="shared" si="168"/>
        <v>364.1</v>
      </c>
      <c r="I706" s="26">
        <f t="shared" si="168"/>
        <v>0</v>
      </c>
      <c r="J706" s="26"/>
      <c r="K706" s="26">
        <f t="shared" si="168"/>
        <v>0</v>
      </c>
      <c r="L706" s="26">
        <f t="shared" si="168"/>
        <v>364.1</v>
      </c>
      <c r="M706" s="26"/>
      <c r="N706" s="26">
        <f t="shared" si="168"/>
        <v>364.1</v>
      </c>
    </row>
    <row r="707" spans="1:14" ht="26.4" x14ac:dyDescent="0.3">
      <c r="A707" s="53"/>
      <c r="B707" s="33"/>
      <c r="C707" s="34" t="s">
        <v>59</v>
      </c>
      <c r="D707" s="33"/>
      <c r="E707" s="32" t="s">
        <v>58</v>
      </c>
      <c r="F707" s="31">
        <f t="shared" si="168"/>
        <v>364.1</v>
      </c>
      <c r="G707" s="276"/>
      <c r="H707" s="31">
        <f t="shared" si="168"/>
        <v>364.1</v>
      </c>
      <c r="I707" s="31">
        <f t="shared" si="168"/>
        <v>0</v>
      </c>
      <c r="J707" s="31"/>
      <c r="K707" s="31">
        <f t="shared" si="168"/>
        <v>0</v>
      </c>
      <c r="L707" s="31">
        <f t="shared" si="168"/>
        <v>364.1</v>
      </c>
      <c r="M707" s="31"/>
      <c r="N707" s="31">
        <f t="shared" si="168"/>
        <v>364.1</v>
      </c>
    </row>
    <row r="708" spans="1:14" x14ac:dyDescent="0.3">
      <c r="A708" s="30"/>
      <c r="B708" s="30"/>
      <c r="C708" s="30" t="s">
        <v>136</v>
      </c>
      <c r="D708" s="30"/>
      <c r="E708" s="51" t="s">
        <v>135</v>
      </c>
      <c r="F708" s="28">
        <f t="shared" si="168"/>
        <v>364.1</v>
      </c>
      <c r="G708" s="270"/>
      <c r="H708" s="28">
        <f t="shared" si="168"/>
        <v>364.1</v>
      </c>
      <c r="I708" s="28">
        <f t="shared" si="168"/>
        <v>0</v>
      </c>
      <c r="J708" s="28"/>
      <c r="K708" s="28">
        <f t="shared" si="168"/>
        <v>0</v>
      </c>
      <c r="L708" s="28">
        <f t="shared" si="168"/>
        <v>364.1</v>
      </c>
      <c r="M708" s="28"/>
      <c r="N708" s="28">
        <f t="shared" si="168"/>
        <v>364.1</v>
      </c>
    </row>
    <row r="709" spans="1:14" x14ac:dyDescent="0.3">
      <c r="A709" s="153"/>
      <c r="B709" s="153"/>
      <c r="C709" s="153" t="s">
        <v>134</v>
      </c>
      <c r="D709" s="153"/>
      <c r="E709" s="154" t="s">
        <v>133</v>
      </c>
      <c r="F709" s="155">
        <f>F710+F712</f>
        <v>364.1</v>
      </c>
      <c r="G709" s="271"/>
      <c r="H709" s="155">
        <f>H710+H712</f>
        <v>364.1</v>
      </c>
      <c r="I709" s="155">
        <f>I710+I712</f>
        <v>0</v>
      </c>
      <c r="J709" s="155"/>
      <c r="K709" s="155">
        <f>K710+K712</f>
        <v>0</v>
      </c>
      <c r="L709" s="155">
        <f>L710+L712</f>
        <v>364.1</v>
      </c>
      <c r="M709" s="155"/>
      <c r="N709" s="155">
        <f>N710+N712</f>
        <v>364.1</v>
      </c>
    </row>
    <row r="710" spans="1:14" ht="66.599999999999994" x14ac:dyDescent="0.3">
      <c r="A710" s="8"/>
      <c r="B710" s="8"/>
      <c r="C710" s="7" t="s">
        <v>132</v>
      </c>
      <c r="D710" s="7"/>
      <c r="E710" s="6" t="s">
        <v>131</v>
      </c>
      <c r="F710" s="9">
        <f>F711</f>
        <v>297.10000000000002</v>
      </c>
      <c r="G710" s="237"/>
      <c r="H710" s="9">
        <f>H711</f>
        <v>297.10000000000002</v>
      </c>
      <c r="I710" s="9">
        <f>I711</f>
        <v>0</v>
      </c>
      <c r="J710" s="9"/>
      <c r="K710" s="9">
        <f>K711</f>
        <v>0</v>
      </c>
      <c r="L710" s="9">
        <f>L711</f>
        <v>297.10000000000002</v>
      </c>
      <c r="M710" s="9"/>
      <c r="N710" s="9">
        <f>N711</f>
        <v>297.10000000000002</v>
      </c>
    </row>
    <row r="711" spans="1:14" ht="27" x14ac:dyDescent="0.3">
      <c r="A711" s="8"/>
      <c r="B711" s="8"/>
      <c r="C711" s="7"/>
      <c r="D711" s="7" t="s">
        <v>57</v>
      </c>
      <c r="E711" s="6" t="s">
        <v>56</v>
      </c>
      <c r="F711" s="175">
        <v>297.10000000000002</v>
      </c>
      <c r="G711" s="253"/>
      <c r="H711" s="175">
        <v>297.10000000000002</v>
      </c>
      <c r="I711" s="175">
        <v>0</v>
      </c>
      <c r="J711" s="175"/>
      <c r="K711" s="175">
        <v>0</v>
      </c>
      <c r="L711" s="175">
        <v>297.10000000000002</v>
      </c>
      <c r="M711" s="175"/>
      <c r="N711" s="175">
        <v>297.10000000000002</v>
      </c>
    </row>
    <row r="712" spans="1:14" x14ac:dyDescent="0.3">
      <c r="A712" s="8"/>
      <c r="B712" s="8"/>
      <c r="C712" s="54" t="s">
        <v>130</v>
      </c>
      <c r="D712" s="54"/>
      <c r="E712" s="10" t="s">
        <v>129</v>
      </c>
      <c r="F712" s="9">
        <f>F713</f>
        <v>67</v>
      </c>
      <c r="G712" s="237"/>
      <c r="H712" s="9">
        <f>H713</f>
        <v>67</v>
      </c>
      <c r="I712" s="9">
        <f>I713</f>
        <v>0</v>
      </c>
      <c r="J712" s="9"/>
      <c r="K712" s="9">
        <f>K713</f>
        <v>0</v>
      </c>
      <c r="L712" s="9">
        <f>L713</f>
        <v>67</v>
      </c>
      <c r="M712" s="9"/>
      <c r="N712" s="9">
        <f>N713</f>
        <v>67</v>
      </c>
    </row>
    <row r="713" spans="1:14" ht="27" x14ac:dyDescent="0.3">
      <c r="A713" s="8"/>
      <c r="B713" s="8"/>
      <c r="C713" s="54"/>
      <c r="D713" s="7" t="s">
        <v>57</v>
      </c>
      <c r="E713" s="6" t="s">
        <v>56</v>
      </c>
      <c r="F713" s="9">
        <f>F715</f>
        <v>67</v>
      </c>
      <c r="G713" s="237"/>
      <c r="H713" s="9">
        <f>H715</f>
        <v>67</v>
      </c>
      <c r="I713" s="9">
        <f>I715</f>
        <v>0</v>
      </c>
      <c r="J713" s="9"/>
      <c r="K713" s="9">
        <f>K715</f>
        <v>0</v>
      </c>
      <c r="L713" s="9">
        <f>L715</f>
        <v>67</v>
      </c>
      <c r="M713" s="9"/>
      <c r="N713" s="9">
        <f>N715</f>
        <v>67</v>
      </c>
    </row>
    <row r="714" spans="1:14" x14ac:dyDescent="0.3">
      <c r="A714" s="8"/>
      <c r="B714" s="8"/>
      <c r="C714" s="7"/>
      <c r="D714" s="7"/>
      <c r="E714" s="10" t="s">
        <v>100</v>
      </c>
      <c r="F714" s="9">
        <v>0</v>
      </c>
      <c r="G714" s="237"/>
      <c r="H714" s="9">
        <v>0</v>
      </c>
      <c r="I714" s="9">
        <v>0</v>
      </c>
      <c r="J714" s="9"/>
      <c r="K714" s="9">
        <v>0</v>
      </c>
      <c r="L714" s="9">
        <v>0</v>
      </c>
      <c r="M714" s="9"/>
      <c r="N714" s="9">
        <v>0</v>
      </c>
    </row>
    <row r="715" spans="1:14" x14ac:dyDescent="0.3">
      <c r="A715" s="8"/>
      <c r="B715" s="8"/>
      <c r="C715" s="7"/>
      <c r="D715" s="7"/>
      <c r="E715" s="10" t="s">
        <v>97</v>
      </c>
      <c r="F715" s="9">
        <v>67</v>
      </c>
      <c r="G715" s="237"/>
      <c r="H715" s="9">
        <v>67</v>
      </c>
      <c r="I715" s="9">
        <v>0</v>
      </c>
      <c r="J715" s="9"/>
      <c r="K715" s="9">
        <v>0</v>
      </c>
      <c r="L715" s="9">
        <v>67</v>
      </c>
      <c r="M715" s="9"/>
      <c r="N715" s="9">
        <v>67</v>
      </c>
    </row>
    <row r="716" spans="1:14" x14ac:dyDescent="0.3">
      <c r="A716" s="52"/>
      <c r="B716" s="22" t="s">
        <v>128</v>
      </c>
      <c r="C716" s="21"/>
      <c r="D716" s="22"/>
      <c r="E716" s="27" t="s">
        <v>127</v>
      </c>
      <c r="F716" s="26">
        <f t="shared" ref="F716:N721" si="169">F717</f>
        <v>300</v>
      </c>
      <c r="G716" s="277"/>
      <c r="H716" s="26">
        <f t="shared" si="169"/>
        <v>300</v>
      </c>
      <c r="I716" s="26">
        <f t="shared" si="169"/>
        <v>0</v>
      </c>
      <c r="J716" s="26"/>
      <c r="K716" s="26">
        <f t="shared" si="169"/>
        <v>0</v>
      </c>
      <c r="L716" s="26">
        <f t="shared" si="169"/>
        <v>300</v>
      </c>
      <c r="M716" s="26"/>
      <c r="N716" s="26">
        <f t="shared" si="169"/>
        <v>300</v>
      </c>
    </row>
    <row r="717" spans="1:14" x14ac:dyDescent="0.3">
      <c r="A717" s="52"/>
      <c r="B717" s="22"/>
      <c r="C717" s="21" t="s">
        <v>36</v>
      </c>
      <c r="D717" s="22"/>
      <c r="E717" s="27" t="s">
        <v>35</v>
      </c>
      <c r="F717" s="26">
        <f t="shared" si="169"/>
        <v>300</v>
      </c>
      <c r="G717" s="277"/>
      <c r="H717" s="26">
        <f t="shared" si="169"/>
        <v>300</v>
      </c>
      <c r="I717" s="26">
        <f t="shared" si="169"/>
        <v>0</v>
      </c>
      <c r="J717" s="26"/>
      <c r="K717" s="26">
        <f t="shared" si="169"/>
        <v>0</v>
      </c>
      <c r="L717" s="26">
        <f t="shared" si="169"/>
        <v>300</v>
      </c>
      <c r="M717" s="26"/>
      <c r="N717" s="26">
        <f t="shared" si="169"/>
        <v>300</v>
      </c>
    </row>
    <row r="718" spans="1:14" ht="26.4" x14ac:dyDescent="0.3">
      <c r="A718" s="53"/>
      <c r="B718" s="33"/>
      <c r="C718" s="34" t="s">
        <v>79</v>
      </c>
      <c r="D718" s="33"/>
      <c r="E718" s="32" t="s">
        <v>78</v>
      </c>
      <c r="F718" s="31">
        <f t="shared" si="169"/>
        <v>300</v>
      </c>
      <c r="G718" s="276"/>
      <c r="H718" s="31">
        <f t="shared" si="169"/>
        <v>300</v>
      </c>
      <c r="I718" s="31">
        <f t="shared" si="169"/>
        <v>0</v>
      </c>
      <c r="J718" s="31"/>
      <c r="K718" s="31">
        <f t="shared" si="169"/>
        <v>0</v>
      </c>
      <c r="L718" s="31">
        <f t="shared" si="169"/>
        <v>300</v>
      </c>
      <c r="M718" s="31"/>
      <c r="N718" s="31">
        <f t="shared" si="169"/>
        <v>300</v>
      </c>
    </row>
    <row r="719" spans="1:14" x14ac:dyDescent="0.3">
      <c r="A719" s="30"/>
      <c r="B719" s="30"/>
      <c r="C719" s="30" t="s">
        <v>126</v>
      </c>
      <c r="D719" s="30"/>
      <c r="E719" s="29" t="s">
        <v>125</v>
      </c>
      <c r="F719" s="28">
        <f t="shared" si="169"/>
        <v>300</v>
      </c>
      <c r="G719" s="270"/>
      <c r="H719" s="28">
        <f t="shared" si="169"/>
        <v>300</v>
      </c>
      <c r="I719" s="28">
        <f t="shared" si="169"/>
        <v>0</v>
      </c>
      <c r="J719" s="28"/>
      <c r="K719" s="28">
        <f t="shared" si="169"/>
        <v>0</v>
      </c>
      <c r="L719" s="28">
        <f t="shared" si="169"/>
        <v>300</v>
      </c>
      <c r="M719" s="28"/>
      <c r="N719" s="28">
        <f t="shared" si="169"/>
        <v>300</v>
      </c>
    </row>
    <row r="720" spans="1:14" ht="27" customHeight="1" x14ac:dyDescent="0.3">
      <c r="A720" s="153"/>
      <c r="B720" s="153"/>
      <c r="C720" s="153" t="s">
        <v>124</v>
      </c>
      <c r="D720" s="153"/>
      <c r="E720" s="154" t="s">
        <v>123</v>
      </c>
      <c r="F720" s="155">
        <f t="shared" si="169"/>
        <v>300</v>
      </c>
      <c r="G720" s="271"/>
      <c r="H720" s="155">
        <f t="shared" si="169"/>
        <v>300</v>
      </c>
      <c r="I720" s="155">
        <f t="shared" si="169"/>
        <v>0</v>
      </c>
      <c r="J720" s="155"/>
      <c r="K720" s="155">
        <f t="shared" si="169"/>
        <v>0</v>
      </c>
      <c r="L720" s="155">
        <f t="shared" si="169"/>
        <v>300</v>
      </c>
      <c r="M720" s="155"/>
      <c r="N720" s="155">
        <f t="shared" si="169"/>
        <v>300</v>
      </c>
    </row>
    <row r="721" spans="1:14" ht="27" x14ac:dyDescent="0.3">
      <c r="A721" s="8"/>
      <c r="B721" s="8"/>
      <c r="C721" s="7" t="s">
        <v>122</v>
      </c>
      <c r="D721" s="7"/>
      <c r="E721" s="6" t="s">
        <v>758</v>
      </c>
      <c r="F721" s="9">
        <f t="shared" si="169"/>
        <v>300</v>
      </c>
      <c r="G721" s="237"/>
      <c r="H721" s="9">
        <f t="shared" si="169"/>
        <v>300</v>
      </c>
      <c r="I721" s="9">
        <f t="shared" si="169"/>
        <v>0</v>
      </c>
      <c r="J721" s="9"/>
      <c r="K721" s="9">
        <f t="shared" si="169"/>
        <v>0</v>
      </c>
      <c r="L721" s="9">
        <f t="shared" si="169"/>
        <v>300</v>
      </c>
      <c r="M721" s="9"/>
      <c r="N721" s="9">
        <f t="shared" si="169"/>
        <v>300</v>
      </c>
    </row>
    <row r="722" spans="1:14" ht="27" x14ac:dyDescent="0.3">
      <c r="A722" s="8"/>
      <c r="B722" s="8"/>
      <c r="C722" s="7"/>
      <c r="D722" s="7" t="s">
        <v>57</v>
      </c>
      <c r="E722" s="6" t="s">
        <v>56</v>
      </c>
      <c r="F722" s="9">
        <v>300</v>
      </c>
      <c r="G722" s="237"/>
      <c r="H722" s="9">
        <v>300</v>
      </c>
      <c r="I722" s="9">
        <v>0</v>
      </c>
      <c r="J722" s="9"/>
      <c r="K722" s="9">
        <v>0</v>
      </c>
      <c r="L722" s="9">
        <v>300</v>
      </c>
      <c r="M722" s="9"/>
      <c r="N722" s="9">
        <v>300</v>
      </c>
    </row>
    <row r="723" spans="1:14" x14ac:dyDescent="0.3">
      <c r="A723" s="20"/>
      <c r="B723" s="22" t="s">
        <v>121</v>
      </c>
      <c r="C723" s="21"/>
      <c r="D723" s="20"/>
      <c r="E723" s="19" t="s">
        <v>120</v>
      </c>
      <c r="F723" s="26">
        <f>F724+F766</f>
        <v>93599.306420000008</v>
      </c>
      <c r="G723" s="26">
        <f>G724+G766</f>
        <v>-2399.4968800000001</v>
      </c>
      <c r="H723" s="26">
        <f>H724+H766</f>
        <v>91199.809540000017</v>
      </c>
      <c r="I723" s="26">
        <f>I724+I766</f>
        <v>85430.900000000009</v>
      </c>
      <c r="J723" s="26"/>
      <c r="K723" s="26">
        <f>K724+K766</f>
        <v>85430.900000000009</v>
      </c>
      <c r="L723" s="26">
        <f>L724+L766</f>
        <v>87532.3</v>
      </c>
      <c r="M723" s="26"/>
      <c r="N723" s="26">
        <f>N724+N766</f>
        <v>87532.3</v>
      </c>
    </row>
    <row r="724" spans="1:14" x14ac:dyDescent="0.3">
      <c r="A724" s="36"/>
      <c r="B724" s="22" t="s">
        <v>119</v>
      </c>
      <c r="C724" s="21"/>
      <c r="D724" s="20"/>
      <c r="E724" s="19" t="s">
        <v>118</v>
      </c>
      <c r="F724" s="26">
        <f t="shared" ref="F724:N726" si="170">F725</f>
        <v>87766.576210000014</v>
      </c>
      <c r="G724" s="26">
        <f t="shared" si="170"/>
        <v>-2399.5</v>
      </c>
      <c r="H724" s="26">
        <f t="shared" si="170"/>
        <v>85367.076210000014</v>
      </c>
      <c r="I724" s="26">
        <f t="shared" si="170"/>
        <v>80701.8</v>
      </c>
      <c r="J724" s="26"/>
      <c r="K724" s="26">
        <f t="shared" si="170"/>
        <v>80701.8</v>
      </c>
      <c r="L724" s="26">
        <f t="shared" si="170"/>
        <v>81201.8</v>
      </c>
      <c r="M724" s="26"/>
      <c r="N724" s="26">
        <f t="shared" si="170"/>
        <v>81201.8</v>
      </c>
    </row>
    <row r="725" spans="1:14" x14ac:dyDescent="0.3">
      <c r="A725" s="36"/>
      <c r="B725" s="22"/>
      <c r="C725" s="21" t="s">
        <v>36</v>
      </c>
      <c r="D725" s="22"/>
      <c r="E725" s="27" t="s">
        <v>35</v>
      </c>
      <c r="F725" s="26">
        <f t="shared" si="170"/>
        <v>87766.576210000014</v>
      </c>
      <c r="G725" s="26">
        <f t="shared" si="170"/>
        <v>-2399.5</v>
      </c>
      <c r="H725" s="26">
        <f t="shared" si="170"/>
        <v>85367.076210000014</v>
      </c>
      <c r="I725" s="26">
        <f t="shared" si="170"/>
        <v>80701.8</v>
      </c>
      <c r="J725" s="26"/>
      <c r="K725" s="26">
        <f t="shared" si="170"/>
        <v>80701.8</v>
      </c>
      <c r="L725" s="26">
        <f t="shared" si="170"/>
        <v>81201.8</v>
      </c>
      <c r="M725" s="26"/>
      <c r="N725" s="26">
        <f t="shared" si="170"/>
        <v>81201.8</v>
      </c>
    </row>
    <row r="726" spans="1:14" ht="26.4" x14ac:dyDescent="0.3">
      <c r="A726" s="53"/>
      <c r="B726" s="33"/>
      <c r="C726" s="34" t="s">
        <v>59</v>
      </c>
      <c r="D726" s="33"/>
      <c r="E726" s="32" t="s">
        <v>58</v>
      </c>
      <c r="F726" s="31">
        <f t="shared" si="170"/>
        <v>87766.576210000014</v>
      </c>
      <c r="G726" s="31">
        <f t="shared" si="170"/>
        <v>-2399.5</v>
      </c>
      <c r="H726" s="31">
        <f t="shared" si="170"/>
        <v>85367.076210000014</v>
      </c>
      <c r="I726" s="31">
        <f t="shared" si="170"/>
        <v>80701.8</v>
      </c>
      <c r="J726" s="31"/>
      <c r="K726" s="31">
        <f t="shared" si="170"/>
        <v>80701.8</v>
      </c>
      <c r="L726" s="31">
        <f t="shared" si="170"/>
        <v>81201.8</v>
      </c>
      <c r="M726" s="31"/>
      <c r="N726" s="31">
        <f t="shared" si="170"/>
        <v>81201.8</v>
      </c>
    </row>
    <row r="727" spans="1:14" ht="27" x14ac:dyDescent="0.3">
      <c r="A727" s="30"/>
      <c r="B727" s="30"/>
      <c r="C727" s="30" t="s">
        <v>93</v>
      </c>
      <c r="D727" s="30"/>
      <c r="E727" s="51" t="s">
        <v>92</v>
      </c>
      <c r="F727" s="28">
        <f>F728+F731+F739+F742+F762</f>
        <v>87766.576210000014</v>
      </c>
      <c r="G727" s="28">
        <f>G728+G731+G739+G742+G762</f>
        <v>-2399.5</v>
      </c>
      <c r="H727" s="28">
        <f>H728+H731+H739+H742+H762</f>
        <v>85367.076210000014</v>
      </c>
      <c r="I727" s="28">
        <f t="shared" ref="I727" si="171">I728+I731+I739+I742</f>
        <v>80701.8</v>
      </c>
      <c r="J727" s="28"/>
      <c r="K727" s="28">
        <f t="shared" ref="K727:L727" si="172">K728+K731+K739+K742</f>
        <v>80701.8</v>
      </c>
      <c r="L727" s="28">
        <f t="shared" si="172"/>
        <v>81201.8</v>
      </c>
      <c r="M727" s="28"/>
      <c r="N727" s="28">
        <f t="shared" ref="N727" si="173">N728+N731+N739+N742</f>
        <v>81201.8</v>
      </c>
    </row>
    <row r="728" spans="1:14" ht="40.200000000000003" x14ac:dyDescent="0.3">
      <c r="A728" s="153"/>
      <c r="B728" s="153"/>
      <c r="C728" s="153" t="s">
        <v>117</v>
      </c>
      <c r="D728" s="153"/>
      <c r="E728" s="154" t="s">
        <v>116</v>
      </c>
      <c r="F728" s="155">
        <f t="shared" ref="F728:N729" si="174">F729</f>
        <v>50874.8</v>
      </c>
      <c r="G728" s="155"/>
      <c r="H728" s="155">
        <f t="shared" si="174"/>
        <v>50874.8</v>
      </c>
      <c r="I728" s="155">
        <f t="shared" si="174"/>
        <v>49233.599999999999</v>
      </c>
      <c r="J728" s="155"/>
      <c r="K728" s="155">
        <f t="shared" si="174"/>
        <v>49233.599999999999</v>
      </c>
      <c r="L728" s="155">
        <f t="shared" si="174"/>
        <v>49233.599999999999</v>
      </c>
      <c r="M728" s="155"/>
      <c r="N728" s="155">
        <f t="shared" si="174"/>
        <v>49233.599999999999</v>
      </c>
    </row>
    <row r="729" spans="1:14" x14ac:dyDescent="0.3">
      <c r="A729" s="7"/>
      <c r="B729" s="7"/>
      <c r="C729" s="7" t="s">
        <v>115</v>
      </c>
      <c r="D729" s="7"/>
      <c r="E729" s="63" t="s">
        <v>114</v>
      </c>
      <c r="F729" s="9">
        <f t="shared" si="174"/>
        <v>50874.8</v>
      </c>
      <c r="G729" s="9"/>
      <c r="H729" s="9">
        <f t="shared" si="174"/>
        <v>50874.8</v>
      </c>
      <c r="I729" s="9">
        <f t="shared" si="174"/>
        <v>49233.599999999999</v>
      </c>
      <c r="J729" s="9"/>
      <c r="K729" s="9">
        <f t="shared" si="174"/>
        <v>49233.599999999999</v>
      </c>
      <c r="L729" s="9">
        <f t="shared" si="174"/>
        <v>49233.599999999999</v>
      </c>
      <c r="M729" s="9"/>
      <c r="N729" s="9">
        <f t="shared" si="174"/>
        <v>49233.599999999999</v>
      </c>
    </row>
    <row r="730" spans="1:14" ht="27" x14ac:dyDescent="0.3">
      <c r="A730" s="7"/>
      <c r="B730" s="7"/>
      <c r="C730" s="7"/>
      <c r="D730" s="7" t="s">
        <v>57</v>
      </c>
      <c r="E730" s="6" t="s">
        <v>56</v>
      </c>
      <c r="F730" s="175">
        <v>50874.8</v>
      </c>
      <c r="G730" s="253"/>
      <c r="H730" s="175">
        <v>50874.8</v>
      </c>
      <c r="I730" s="175">
        <f>52385.1-3151.5</f>
        <v>49233.599999999999</v>
      </c>
      <c r="J730" s="175"/>
      <c r="K730" s="175">
        <f>52385.1-3151.5</f>
        <v>49233.599999999999</v>
      </c>
      <c r="L730" s="175">
        <f>52385.1-3151.5</f>
        <v>49233.599999999999</v>
      </c>
      <c r="M730" s="175"/>
      <c r="N730" s="175">
        <f>52385.1-3151.5</f>
        <v>49233.599999999999</v>
      </c>
    </row>
    <row r="731" spans="1:14" x14ac:dyDescent="0.3">
      <c r="A731" s="153"/>
      <c r="B731" s="153"/>
      <c r="C731" s="153" t="s">
        <v>113</v>
      </c>
      <c r="D731" s="153"/>
      <c r="E731" s="154" t="s">
        <v>112</v>
      </c>
      <c r="F731" s="155">
        <f>F732+F734+F736</f>
        <v>30130.05</v>
      </c>
      <c r="G731" s="271"/>
      <c r="H731" s="155">
        <f>H732+H734+H736</f>
        <v>30130.05</v>
      </c>
      <c r="I731" s="155">
        <f>I732+I734</f>
        <v>29614.1</v>
      </c>
      <c r="J731" s="155"/>
      <c r="K731" s="155">
        <f>K732+K734</f>
        <v>29614.1</v>
      </c>
      <c r="L731" s="155">
        <f>L732+L734</f>
        <v>30114.1</v>
      </c>
      <c r="M731" s="155"/>
      <c r="N731" s="155">
        <f>N732+N734</f>
        <v>30114.1</v>
      </c>
    </row>
    <row r="732" spans="1:14" ht="27" x14ac:dyDescent="0.3">
      <c r="A732" s="7"/>
      <c r="B732" s="7"/>
      <c r="C732" s="7" t="s">
        <v>111</v>
      </c>
      <c r="D732" s="7"/>
      <c r="E732" s="63" t="s">
        <v>110</v>
      </c>
      <c r="F732" s="9">
        <f>F733</f>
        <v>29614.1</v>
      </c>
      <c r="G732" s="237"/>
      <c r="H732" s="9">
        <f>H733</f>
        <v>29614.1</v>
      </c>
      <c r="I732" s="9">
        <f>I733</f>
        <v>29614.1</v>
      </c>
      <c r="J732" s="9"/>
      <c r="K732" s="9">
        <f>K733</f>
        <v>29614.1</v>
      </c>
      <c r="L732" s="9">
        <f>L733</f>
        <v>29614.1</v>
      </c>
      <c r="M732" s="9"/>
      <c r="N732" s="9">
        <f>N733</f>
        <v>29614.1</v>
      </c>
    </row>
    <row r="733" spans="1:14" ht="27" x14ac:dyDescent="0.3">
      <c r="A733" s="7"/>
      <c r="B733" s="7"/>
      <c r="C733" s="7"/>
      <c r="D733" s="7" t="s">
        <v>57</v>
      </c>
      <c r="E733" s="6" t="s">
        <v>56</v>
      </c>
      <c r="F733" s="175">
        <f>31652.3-2038.2</f>
        <v>29614.1</v>
      </c>
      <c r="G733" s="253"/>
      <c r="H733" s="175">
        <f>31652.3-2038.2</f>
        <v>29614.1</v>
      </c>
      <c r="I733" s="175">
        <f>31652.3-2038.2</f>
        <v>29614.1</v>
      </c>
      <c r="J733" s="175"/>
      <c r="K733" s="175">
        <f>31652.3-2038.2</f>
        <v>29614.1</v>
      </c>
      <c r="L733" s="175">
        <f>31652.3-2038.2</f>
        <v>29614.1</v>
      </c>
      <c r="M733" s="175"/>
      <c r="N733" s="175">
        <f>31652.3-2038.2</f>
        <v>29614.1</v>
      </c>
    </row>
    <row r="734" spans="1:14" x14ac:dyDescent="0.3">
      <c r="A734" s="7"/>
      <c r="B734" s="7"/>
      <c r="C734" s="7" t="s">
        <v>109</v>
      </c>
      <c r="D734" s="7"/>
      <c r="E734" s="63" t="s">
        <v>108</v>
      </c>
      <c r="F734" s="9">
        <v>500</v>
      </c>
      <c r="G734" s="237"/>
      <c r="H734" s="9">
        <v>500</v>
      </c>
      <c r="I734" s="9">
        <v>0</v>
      </c>
      <c r="J734" s="9"/>
      <c r="K734" s="9">
        <v>0</v>
      </c>
      <c r="L734" s="9">
        <v>500</v>
      </c>
      <c r="M734" s="9"/>
      <c r="N734" s="9">
        <v>500</v>
      </c>
    </row>
    <row r="735" spans="1:14" ht="27" x14ac:dyDescent="0.3">
      <c r="A735" s="7"/>
      <c r="B735" s="7"/>
      <c r="C735" s="7"/>
      <c r="D735" s="7" t="s">
        <v>57</v>
      </c>
      <c r="E735" s="6" t="s">
        <v>56</v>
      </c>
      <c r="F735" s="9">
        <v>500</v>
      </c>
      <c r="G735" s="237"/>
      <c r="H735" s="9">
        <v>500</v>
      </c>
      <c r="I735" s="9">
        <v>0</v>
      </c>
      <c r="J735" s="9"/>
      <c r="K735" s="9">
        <v>0</v>
      </c>
      <c r="L735" s="9">
        <v>500</v>
      </c>
      <c r="M735" s="9"/>
      <c r="N735" s="9">
        <v>500</v>
      </c>
    </row>
    <row r="736" spans="1:14" ht="27" x14ac:dyDescent="0.3">
      <c r="A736" s="304"/>
      <c r="B736" s="304"/>
      <c r="C736" s="7" t="s">
        <v>780</v>
      </c>
      <c r="D736" s="304"/>
      <c r="E736" s="305" t="s">
        <v>783</v>
      </c>
      <c r="F736" s="306">
        <v>15.95</v>
      </c>
      <c r="G736" s="306"/>
      <c r="H736" s="306">
        <f>H737</f>
        <v>15.95</v>
      </c>
      <c r="I736" s="307">
        <v>0</v>
      </c>
      <c r="J736" s="307"/>
      <c r="K736" s="307">
        <v>0</v>
      </c>
      <c r="L736" s="307">
        <v>0</v>
      </c>
      <c r="M736" s="307"/>
      <c r="N736" s="307">
        <v>0</v>
      </c>
    </row>
    <row r="737" spans="1:14" ht="27" x14ac:dyDescent="0.3">
      <c r="A737" s="304"/>
      <c r="B737" s="304"/>
      <c r="C737" s="304"/>
      <c r="D737" s="7" t="s">
        <v>57</v>
      </c>
      <c r="E737" s="6" t="s">
        <v>56</v>
      </c>
      <c r="F737" s="306">
        <v>15.95</v>
      </c>
      <c r="G737" s="306"/>
      <c r="H737" s="306">
        <f>H738</f>
        <v>15.95</v>
      </c>
      <c r="I737" s="307">
        <v>0</v>
      </c>
      <c r="J737" s="307"/>
      <c r="K737" s="307">
        <v>0</v>
      </c>
      <c r="L737" s="307">
        <v>0</v>
      </c>
      <c r="M737" s="307"/>
      <c r="N737" s="307">
        <v>0</v>
      </c>
    </row>
    <row r="738" spans="1:14" x14ac:dyDescent="0.3">
      <c r="A738" s="304"/>
      <c r="B738" s="304"/>
      <c r="C738" s="304"/>
      <c r="D738" s="304"/>
      <c r="E738" s="96" t="s">
        <v>296</v>
      </c>
      <c r="F738" s="306">
        <v>15.95</v>
      </c>
      <c r="G738" s="306"/>
      <c r="H738" s="306">
        <v>15.95</v>
      </c>
      <c r="I738" s="307">
        <v>0</v>
      </c>
      <c r="J738" s="307"/>
      <c r="K738" s="307">
        <v>0</v>
      </c>
      <c r="L738" s="307">
        <v>0</v>
      </c>
      <c r="M738" s="307"/>
      <c r="N738" s="307">
        <v>0</v>
      </c>
    </row>
    <row r="739" spans="1:14" ht="27" x14ac:dyDescent="0.3">
      <c r="A739" s="153"/>
      <c r="B739" s="153"/>
      <c r="C739" s="153" t="s">
        <v>107</v>
      </c>
      <c r="D739" s="153"/>
      <c r="E739" s="154" t="s">
        <v>106</v>
      </c>
      <c r="F739" s="155">
        <f t="shared" ref="F739:N740" si="175">F740</f>
        <v>4339.8</v>
      </c>
      <c r="G739" s="155">
        <f t="shared" si="175"/>
        <v>-2399.5</v>
      </c>
      <c r="H739" s="155">
        <f t="shared" si="175"/>
        <v>1940.3000000000002</v>
      </c>
      <c r="I739" s="155">
        <f t="shared" si="175"/>
        <v>1854.1000000000001</v>
      </c>
      <c r="J739" s="155"/>
      <c r="K739" s="155">
        <f t="shared" si="175"/>
        <v>1854.1000000000001</v>
      </c>
      <c r="L739" s="155">
        <f t="shared" si="175"/>
        <v>1854.1000000000001</v>
      </c>
      <c r="M739" s="155"/>
      <c r="N739" s="155">
        <f t="shared" si="175"/>
        <v>1854.1000000000001</v>
      </c>
    </row>
    <row r="740" spans="1:14" x14ac:dyDescent="0.3">
      <c r="A740" s="7"/>
      <c r="B740" s="7"/>
      <c r="C740" s="7" t="s">
        <v>105</v>
      </c>
      <c r="D740" s="7"/>
      <c r="E740" s="63" t="s">
        <v>104</v>
      </c>
      <c r="F740" s="9">
        <f t="shared" si="175"/>
        <v>4339.8</v>
      </c>
      <c r="G740" s="9">
        <f t="shared" si="175"/>
        <v>-2399.5</v>
      </c>
      <c r="H740" s="9">
        <f t="shared" si="175"/>
        <v>1940.3000000000002</v>
      </c>
      <c r="I740" s="9">
        <f t="shared" si="175"/>
        <v>1854.1000000000001</v>
      </c>
      <c r="J740" s="9"/>
      <c r="K740" s="9">
        <f t="shared" si="175"/>
        <v>1854.1000000000001</v>
      </c>
      <c r="L740" s="9">
        <f t="shared" si="175"/>
        <v>1854.1000000000001</v>
      </c>
      <c r="M740" s="9"/>
      <c r="N740" s="9">
        <f t="shared" si="175"/>
        <v>1854.1000000000001</v>
      </c>
    </row>
    <row r="741" spans="1:14" ht="27" x14ac:dyDescent="0.3">
      <c r="A741" s="7"/>
      <c r="B741" s="7"/>
      <c r="C741" s="7"/>
      <c r="D741" s="7" t="s">
        <v>57</v>
      </c>
      <c r="E741" s="6" t="s">
        <v>56</v>
      </c>
      <c r="F741" s="175">
        <f>4511.1-171.3</f>
        <v>4339.8</v>
      </c>
      <c r="G741" s="253">
        <v>-2399.5</v>
      </c>
      <c r="H741" s="175">
        <f>SUM(F741:G741)</f>
        <v>1940.3000000000002</v>
      </c>
      <c r="I741" s="175">
        <f>2025.4-171.3</f>
        <v>1854.1000000000001</v>
      </c>
      <c r="J741" s="175"/>
      <c r="K741" s="175">
        <f>2025.4-171.3</f>
        <v>1854.1000000000001</v>
      </c>
      <c r="L741" s="175">
        <f>2025.4-171.3</f>
        <v>1854.1000000000001</v>
      </c>
      <c r="M741" s="175"/>
      <c r="N741" s="175">
        <f>2025.4-171.3</f>
        <v>1854.1000000000001</v>
      </c>
    </row>
    <row r="742" spans="1:14" s="57" customFormat="1" ht="40.200000000000003" x14ac:dyDescent="0.3">
      <c r="A742" s="153"/>
      <c r="B742" s="153"/>
      <c r="C742" s="153" t="s">
        <v>103</v>
      </c>
      <c r="D742" s="153"/>
      <c r="E742" s="156" t="s">
        <v>102</v>
      </c>
      <c r="F742" s="155">
        <f>F743+F745+F747+F750+F754+F758</f>
        <v>2201.9262099999996</v>
      </c>
      <c r="G742" s="271"/>
      <c r="H742" s="155">
        <f>H743+H745+H747+H750+H754+H758</f>
        <v>2201.9262099999996</v>
      </c>
      <c r="I742" s="155">
        <v>0</v>
      </c>
      <c r="J742" s="155"/>
      <c r="K742" s="155">
        <v>0</v>
      </c>
      <c r="L742" s="155">
        <v>0</v>
      </c>
      <c r="M742" s="155"/>
      <c r="N742" s="155">
        <v>0</v>
      </c>
    </row>
    <row r="743" spans="1:14" s="233" customFormat="1" ht="27" x14ac:dyDescent="0.3">
      <c r="A743" s="232"/>
      <c r="B743" s="232"/>
      <c r="C743" s="7" t="s">
        <v>699</v>
      </c>
      <c r="D743" s="7"/>
      <c r="E743" s="6" t="s">
        <v>677</v>
      </c>
      <c r="F743" s="175">
        <f>F744</f>
        <v>0</v>
      </c>
      <c r="G743" s="253"/>
      <c r="H743" s="175">
        <f>H744</f>
        <v>0</v>
      </c>
      <c r="I743" s="175">
        <v>0</v>
      </c>
      <c r="J743" s="175"/>
      <c r="K743" s="175">
        <v>0</v>
      </c>
      <c r="L743" s="175">
        <v>0</v>
      </c>
      <c r="M743" s="175"/>
      <c r="N743" s="175">
        <v>0</v>
      </c>
    </row>
    <row r="744" spans="1:14" s="233" customFormat="1" ht="27" x14ac:dyDescent="0.3">
      <c r="A744" s="232"/>
      <c r="B744" s="232"/>
      <c r="C744" s="60"/>
      <c r="D744" s="7" t="s">
        <v>57</v>
      </c>
      <c r="E744" s="6" t="s">
        <v>56</v>
      </c>
      <c r="F744" s="175">
        <v>0</v>
      </c>
      <c r="G744" s="253"/>
      <c r="H744" s="175">
        <v>0</v>
      </c>
      <c r="I744" s="175">
        <v>0</v>
      </c>
      <c r="J744" s="175"/>
      <c r="K744" s="175">
        <v>0</v>
      </c>
      <c r="L744" s="175">
        <v>0</v>
      </c>
      <c r="M744" s="175"/>
      <c r="N744" s="175">
        <v>0</v>
      </c>
    </row>
    <row r="745" spans="1:14" s="233" customFormat="1" ht="27" x14ac:dyDescent="0.3">
      <c r="A745" s="232"/>
      <c r="B745" s="232"/>
      <c r="C745" s="7" t="s">
        <v>700</v>
      </c>
      <c r="D745" s="7"/>
      <c r="E745" s="6" t="s">
        <v>678</v>
      </c>
      <c r="F745" s="175">
        <f>F746</f>
        <v>212</v>
      </c>
      <c r="G745" s="253"/>
      <c r="H745" s="175">
        <f>H746</f>
        <v>212</v>
      </c>
      <c r="I745" s="253">
        <v>0</v>
      </c>
      <c r="J745" s="253"/>
      <c r="K745" s="253">
        <v>0</v>
      </c>
      <c r="L745" s="253">
        <v>0</v>
      </c>
      <c r="M745" s="253"/>
      <c r="N745" s="253">
        <v>0</v>
      </c>
    </row>
    <row r="746" spans="1:14" s="233" customFormat="1" ht="27" x14ac:dyDescent="0.3">
      <c r="A746" s="232"/>
      <c r="B746" s="232"/>
      <c r="C746" s="60"/>
      <c r="D746" s="7" t="s">
        <v>57</v>
      </c>
      <c r="E746" s="6" t="s">
        <v>56</v>
      </c>
      <c r="F746" s="175">
        <v>212</v>
      </c>
      <c r="G746" s="253"/>
      <c r="H746" s="175">
        <v>212</v>
      </c>
      <c r="I746" s="253">
        <v>0</v>
      </c>
      <c r="J746" s="253"/>
      <c r="K746" s="253">
        <v>0</v>
      </c>
      <c r="L746" s="253">
        <v>0</v>
      </c>
      <c r="M746" s="253"/>
      <c r="N746" s="253">
        <v>0</v>
      </c>
    </row>
    <row r="747" spans="1:14" ht="27" x14ac:dyDescent="0.3">
      <c r="A747" s="8"/>
      <c r="B747" s="8"/>
      <c r="C747" s="7" t="s">
        <v>606</v>
      </c>
      <c r="D747" s="7"/>
      <c r="E747" s="6" t="s">
        <v>701</v>
      </c>
      <c r="F747" s="5">
        <f>F748</f>
        <v>1650</v>
      </c>
      <c r="G747" s="229"/>
      <c r="H747" s="5">
        <f>H748</f>
        <v>1650</v>
      </c>
      <c r="I747" s="5">
        <v>0</v>
      </c>
      <c r="J747" s="5"/>
      <c r="K747" s="5">
        <v>0</v>
      </c>
      <c r="L747" s="5">
        <v>0</v>
      </c>
      <c r="M747" s="5"/>
      <c r="N747" s="5">
        <v>0</v>
      </c>
    </row>
    <row r="748" spans="1:14" ht="27" x14ac:dyDescent="0.3">
      <c r="A748" s="8"/>
      <c r="B748" s="8"/>
      <c r="C748" s="60"/>
      <c r="D748" s="7" t="s">
        <v>57</v>
      </c>
      <c r="E748" s="6" t="s">
        <v>56</v>
      </c>
      <c r="F748" s="5">
        <f>F749</f>
        <v>1650</v>
      </c>
      <c r="G748" s="229"/>
      <c r="H748" s="5">
        <f>H749</f>
        <v>1650</v>
      </c>
      <c r="I748" s="5">
        <v>0</v>
      </c>
      <c r="J748" s="5"/>
      <c r="K748" s="5">
        <v>0</v>
      </c>
      <c r="L748" s="5">
        <v>0</v>
      </c>
      <c r="M748" s="5"/>
      <c r="N748" s="5">
        <v>0</v>
      </c>
    </row>
    <row r="749" spans="1:14" x14ac:dyDescent="0.3">
      <c r="A749" s="8"/>
      <c r="B749" s="8"/>
      <c r="C749" s="60"/>
      <c r="D749" s="7"/>
      <c r="E749" s="6" t="s">
        <v>97</v>
      </c>
      <c r="F749" s="5">
        <v>1650</v>
      </c>
      <c r="G749" s="229"/>
      <c r="H749" s="5">
        <v>1650</v>
      </c>
      <c r="I749" s="5">
        <v>0</v>
      </c>
      <c r="J749" s="5"/>
      <c r="K749" s="5">
        <v>0</v>
      </c>
      <c r="L749" s="5">
        <v>0</v>
      </c>
      <c r="M749" s="5"/>
      <c r="N749" s="5">
        <v>0</v>
      </c>
    </row>
    <row r="750" spans="1:14" s="23" customFormat="1" ht="27" x14ac:dyDescent="0.3">
      <c r="A750" s="60"/>
      <c r="B750" s="60"/>
      <c r="C750" s="73" t="s">
        <v>750</v>
      </c>
      <c r="D750" s="7"/>
      <c r="E750" s="97" t="s">
        <v>734</v>
      </c>
      <c r="F750" s="175">
        <f>F751</f>
        <v>55.6</v>
      </c>
      <c r="G750" s="253"/>
      <c r="H750" s="175">
        <f>H751</f>
        <v>55.6</v>
      </c>
      <c r="I750" s="9">
        <v>0</v>
      </c>
      <c r="J750" s="9"/>
      <c r="K750" s="9">
        <v>0</v>
      </c>
      <c r="L750" s="9">
        <v>0</v>
      </c>
      <c r="M750" s="9"/>
      <c r="N750" s="9">
        <v>0</v>
      </c>
    </row>
    <row r="751" spans="1:14" s="23" customFormat="1" ht="27" x14ac:dyDescent="0.3">
      <c r="A751" s="60"/>
      <c r="B751" s="60"/>
      <c r="C751" s="7"/>
      <c r="D751" s="7" t="s">
        <v>57</v>
      </c>
      <c r="E751" s="6" t="s">
        <v>56</v>
      </c>
      <c r="F751" s="175">
        <f>F752+F753</f>
        <v>55.6</v>
      </c>
      <c r="G751" s="253"/>
      <c r="H751" s="175">
        <f>H752+H753</f>
        <v>55.6</v>
      </c>
      <c r="I751" s="9">
        <v>0</v>
      </c>
      <c r="J751" s="9"/>
      <c r="K751" s="9">
        <v>0</v>
      </c>
      <c r="L751" s="9">
        <v>0</v>
      </c>
      <c r="M751" s="9"/>
      <c r="N751" s="9">
        <v>0</v>
      </c>
    </row>
    <row r="752" spans="1:14" s="23" customFormat="1" x14ac:dyDescent="0.3">
      <c r="A752" s="60"/>
      <c r="B752" s="60"/>
      <c r="C752" s="7"/>
      <c r="D752" s="7"/>
      <c r="E752" s="96" t="s">
        <v>296</v>
      </c>
      <c r="F752" s="175">
        <v>27.8</v>
      </c>
      <c r="G752" s="253"/>
      <c r="H752" s="175">
        <v>27.8</v>
      </c>
      <c r="I752" s="9">
        <v>0</v>
      </c>
      <c r="J752" s="9"/>
      <c r="K752" s="9">
        <v>0</v>
      </c>
      <c r="L752" s="9">
        <v>0</v>
      </c>
      <c r="M752" s="9"/>
      <c r="N752" s="9">
        <v>0</v>
      </c>
    </row>
    <row r="753" spans="1:14" s="23" customFormat="1" x14ac:dyDescent="0.3">
      <c r="A753" s="60"/>
      <c r="B753" s="60"/>
      <c r="C753" s="7"/>
      <c r="D753" s="7"/>
      <c r="E753" s="96" t="s">
        <v>302</v>
      </c>
      <c r="F753" s="175">
        <v>27.8</v>
      </c>
      <c r="G753" s="253"/>
      <c r="H753" s="175">
        <v>27.8</v>
      </c>
      <c r="I753" s="9">
        <v>0</v>
      </c>
      <c r="J753" s="9"/>
      <c r="K753" s="9">
        <v>0</v>
      </c>
      <c r="L753" s="9">
        <v>0</v>
      </c>
      <c r="M753" s="9"/>
      <c r="N753" s="9">
        <v>0</v>
      </c>
    </row>
    <row r="754" spans="1:14" s="23" customFormat="1" ht="27" customHeight="1" x14ac:dyDescent="0.3">
      <c r="A754" s="60"/>
      <c r="B754" s="60"/>
      <c r="C754" s="73" t="s">
        <v>752</v>
      </c>
      <c r="D754" s="7"/>
      <c r="E754" s="97" t="s">
        <v>739</v>
      </c>
      <c r="F754" s="175">
        <f>F755</f>
        <v>85.188150000000007</v>
      </c>
      <c r="G754" s="253"/>
      <c r="H754" s="175">
        <f>H755</f>
        <v>85.188150000000007</v>
      </c>
      <c r="I754" s="9">
        <v>0</v>
      </c>
      <c r="J754" s="9"/>
      <c r="K754" s="9">
        <v>0</v>
      </c>
      <c r="L754" s="9">
        <v>0</v>
      </c>
      <c r="M754" s="9"/>
      <c r="N754" s="9">
        <v>0</v>
      </c>
    </row>
    <row r="755" spans="1:14" s="23" customFormat="1" ht="27" x14ac:dyDescent="0.3">
      <c r="A755" s="60"/>
      <c r="B755" s="60"/>
      <c r="C755" s="7"/>
      <c r="D755" s="7" t="s">
        <v>57</v>
      </c>
      <c r="E755" s="6" t="s">
        <v>56</v>
      </c>
      <c r="F755" s="175">
        <f>F756+F757</f>
        <v>85.188150000000007</v>
      </c>
      <c r="G755" s="253"/>
      <c r="H755" s="175">
        <f>H756+H757</f>
        <v>85.188150000000007</v>
      </c>
      <c r="I755" s="9">
        <v>0</v>
      </c>
      <c r="J755" s="9"/>
      <c r="K755" s="9">
        <v>0</v>
      </c>
      <c r="L755" s="9">
        <v>0</v>
      </c>
      <c r="M755" s="9"/>
      <c r="N755" s="9">
        <v>0</v>
      </c>
    </row>
    <row r="756" spans="1:14" s="23" customFormat="1" x14ac:dyDescent="0.3">
      <c r="A756" s="60"/>
      <c r="B756" s="60"/>
      <c r="C756" s="7"/>
      <c r="D756" s="7"/>
      <c r="E756" s="96" t="s">
        <v>296</v>
      </c>
      <c r="F756" s="175">
        <v>42.594070000000002</v>
      </c>
      <c r="G756" s="253"/>
      <c r="H756" s="175">
        <v>42.594070000000002</v>
      </c>
      <c r="I756" s="9">
        <v>0</v>
      </c>
      <c r="J756" s="9"/>
      <c r="K756" s="9">
        <v>0</v>
      </c>
      <c r="L756" s="9">
        <v>0</v>
      </c>
      <c r="M756" s="9"/>
      <c r="N756" s="9">
        <v>0</v>
      </c>
    </row>
    <row r="757" spans="1:14" s="23" customFormat="1" x14ac:dyDescent="0.3">
      <c r="A757" s="60"/>
      <c r="B757" s="60"/>
      <c r="C757" s="7"/>
      <c r="D757" s="7"/>
      <c r="E757" s="96" t="s">
        <v>302</v>
      </c>
      <c r="F757" s="175">
        <v>42.594079999999998</v>
      </c>
      <c r="G757" s="253"/>
      <c r="H757" s="175">
        <v>42.594079999999998</v>
      </c>
      <c r="I757" s="9">
        <v>0</v>
      </c>
      <c r="J757" s="9"/>
      <c r="K757" s="9">
        <v>0</v>
      </c>
      <c r="L757" s="9">
        <v>0</v>
      </c>
      <c r="M757" s="9"/>
      <c r="N757" s="9">
        <v>0</v>
      </c>
    </row>
    <row r="758" spans="1:14" s="23" customFormat="1" ht="40.200000000000003" x14ac:dyDescent="0.3">
      <c r="A758" s="60"/>
      <c r="B758" s="60"/>
      <c r="C758" s="73" t="s">
        <v>753</v>
      </c>
      <c r="D758" s="7"/>
      <c r="E758" s="97" t="s">
        <v>740</v>
      </c>
      <c r="F758" s="175">
        <f>F759</f>
        <v>199.13806</v>
      </c>
      <c r="G758" s="175"/>
      <c r="H758" s="175">
        <f>H759</f>
        <v>199.13806</v>
      </c>
      <c r="I758" s="9">
        <v>0</v>
      </c>
      <c r="J758" s="9"/>
      <c r="K758" s="9">
        <v>0</v>
      </c>
      <c r="L758" s="9">
        <v>0</v>
      </c>
      <c r="M758" s="9"/>
      <c r="N758" s="9">
        <v>0</v>
      </c>
    </row>
    <row r="759" spans="1:14" s="23" customFormat="1" ht="27" x14ac:dyDescent="0.3">
      <c r="A759" s="60"/>
      <c r="B759" s="60"/>
      <c r="C759" s="7"/>
      <c r="D759" s="7" t="s">
        <v>57</v>
      </c>
      <c r="E759" s="6" t="s">
        <v>56</v>
      </c>
      <c r="F759" s="175">
        <f>F760+F761</f>
        <v>199.13806</v>
      </c>
      <c r="G759" s="175"/>
      <c r="H759" s="175">
        <f>H760+H761</f>
        <v>199.13806</v>
      </c>
      <c r="I759" s="9">
        <v>0</v>
      </c>
      <c r="J759" s="9"/>
      <c r="K759" s="9">
        <v>0</v>
      </c>
      <c r="L759" s="9">
        <v>0</v>
      </c>
      <c r="M759" s="9"/>
      <c r="N759" s="9">
        <v>0</v>
      </c>
    </row>
    <row r="760" spans="1:14" s="23" customFormat="1" x14ac:dyDescent="0.3">
      <c r="A760" s="60"/>
      <c r="B760" s="60"/>
      <c r="C760" s="7"/>
      <c r="D760" s="7"/>
      <c r="E760" s="96" t="s">
        <v>296</v>
      </c>
      <c r="F760" s="175">
        <v>99.569029999999998</v>
      </c>
      <c r="G760" s="253"/>
      <c r="H760" s="175">
        <v>99.569029999999998</v>
      </c>
      <c r="I760" s="9">
        <v>0</v>
      </c>
      <c r="J760" s="9"/>
      <c r="K760" s="9">
        <v>0</v>
      </c>
      <c r="L760" s="9">
        <v>0</v>
      </c>
      <c r="M760" s="9"/>
      <c r="N760" s="9">
        <v>0</v>
      </c>
    </row>
    <row r="761" spans="1:14" s="23" customFormat="1" x14ac:dyDescent="0.3">
      <c r="A761" s="60"/>
      <c r="B761" s="60"/>
      <c r="C761" s="7"/>
      <c r="D761" s="7"/>
      <c r="E761" s="96" t="s">
        <v>302</v>
      </c>
      <c r="F761" s="175">
        <v>99.569029999999998</v>
      </c>
      <c r="G761" s="253"/>
      <c r="H761" s="175">
        <v>99.569029999999998</v>
      </c>
      <c r="I761" s="9">
        <v>0</v>
      </c>
      <c r="J761" s="9"/>
      <c r="K761" s="9">
        <v>0</v>
      </c>
      <c r="L761" s="9">
        <v>0</v>
      </c>
      <c r="M761" s="9"/>
      <c r="N761" s="9">
        <v>0</v>
      </c>
    </row>
    <row r="762" spans="1:14" s="23" customFormat="1" ht="27" x14ac:dyDescent="0.3">
      <c r="A762" s="293"/>
      <c r="B762" s="293"/>
      <c r="C762" s="205" t="s">
        <v>770</v>
      </c>
      <c r="D762" s="292"/>
      <c r="E762" s="208" t="s">
        <v>771</v>
      </c>
      <c r="F762" s="267">
        <v>220</v>
      </c>
      <c r="G762" s="267"/>
      <c r="H762" s="267">
        <v>220</v>
      </c>
      <c r="I762" s="267"/>
      <c r="J762" s="267"/>
      <c r="K762" s="267"/>
      <c r="L762" s="267"/>
      <c r="M762" s="267"/>
      <c r="N762" s="267"/>
    </row>
    <row r="763" spans="1:14" s="23" customFormat="1" ht="27" x14ac:dyDescent="0.3">
      <c r="A763" s="232"/>
      <c r="B763" s="232"/>
      <c r="C763" s="232" t="s">
        <v>772</v>
      </c>
      <c r="D763" s="226"/>
      <c r="E763" s="288" t="s">
        <v>773</v>
      </c>
      <c r="F763" s="253">
        <v>220</v>
      </c>
      <c r="G763" s="253"/>
      <c r="H763" s="253">
        <v>220</v>
      </c>
      <c r="I763" s="237"/>
      <c r="J763" s="237"/>
      <c r="K763" s="237"/>
      <c r="L763" s="237"/>
      <c r="M763" s="237"/>
      <c r="N763" s="237"/>
    </row>
    <row r="764" spans="1:14" s="23" customFormat="1" ht="27" x14ac:dyDescent="0.3">
      <c r="A764" s="232"/>
      <c r="B764" s="232"/>
      <c r="C764" s="232"/>
      <c r="D764" s="226" t="s">
        <v>57</v>
      </c>
      <c r="E764" s="6" t="s">
        <v>56</v>
      </c>
      <c r="F764" s="253">
        <v>220</v>
      </c>
      <c r="G764" s="253"/>
      <c r="H764" s="253">
        <v>220</v>
      </c>
      <c r="I764" s="237"/>
      <c r="J764" s="237"/>
      <c r="K764" s="237"/>
      <c r="L764" s="237"/>
      <c r="M764" s="237"/>
      <c r="N764" s="237"/>
    </row>
    <row r="765" spans="1:14" s="23" customFormat="1" x14ac:dyDescent="0.3">
      <c r="A765" s="232"/>
      <c r="B765" s="232"/>
      <c r="C765" s="232"/>
      <c r="D765" s="226"/>
      <c r="E765" s="6" t="s">
        <v>97</v>
      </c>
      <c r="F765" s="253">
        <v>220</v>
      </c>
      <c r="G765" s="253"/>
      <c r="H765" s="253">
        <v>220</v>
      </c>
      <c r="I765" s="237"/>
      <c r="J765" s="237"/>
      <c r="K765" s="237"/>
      <c r="L765" s="237"/>
      <c r="M765" s="237"/>
      <c r="N765" s="237"/>
    </row>
    <row r="766" spans="1:14" x14ac:dyDescent="0.3">
      <c r="A766" s="36"/>
      <c r="B766" s="22" t="s">
        <v>96</v>
      </c>
      <c r="C766" s="21"/>
      <c r="D766" s="20"/>
      <c r="E766" s="19" t="s">
        <v>95</v>
      </c>
      <c r="F766" s="59">
        <f>F767</f>
        <v>5832.7302099999997</v>
      </c>
      <c r="G766" s="59">
        <f>G767</f>
        <v>3.1199999999999999E-3</v>
      </c>
      <c r="H766" s="59">
        <f>H767</f>
        <v>5832.73333</v>
      </c>
      <c r="I766" s="59">
        <f>I767</f>
        <v>4729.0999999999995</v>
      </c>
      <c r="J766" s="59"/>
      <c r="K766" s="59">
        <f>K767</f>
        <v>4729.0999999999995</v>
      </c>
      <c r="L766" s="59">
        <f>L767</f>
        <v>6330.5</v>
      </c>
      <c r="M766" s="59"/>
      <c r="N766" s="59">
        <f>N767</f>
        <v>6330.5</v>
      </c>
    </row>
    <row r="767" spans="1:14" x14ac:dyDescent="0.3">
      <c r="A767" s="36"/>
      <c r="B767" s="22"/>
      <c r="C767" s="21" t="s">
        <v>36</v>
      </c>
      <c r="D767" s="20"/>
      <c r="E767" s="27" t="s">
        <v>35</v>
      </c>
      <c r="F767" s="59">
        <f>F768+F774</f>
        <v>5832.7302099999997</v>
      </c>
      <c r="G767" s="59">
        <f>G768+G774</f>
        <v>3.1199999999999999E-3</v>
      </c>
      <c r="H767" s="59">
        <f>H768+H774</f>
        <v>5832.73333</v>
      </c>
      <c r="I767" s="59">
        <f>I768+I774</f>
        <v>4729.0999999999995</v>
      </c>
      <c r="J767" s="59"/>
      <c r="K767" s="59">
        <f>K768+K774</f>
        <v>4729.0999999999995</v>
      </c>
      <c r="L767" s="59">
        <f>L768+L774</f>
        <v>6330.5</v>
      </c>
      <c r="M767" s="59"/>
      <c r="N767" s="59">
        <f>N768+N774</f>
        <v>6330.5</v>
      </c>
    </row>
    <row r="768" spans="1:14" ht="26.4" x14ac:dyDescent="0.3">
      <c r="A768" s="35"/>
      <c r="B768" s="33"/>
      <c r="C768" s="34" t="s">
        <v>34</v>
      </c>
      <c r="D768" s="33"/>
      <c r="E768" s="32" t="s">
        <v>33</v>
      </c>
      <c r="F768" s="31">
        <f t="shared" ref="F768:N770" si="176">F769</f>
        <v>4546.5</v>
      </c>
      <c r="G768" s="276"/>
      <c r="H768" s="31">
        <f t="shared" si="176"/>
        <v>4546.5</v>
      </c>
      <c r="I768" s="31">
        <f t="shared" si="176"/>
        <v>4729.0999999999995</v>
      </c>
      <c r="J768" s="31"/>
      <c r="K768" s="31">
        <f t="shared" si="176"/>
        <v>4729.0999999999995</v>
      </c>
      <c r="L768" s="31">
        <f t="shared" si="176"/>
        <v>4736</v>
      </c>
      <c r="M768" s="31"/>
      <c r="N768" s="31">
        <f t="shared" si="176"/>
        <v>4736</v>
      </c>
    </row>
    <row r="769" spans="1:14" ht="40.200000000000003" x14ac:dyDescent="0.3">
      <c r="A769" s="30"/>
      <c r="B769" s="30"/>
      <c r="C769" s="30" t="s">
        <v>32</v>
      </c>
      <c r="D769" s="30"/>
      <c r="E769" s="51" t="s">
        <v>94</v>
      </c>
      <c r="F769" s="28">
        <f t="shared" si="176"/>
        <v>4546.5</v>
      </c>
      <c r="G769" s="270"/>
      <c r="H769" s="28">
        <f t="shared" si="176"/>
        <v>4546.5</v>
      </c>
      <c r="I769" s="28">
        <f t="shared" si="176"/>
        <v>4729.0999999999995</v>
      </c>
      <c r="J769" s="28"/>
      <c r="K769" s="28">
        <f t="shared" si="176"/>
        <v>4729.0999999999995</v>
      </c>
      <c r="L769" s="28">
        <f t="shared" si="176"/>
        <v>4736</v>
      </c>
      <c r="M769" s="28"/>
      <c r="N769" s="28">
        <f t="shared" si="176"/>
        <v>4736</v>
      </c>
    </row>
    <row r="770" spans="1:14" ht="40.200000000000003" x14ac:dyDescent="0.3">
      <c r="A770" s="153"/>
      <c r="B770" s="153"/>
      <c r="C770" s="153" t="s">
        <v>30</v>
      </c>
      <c r="D770" s="160"/>
      <c r="E770" s="154" t="s">
        <v>29</v>
      </c>
      <c r="F770" s="155">
        <f t="shared" si="176"/>
        <v>4546.5</v>
      </c>
      <c r="G770" s="271"/>
      <c r="H770" s="155">
        <f t="shared" si="176"/>
        <v>4546.5</v>
      </c>
      <c r="I770" s="155">
        <f t="shared" si="176"/>
        <v>4729.0999999999995</v>
      </c>
      <c r="J770" s="155"/>
      <c r="K770" s="155">
        <f t="shared" si="176"/>
        <v>4729.0999999999995</v>
      </c>
      <c r="L770" s="155">
        <f t="shared" si="176"/>
        <v>4736</v>
      </c>
      <c r="M770" s="155"/>
      <c r="N770" s="155">
        <f t="shared" si="176"/>
        <v>4736</v>
      </c>
    </row>
    <row r="771" spans="1:14" ht="26.4" x14ac:dyDescent="0.3">
      <c r="A771" s="36"/>
      <c r="B771" s="54"/>
      <c r="C771" s="56" t="s">
        <v>28</v>
      </c>
      <c r="D771" s="54"/>
      <c r="E771" s="10" t="s">
        <v>27</v>
      </c>
      <c r="F771" s="58">
        <f>F772+F773</f>
        <v>4546.5</v>
      </c>
      <c r="G771" s="235"/>
      <c r="H771" s="58">
        <f>H772+H773</f>
        <v>4546.5</v>
      </c>
      <c r="I771" s="58">
        <f>I772+I773</f>
        <v>4729.0999999999995</v>
      </c>
      <c r="J771" s="58"/>
      <c r="K771" s="58">
        <f>K772+K773</f>
        <v>4729.0999999999995</v>
      </c>
      <c r="L771" s="58">
        <f>L772+L773</f>
        <v>4736</v>
      </c>
      <c r="M771" s="58"/>
      <c r="N771" s="58">
        <f>N772+N773</f>
        <v>4736</v>
      </c>
    </row>
    <row r="772" spans="1:14" ht="40.200000000000003" x14ac:dyDescent="0.3">
      <c r="A772" s="36"/>
      <c r="B772" s="54"/>
      <c r="C772" s="56"/>
      <c r="D772" s="54" t="s">
        <v>2</v>
      </c>
      <c r="E772" s="6" t="s">
        <v>1</v>
      </c>
      <c r="F772" s="58">
        <v>4420.8999999999996</v>
      </c>
      <c r="G772" s="235"/>
      <c r="H772" s="58">
        <v>4420.8999999999996</v>
      </c>
      <c r="I772" s="58">
        <v>4610.3999999999996</v>
      </c>
      <c r="J772" s="58"/>
      <c r="K772" s="58">
        <v>4610.3999999999996</v>
      </c>
      <c r="L772" s="58">
        <v>4610.3999999999996</v>
      </c>
      <c r="M772" s="58"/>
      <c r="N772" s="58">
        <v>4610.3999999999996</v>
      </c>
    </row>
    <row r="773" spans="1:14" x14ac:dyDescent="0.3">
      <c r="A773" s="36"/>
      <c r="B773" s="54"/>
      <c r="C773" s="56"/>
      <c r="D773" s="54" t="s">
        <v>12</v>
      </c>
      <c r="E773" s="55" t="s">
        <v>11</v>
      </c>
      <c r="F773" s="9">
        <v>125.6</v>
      </c>
      <c r="G773" s="237"/>
      <c r="H773" s="9">
        <v>125.6</v>
      </c>
      <c r="I773" s="9">
        <v>118.7</v>
      </c>
      <c r="J773" s="9"/>
      <c r="K773" s="9">
        <v>118.7</v>
      </c>
      <c r="L773" s="9">
        <v>125.6</v>
      </c>
      <c r="M773" s="9"/>
      <c r="N773" s="9">
        <v>125.6</v>
      </c>
    </row>
    <row r="774" spans="1:14" ht="26.4" x14ac:dyDescent="0.3">
      <c r="A774" s="53"/>
      <c r="B774" s="33"/>
      <c r="C774" s="34" t="s">
        <v>59</v>
      </c>
      <c r="D774" s="33"/>
      <c r="E774" s="32" t="s">
        <v>58</v>
      </c>
      <c r="F774" s="31">
        <f>F775</f>
        <v>1286.2302099999999</v>
      </c>
      <c r="G774" s="31">
        <f>G775</f>
        <v>3.1199999999999999E-3</v>
      </c>
      <c r="H774" s="31">
        <f>H775</f>
        <v>1286.23333</v>
      </c>
      <c r="I774" s="31">
        <f>I775</f>
        <v>0</v>
      </c>
      <c r="J774" s="31"/>
      <c r="K774" s="31">
        <f>K775</f>
        <v>0</v>
      </c>
      <c r="L774" s="31">
        <f>L775</f>
        <v>1594.5</v>
      </c>
      <c r="M774" s="31"/>
      <c r="N774" s="31">
        <f>N775</f>
        <v>1594.5</v>
      </c>
    </row>
    <row r="775" spans="1:14" ht="27" x14ac:dyDescent="0.3">
      <c r="A775" s="30"/>
      <c r="B775" s="30"/>
      <c r="C775" s="30" t="s">
        <v>93</v>
      </c>
      <c r="D775" s="30"/>
      <c r="E775" s="51" t="s">
        <v>92</v>
      </c>
      <c r="F775" s="28">
        <f>F776+F781</f>
        <v>1286.2302099999999</v>
      </c>
      <c r="G775" s="28">
        <f>G776+G781</f>
        <v>3.1199999999999999E-3</v>
      </c>
      <c r="H775" s="28">
        <f>H776+H781</f>
        <v>1286.23333</v>
      </c>
      <c r="I775" s="28">
        <f>I776+I781</f>
        <v>0</v>
      </c>
      <c r="J775" s="28"/>
      <c r="K775" s="28">
        <f>K776+K781</f>
        <v>0</v>
      </c>
      <c r="L775" s="28">
        <f>L776+L781</f>
        <v>1594.5</v>
      </c>
      <c r="M775" s="28"/>
      <c r="N775" s="28">
        <f>N776+N781</f>
        <v>1594.5</v>
      </c>
    </row>
    <row r="776" spans="1:14" ht="27" x14ac:dyDescent="0.3">
      <c r="A776" s="153"/>
      <c r="B776" s="153"/>
      <c r="C776" s="153" t="s">
        <v>91</v>
      </c>
      <c r="D776" s="160"/>
      <c r="E776" s="154" t="s">
        <v>90</v>
      </c>
      <c r="F776" s="155">
        <f>F777+F779</f>
        <v>1235.5</v>
      </c>
      <c r="G776" s="271"/>
      <c r="H776" s="155">
        <f>H777+H779</f>
        <v>1235.5</v>
      </c>
      <c r="I776" s="155">
        <f>I777+I779</f>
        <v>0</v>
      </c>
      <c r="J776" s="155"/>
      <c r="K776" s="155">
        <f>K777+K779</f>
        <v>0</v>
      </c>
      <c r="L776" s="155">
        <f>L777+L779</f>
        <v>1544.5</v>
      </c>
      <c r="M776" s="155"/>
      <c r="N776" s="155">
        <f>N777+N779</f>
        <v>1544.5</v>
      </c>
    </row>
    <row r="777" spans="1:14" ht="53.4" x14ac:dyDescent="0.3">
      <c r="A777" s="7"/>
      <c r="B777" s="7"/>
      <c r="C777" s="7" t="s">
        <v>89</v>
      </c>
      <c r="D777" s="7"/>
      <c r="E777" s="6" t="s">
        <v>88</v>
      </c>
      <c r="F777" s="9">
        <f>F778</f>
        <v>603.79999999999995</v>
      </c>
      <c r="G777" s="237"/>
      <c r="H777" s="9">
        <f>H778</f>
        <v>603.79999999999995</v>
      </c>
      <c r="I777" s="9">
        <f>I778</f>
        <v>0</v>
      </c>
      <c r="J777" s="9"/>
      <c r="K777" s="9">
        <f>K778</f>
        <v>0</v>
      </c>
      <c r="L777" s="9">
        <f>L778</f>
        <v>754.9</v>
      </c>
      <c r="M777" s="9"/>
      <c r="N777" s="9">
        <f>N778</f>
        <v>754.9</v>
      </c>
    </row>
    <row r="778" spans="1:14" ht="27" x14ac:dyDescent="0.3">
      <c r="A778" s="7"/>
      <c r="B778" s="7"/>
      <c r="C778" s="7"/>
      <c r="D778" s="7" t="s">
        <v>57</v>
      </c>
      <c r="E778" s="6" t="s">
        <v>56</v>
      </c>
      <c r="F778" s="175">
        <v>603.79999999999995</v>
      </c>
      <c r="G778" s="253"/>
      <c r="H778" s="175">
        <v>603.79999999999995</v>
      </c>
      <c r="I778" s="175">
        <v>0</v>
      </c>
      <c r="J778" s="175"/>
      <c r="K778" s="175">
        <v>0</v>
      </c>
      <c r="L778" s="175">
        <v>754.9</v>
      </c>
      <c r="M778" s="175"/>
      <c r="N778" s="175">
        <v>754.9</v>
      </c>
    </row>
    <row r="779" spans="1:14" ht="53.4" x14ac:dyDescent="0.3">
      <c r="A779" s="7"/>
      <c r="B779" s="7"/>
      <c r="C779" s="7" t="s">
        <v>87</v>
      </c>
      <c r="D779" s="7"/>
      <c r="E779" s="6" t="s">
        <v>86</v>
      </c>
      <c r="F779" s="9">
        <f>F780</f>
        <v>631.70000000000005</v>
      </c>
      <c r="G779" s="237"/>
      <c r="H779" s="9">
        <f>H780</f>
        <v>631.70000000000005</v>
      </c>
      <c r="I779" s="9">
        <f>I780</f>
        <v>0</v>
      </c>
      <c r="J779" s="9"/>
      <c r="K779" s="9">
        <f>K780</f>
        <v>0</v>
      </c>
      <c r="L779" s="9">
        <f>L780</f>
        <v>789.6</v>
      </c>
      <c r="M779" s="9"/>
      <c r="N779" s="9">
        <f>N780</f>
        <v>789.6</v>
      </c>
    </row>
    <row r="780" spans="1:14" s="57" customFormat="1" ht="27" x14ac:dyDescent="0.3">
      <c r="A780" s="7"/>
      <c r="B780" s="7"/>
      <c r="C780" s="7"/>
      <c r="D780" s="7" t="s">
        <v>57</v>
      </c>
      <c r="E780" s="6" t="s">
        <v>56</v>
      </c>
      <c r="F780" s="175">
        <v>631.70000000000005</v>
      </c>
      <c r="G780" s="253"/>
      <c r="H780" s="175">
        <v>631.70000000000005</v>
      </c>
      <c r="I780" s="175">
        <v>0</v>
      </c>
      <c r="J780" s="175"/>
      <c r="K780" s="175">
        <v>0</v>
      </c>
      <c r="L780" s="175">
        <v>789.6</v>
      </c>
      <c r="M780" s="175"/>
      <c r="N780" s="175">
        <v>789.6</v>
      </c>
    </row>
    <row r="781" spans="1:14" x14ac:dyDescent="0.3">
      <c r="A781" s="153"/>
      <c r="B781" s="153"/>
      <c r="C781" s="153" t="s">
        <v>85</v>
      </c>
      <c r="D781" s="160"/>
      <c r="E781" s="154" t="s">
        <v>84</v>
      </c>
      <c r="F781" s="155">
        <f>F782+F784+F787</f>
        <v>50.730210000000007</v>
      </c>
      <c r="G781" s="155">
        <f>G782+G784+G787</f>
        <v>3.1199999999999999E-3</v>
      </c>
      <c r="H781" s="155">
        <f>H782+H784+H787</f>
        <v>50.733330000000002</v>
      </c>
      <c r="I781" s="155">
        <f t="shared" ref="F781:N782" si="177">I782</f>
        <v>0</v>
      </c>
      <c r="J781" s="155"/>
      <c r="K781" s="155">
        <f t="shared" si="177"/>
        <v>0</v>
      </c>
      <c r="L781" s="155">
        <f t="shared" si="177"/>
        <v>50</v>
      </c>
      <c r="M781" s="155"/>
      <c r="N781" s="155">
        <f t="shared" si="177"/>
        <v>50</v>
      </c>
    </row>
    <row r="782" spans="1:14" x14ac:dyDescent="0.3">
      <c r="A782" s="7"/>
      <c r="B782" s="7"/>
      <c r="C782" s="7" t="s">
        <v>83</v>
      </c>
      <c r="D782" s="7"/>
      <c r="E782" s="6" t="s">
        <v>82</v>
      </c>
      <c r="F782" s="9">
        <f t="shared" si="177"/>
        <v>50</v>
      </c>
      <c r="G782" s="9"/>
      <c r="H782" s="9">
        <f t="shared" si="177"/>
        <v>50</v>
      </c>
      <c r="I782" s="9">
        <f t="shared" si="177"/>
        <v>0</v>
      </c>
      <c r="J782" s="9"/>
      <c r="K782" s="9">
        <f t="shared" si="177"/>
        <v>0</v>
      </c>
      <c r="L782" s="9">
        <f t="shared" si="177"/>
        <v>50</v>
      </c>
      <c r="M782" s="9"/>
      <c r="N782" s="9">
        <f t="shared" si="177"/>
        <v>50</v>
      </c>
    </row>
    <row r="783" spans="1:14" ht="27" x14ac:dyDescent="0.3">
      <c r="A783" s="7"/>
      <c r="B783" s="7"/>
      <c r="C783" s="7"/>
      <c r="D783" s="7" t="s">
        <v>57</v>
      </c>
      <c r="E783" s="6" t="s">
        <v>56</v>
      </c>
      <c r="F783" s="9">
        <v>50</v>
      </c>
      <c r="G783" s="9"/>
      <c r="H783" s="9">
        <v>50</v>
      </c>
      <c r="I783" s="9">
        <v>0</v>
      </c>
      <c r="J783" s="9"/>
      <c r="K783" s="9">
        <v>0</v>
      </c>
      <c r="L783" s="9">
        <v>50</v>
      </c>
      <c r="M783" s="9"/>
      <c r="N783" s="9">
        <v>50</v>
      </c>
    </row>
    <row r="784" spans="1:14" ht="27" x14ac:dyDescent="0.3">
      <c r="A784" s="226"/>
      <c r="B784" s="226"/>
      <c r="C784" s="54" t="s">
        <v>748</v>
      </c>
      <c r="D784" s="54"/>
      <c r="E784" s="97" t="s">
        <v>99</v>
      </c>
      <c r="F784" s="175">
        <v>0.19689000000000001</v>
      </c>
      <c r="G784" s="175">
        <f>G785</f>
        <v>3.1199999999999999E-3</v>
      </c>
      <c r="H784" s="175">
        <f t="shared" ref="H784:N785" si="178">H785</f>
        <v>0.20001000000000002</v>
      </c>
      <c r="I784" s="175">
        <f t="shared" si="178"/>
        <v>0</v>
      </c>
      <c r="J784" s="175"/>
      <c r="K784" s="175">
        <f t="shared" si="178"/>
        <v>0</v>
      </c>
      <c r="L784" s="175">
        <f t="shared" si="178"/>
        <v>0</v>
      </c>
      <c r="M784" s="175"/>
      <c r="N784" s="175">
        <f t="shared" si="178"/>
        <v>0</v>
      </c>
    </row>
    <row r="785" spans="1:14" ht="27" x14ac:dyDescent="0.3">
      <c r="A785" s="226"/>
      <c r="B785" s="226"/>
      <c r="C785" s="22"/>
      <c r="D785" s="54" t="s">
        <v>57</v>
      </c>
      <c r="E785" s="6" t="s">
        <v>56</v>
      </c>
      <c r="F785" s="175">
        <v>0.19689000000000001</v>
      </c>
      <c r="G785" s="175">
        <f>G786</f>
        <v>3.1199999999999999E-3</v>
      </c>
      <c r="H785" s="175">
        <f t="shared" si="178"/>
        <v>0.20001000000000002</v>
      </c>
      <c r="I785" s="175">
        <f t="shared" si="178"/>
        <v>0</v>
      </c>
      <c r="J785" s="175"/>
      <c r="K785" s="175">
        <f t="shared" si="178"/>
        <v>0</v>
      </c>
      <c r="L785" s="175">
        <f t="shared" si="178"/>
        <v>0</v>
      </c>
      <c r="M785" s="175"/>
      <c r="N785" s="175">
        <f t="shared" si="178"/>
        <v>0</v>
      </c>
    </row>
    <row r="786" spans="1:14" x14ac:dyDescent="0.3">
      <c r="A786" s="226"/>
      <c r="B786" s="226"/>
      <c r="C786" s="22"/>
      <c r="D786" s="54"/>
      <c r="E786" s="6" t="s">
        <v>97</v>
      </c>
      <c r="F786" s="175">
        <v>0.19689000000000001</v>
      </c>
      <c r="G786" s="253">
        <v>3.1199999999999999E-3</v>
      </c>
      <c r="H786" s="175">
        <f>SUM(F786:G786)</f>
        <v>0.20001000000000002</v>
      </c>
      <c r="I786" s="175">
        <v>0</v>
      </c>
      <c r="J786" s="175"/>
      <c r="K786" s="175">
        <v>0</v>
      </c>
      <c r="L786" s="175">
        <v>0</v>
      </c>
      <c r="M786" s="175"/>
      <c r="N786" s="175">
        <v>0</v>
      </c>
    </row>
    <row r="787" spans="1:14" ht="27" x14ac:dyDescent="0.3">
      <c r="A787" s="226"/>
      <c r="B787" s="226"/>
      <c r="C787" s="54" t="s">
        <v>749</v>
      </c>
      <c r="D787" s="54"/>
      <c r="E787" s="97" t="s">
        <v>98</v>
      </c>
      <c r="F787" s="175">
        <v>0.53332000000000002</v>
      </c>
      <c r="G787" s="175"/>
      <c r="H787" s="175">
        <f t="shared" ref="H787:N788" si="179">H788</f>
        <v>0.53332000000000002</v>
      </c>
      <c r="I787" s="175">
        <f t="shared" si="179"/>
        <v>0</v>
      </c>
      <c r="J787" s="175"/>
      <c r="K787" s="175">
        <f t="shared" si="179"/>
        <v>0</v>
      </c>
      <c r="L787" s="175">
        <f t="shared" si="179"/>
        <v>0</v>
      </c>
      <c r="M787" s="175"/>
      <c r="N787" s="175">
        <f t="shared" si="179"/>
        <v>0</v>
      </c>
    </row>
    <row r="788" spans="1:14" ht="27" x14ac:dyDescent="0.3">
      <c r="A788" s="226"/>
      <c r="B788" s="226"/>
      <c r="C788" s="22"/>
      <c r="D788" s="54" t="s">
        <v>57</v>
      </c>
      <c r="E788" s="6" t="s">
        <v>56</v>
      </c>
      <c r="F788" s="175">
        <v>0.53332000000000002</v>
      </c>
      <c r="G788" s="175"/>
      <c r="H788" s="175">
        <f t="shared" si="179"/>
        <v>0.53332000000000002</v>
      </c>
      <c r="I788" s="175">
        <f t="shared" si="179"/>
        <v>0</v>
      </c>
      <c r="J788" s="175"/>
      <c r="K788" s="175">
        <f t="shared" si="179"/>
        <v>0</v>
      </c>
      <c r="L788" s="175">
        <f t="shared" si="179"/>
        <v>0</v>
      </c>
      <c r="M788" s="175"/>
      <c r="N788" s="175">
        <f t="shared" si="179"/>
        <v>0</v>
      </c>
    </row>
    <row r="789" spans="1:14" x14ac:dyDescent="0.3">
      <c r="A789" s="226"/>
      <c r="B789" s="226"/>
      <c r="C789" s="22"/>
      <c r="D789" s="54"/>
      <c r="E789" s="6" t="s">
        <v>97</v>
      </c>
      <c r="F789" s="175">
        <v>0.53332000000000002</v>
      </c>
      <c r="G789" s="253"/>
      <c r="H789" s="175">
        <v>0.53332000000000002</v>
      </c>
      <c r="I789" s="175">
        <v>0</v>
      </c>
      <c r="J789" s="175"/>
      <c r="K789" s="175">
        <v>0</v>
      </c>
      <c r="L789" s="175">
        <v>0</v>
      </c>
      <c r="M789" s="175"/>
      <c r="N789" s="175">
        <v>0</v>
      </c>
    </row>
    <row r="790" spans="1:14" x14ac:dyDescent="0.3">
      <c r="A790" s="36"/>
      <c r="B790" s="22">
        <v>1000</v>
      </c>
      <c r="C790" s="21"/>
      <c r="D790" s="20"/>
      <c r="E790" s="19" t="s">
        <v>81</v>
      </c>
      <c r="F790" s="26">
        <f t="shared" ref="F790:N795" si="180">F791</f>
        <v>456.6</v>
      </c>
      <c r="G790" s="277"/>
      <c r="H790" s="26">
        <f t="shared" si="180"/>
        <v>456.6</v>
      </c>
      <c r="I790" s="26">
        <f t="shared" si="180"/>
        <v>456.6</v>
      </c>
      <c r="J790" s="26"/>
      <c r="K790" s="26">
        <f t="shared" si="180"/>
        <v>456.6</v>
      </c>
      <c r="L790" s="26">
        <f t="shared" si="180"/>
        <v>456.6</v>
      </c>
      <c r="M790" s="26"/>
      <c r="N790" s="26">
        <f t="shared" si="180"/>
        <v>456.6</v>
      </c>
    </row>
    <row r="791" spans="1:14" x14ac:dyDescent="0.3">
      <c r="A791" s="20"/>
      <c r="B791" s="22">
        <v>1003</v>
      </c>
      <c r="C791" s="21"/>
      <c r="D791" s="20"/>
      <c r="E791" s="19" t="s">
        <v>80</v>
      </c>
      <c r="F791" s="26">
        <f t="shared" si="180"/>
        <v>456.6</v>
      </c>
      <c r="G791" s="277"/>
      <c r="H791" s="26">
        <f t="shared" si="180"/>
        <v>456.6</v>
      </c>
      <c r="I791" s="26">
        <f t="shared" si="180"/>
        <v>456.6</v>
      </c>
      <c r="J791" s="26"/>
      <c r="K791" s="26">
        <f t="shared" si="180"/>
        <v>456.6</v>
      </c>
      <c r="L791" s="26">
        <f t="shared" si="180"/>
        <v>456.6</v>
      </c>
      <c r="M791" s="26"/>
      <c r="N791" s="26">
        <f t="shared" si="180"/>
        <v>456.6</v>
      </c>
    </row>
    <row r="792" spans="1:14" x14ac:dyDescent="0.3">
      <c r="A792" s="52"/>
      <c r="B792" s="22"/>
      <c r="C792" s="21" t="s">
        <v>36</v>
      </c>
      <c r="D792" s="20"/>
      <c r="E792" s="27" t="s">
        <v>35</v>
      </c>
      <c r="F792" s="26">
        <f t="shared" si="180"/>
        <v>456.6</v>
      </c>
      <c r="G792" s="277"/>
      <c r="H792" s="26">
        <f t="shared" si="180"/>
        <v>456.6</v>
      </c>
      <c r="I792" s="26">
        <f t="shared" si="180"/>
        <v>456.6</v>
      </c>
      <c r="J792" s="26"/>
      <c r="K792" s="26">
        <f t="shared" si="180"/>
        <v>456.6</v>
      </c>
      <c r="L792" s="26">
        <f t="shared" si="180"/>
        <v>456.6</v>
      </c>
      <c r="M792" s="26"/>
      <c r="N792" s="26">
        <f t="shared" si="180"/>
        <v>456.6</v>
      </c>
    </row>
    <row r="793" spans="1:14" ht="26.4" x14ac:dyDescent="0.3">
      <c r="A793" s="53"/>
      <c r="B793" s="33"/>
      <c r="C793" s="34" t="s">
        <v>79</v>
      </c>
      <c r="D793" s="33"/>
      <c r="E793" s="32" t="s">
        <v>78</v>
      </c>
      <c r="F793" s="31">
        <f t="shared" si="180"/>
        <v>456.6</v>
      </c>
      <c r="G793" s="276"/>
      <c r="H793" s="31">
        <f t="shared" si="180"/>
        <v>456.6</v>
      </c>
      <c r="I793" s="31">
        <f t="shared" si="180"/>
        <v>456.6</v>
      </c>
      <c r="J793" s="31"/>
      <c r="K793" s="31">
        <f t="shared" si="180"/>
        <v>456.6</v>
      </c>
      <c r="L793" s="31">
        <f t="shared" si="180"/>
        <v>456.6</v>
      </c>
      <c r="M793" s="31"/>
      <c r="N793" s="31">
        <f t="shared" si="180"/>
        <v>456.6</v>
      </c>
    </row>
    <row r="794" spans="1:14" x14ac:dyDescent="0.3">
      <c r="A794" s="30"/>
      <c r="B794" s="30"/>
      <c r="C794" s="30" t="s">
        <v>77</v>
      </c>
      <c r="D794" s="30"/>
      <c r="E794" s="51" t="s">
        <v>76</v>
      </c>
      <c r="F794" s="28">
        <f t="shared" si="180"/>
        <v>456.6</v>
      </c>
      <c r="G794" s="270"/>
      <c r="H794" s="28">
        <f t="shared" si="180"/>
        <v>456.6</v>
      </c>
      <c r="I794" s="28">
        <f t="shared" si="180"/>
        <v>456.6</v>
      </c>
      <c r="J794" s="28"/>
      <c r="K794" s="28">
        <f t="shared" si="180"/>
        <v>456.6</v>
      </c>
      <c r="L794" s="28">
        <f t="shared" si="180"/>
        <v>456.6</v>
      </c>
      <c r="M794" s="28"/>
      <c r="N794" s="28">
        <f t="shared" si="180"/>
        <v>456.6</v>
      </c>
    </row>
    <row r="795" spans="1:14" ht="27" x14ac:dyDescent="0.3">
      <c r="A795" s="153"/>
      <c r="B795" s="153"/>
      <c r="C795" s="153" t="s">
        <v>75</v>
      </c>
      <c r="D795" s="160"/>
      <c r="E795" s="154" t="s">
        <v>74</v>
      </c>
      <c r="F795" s="155">
        <f t="shared" si="180"/>
        <v>456.6</v>
      </c>
      <c r="G795" s="271"/>
      <c r="H795" s="155">
        <f t="shared" si="180"/>
        <v>456.6</v>
      </c>
      <c r="I795" s="155">
        <f t="shared" si="180"/>
        <v>456.6</v>
      </c>
      <c r="J795" s="155"/>
      <c r="K795" s="155">
        <f t="shared" si="180"/>
        <v>456.6</v>
      </c>
      <c r="L795" s="155">
        <f t="shared" si="180"/>
        <v>456.6</v>
      </c>
      <c r="M795" s="155"/>
      <c r="N795" s="155">
        <f t="shared" si="180"/>
        <v>456.6</v>
      </c>
    </row>
    <row r="796" spans="1:14" ht="40.5" customHeight="1" x14ac:dyDescent="0.3">
      <c r="A796" s="52"/>
      <c r="B796" s="54"/>
      <c r="C796" s="56" t="s">
        <v>73</v>
      </c>
      <c r="D796" s="54"/>
      <c r="E796" s="10" t="s">
        <v>72</v>
      </c>
      <c r="F796" s="9">
        <f>F797+F798</f>
        <v>456.6</v>
      </c>
      <c r="G796" s="237"/>
      <c r="H796" s="9">
        <f>H797+H798</f>
        <v>456.6</v>
      </c>
      <c r="I796" s="9">
        <f t="shared" ref="I796" si="181">I797+I798</f>
        <v>456.6</v>
      </c>
      <c r="J796" s="9"/>
      <c r="K796" s="9">
        <f t="shared" ref="K796:L796" si="182">K797+K798</f>
        <v>456.6</v>
      </c>
      <c r="L796" s="9">
        <f t="shared" si="182"/>
        <v>456.6</v>
      </c>
      <c r="M796" s="9"/>
      <c r="N796" s="9">
        <f t="shared" ref="N796" si="183">N797+N798</f>
        <v>456.6</v>
      </c>
    </row>
    <row r="797" spans="1:14" x14ac:dyDescent="0.3">
      <c r="A797" s="52"/>
      <c r="B797" s="54"/>
      <c r="C797" s="56"/>
      <c r="D797" s="54" t="s">
        <v>71</v>
      </c>
      <c r="E797" s="6" t="s">
        <v>70</v>
      </c>
      <c r="F797" s="9">
        <v>26.6</v>
      </c>
      <c r="G797" s="237"/>
      <c r="H797" s="9">
        <v>26.6</v>
      </c>
      <c r="I797" s="9">
        <v>26.6</v>
      </c>
      <c r="J797" s="9"/>
      <c r="K797" s="9">
        <v>26.6</v>
      </c>
      <c r="L797" s="9">
        <v>26.6</v>
      </c>
      <c r="M797" s="9"/>
      <c r="N797" s="9">
        <v>26.6</v>
      </c>
    </row>
    <row r="798" spans="1:14" ht="26.4" x14ac:dyDescent="0.3">
      <c r="A798" s="52"/>
      <c r="B798" s="54"/>
      <c r="C798" s="56"/>
      <c r="D798" s="54" t="s">
        <v>57</v>
      </c>
      <c r="E798" s="55" t="s">
        <v>56</v>
      </c>
      <c r="F798" s="9">
        <v>430</v>
      </c>
      <c r="G798" s="237"/>
      <c r="H798" s="9">
        <v>430</v>
      </c>
      <c r="I798" s="9">
        <v>430</v>
      </c>
      <c r="J798" s="9"/>
      <c r="K798" s="9">
        <v>430</v>
      </c>
      <c r="L798" s="9">
        <v>430</v>
      </c>
      <c r="M798" s="9"/>
      <c r="N798" s="9">
        <v>430</v>
      </c>
    </row>
    <row r="799" spans="1:14" x14ac:dyDescent="0.3">
      <c r="A799" s="52"/>
      <c r="B799" s="22">
        <v>1100</v>
      </c>
      <c r="C799" s="21"/>
      <c r="D799" s="20"/>
      <c r="E799" s="19" t="s">
        <v>68</v>
      </c>
      <c r="F799" s="26">
        <f t="shared" ref="F799:N804" si="184">F800</f>
        <v>100</v>
      </c>
      <c r="G799" s="277"/>
      <c r="H799" s="26">
        <f t="shared" si="184"/>
        <v>100</v>
      </c>
      <c r="I799" s="26">
        <f t="shared" si="184"/>
        <v>0</v>
      </c>
      <c r="J799" s="26"/>
      <c r="K799" s="26">
        <f t="shared" si="184"/>
        <v>0</v>
      </c>
      <c r="L799" s="26">
        <f t="shared" si="184"/>
        <v>100</v>
      </c>
      <c r="M799" s="26"/>
      <c r="N799" s="26">
        <f t="shared" si="184"/>
        <v>100</v>
      </c>
    </row>
    <row r="800" spans="1:14" x14ac:dyDescent="0.3">
      <c r="A800" s="52"/>
      <c r="B800" s="22" t="s">
        <v>67</v>
      </c>
      <c r="C800" s="21"/>
      <c r="D800" s="22"/>
      <c r="E800" s="27" t="s">
        <v>66</v>
      </c>
      <c r="F800" s="26">
        <f t="shared" si="184"/>
        <v>100</v>
      </c>
      <c r="G800" s="277"/>
      <c r="H800" s="26">
        <f t="shared" si="184"/>
        <v>100</v>
      </c>
      <c r="I800" s="26">
        <f t="shared" si="184"/>
        <v>0</v>
      </c>
      <c r="J800" s="26"/>
      <c r="K800" s="26">
        <f t="shared" si="184"/>
        <v>0</v>
      </c>
      <c r="L800" s="26">
        <f t="shared" si="184"/>
        <v>100</v>
      </c>
      <c r="M800" s="26"/>
      <c r="N800" s="26">
        <f t="shared" si="184"/>
        <v>100</v>
      </c>
    </row>
    <row r="801" spans="1:14" x14ac:dyDescent="0.3">
      <c r="A801" s="52"/>
      <c r="B801" s="22"/>
      <c r="C801" s="21" t="s">
        <v>36</v>
      </c>
      <c r="D801" s="22"/>
      <c r="E801" s="27" t="s">
        <v>35</v>
      </c>
      <c r="F801" s="26">
        <f t="shared" si="184"/>
        <v>100</v>
      </c>
      <c r="G801" s="277"/>
      <c r="H801" s="26">
        <f t="shared" si="184"/>
        <v>100</v>
      </c>
      <c r="I801" s="26">
        <f t="shared" si="184"/>
        <v>0</v>
      </c>
      <c r="J801" s="26"/>
      <c r="K801" s="26">
        <f t="shared" si="184"/>
        <v>0</v>
      </c>
      <c r="L801" s="26">
        <f t="shared" si="184"/>
        <v>100</v>
      </c>
      <c r="M801" s="26"/>
      <c r="N801" s="26">
        <f t="shared" si="184"/>
        <v>100</v>
      </c>
    </row>
    <row r="802" spans="1:14" ht="26.4" x14ac:dyDescent="0.3">
      <c r="A802" s="53"/>
      <c r="B802" s="33"/>
      <c r="C802" s="34" t="s">
        <v>65</v>
      </c>
      <c r="D802" s="33"/>
      <c r="E802" s="32" t="s">
        <v>64</v>
      </c>
      <c r="F802" s="31">
        <f t="shared" si="184"/>
        <v>100</v>
      </c>
      <c r="G802" s="276"/>
      <c r="H802" s="31">
        <f t="shared" si="184"/>
        <v>100</v>
      </c>
      <c r="I802" s="31">
        <f t="shared" si="184"/>
        <v>0</v>
      </c>
      <c r="J802" s="31"/>
      <c r="K802" s="31">
        <f t="shared" si="184"/>
        <v>0</v>
      </c>
      <c r="L802" s="31">
        <f t="shared" si="184"/>
        <v>100</v>
      </c>
      <c r="M802" s="31"/>
      <c r="N802" s="31">
        <f t="shared" si="184"/>
        <v>100</v>
      </c>
    </row>
    <row r="803" spans="1:14" ht="40.200000000000003" x14ac:dyDescent="0.3">
      <c r="A803" s="153"/>
      <c r="B803" s="153"/>
      <c r="C803" s="153" t="s">
        <v>63</v>
      </c>
      <c r="D803" s="153"/>
      <c r="E803" s="154" t="s">
        <v>62</v>
      </c>
      <c r="F803" s="155">
        <f t="shared" si="184"/>
        <v>100</v>
      </c>
      <c r="G803" s="271"/>
      <c r="H803" s="155">
        <f t="shared" si="184"/>
        <v>100</v>
      </c>
      <c r="I803" s="155">
        <f t="shared" si="184"/>
        <v>0</v>
      </c>
      <c r="J803" s="155"/>
      <c r="K803" s="155">
        <f t="shared" si="184"/>
        <v>0</v>
      </c>
      <c r="L803" s="155">
        <f t="shared" si="184"/>
        <v>100</v>
      </c>
      <c r="M803" s="155"/>
      <c r="N803" s="155">
        <f t="shared" si="184"/>
        <v>100</v>
      </c>
    </row>
    <row r="804" spans="1:14" ht="40.200000000000003" x14ac:dyDescent="0.3">
      <c r="A804" s="8"/>
      <c r="B804" s="8"/>
      <c r="C804" s="7" t="s">
        <v>61</v>
      </c>
      <c r="D804" s="7"/>
      <c r="E804" s="6" t="s">
        <v>60</v>
      </c>
      <c r="F804" s="9">
        <f t="shared" si="184"/>
        <v>100</v>
      </c>
      <c r="G804" s="237"/>
      <c r="H804" s="9">
        <f t="shared" si="184"/>
        <v>100</v>
      </c>
      <c r="I804" s="9">
        <f t="shared" si="184"/>
        <v>0</v>
      </c>
      <c r="J804" s="9"/>
      <c r="K804" s="9">
        <f t="shared" si="184"/>
        <v>0</v>
      </c>
      <c r="L804" s="9">
        <f t="shared" si="184"/>
        <v>100</v>
      </c>
      <c r="M804" s="9"/>
      <c r="N804" s="9">
        <f t="shared" si="184"/>
        <v>100</v>
      </c>
    </row>
    <row r="805" spans="1:14" ht="27" x14ac:dyDescent="0.3">
      <c r="A805" s="8"/>
      <c r="B805" s="8"/>
      <c r="C805" s="7"/>
      <c r="D805" s="7" t="s">
        <v>57</v>
      </c>
      <c r="E805" s="6" t="s">
        <v>56</v>
      </c>
      <c r="F805" s="9">
        <v>100</v>
      </c>
      <c r="G805" s="237"/>
      <c r="H805" s="9">
        <v>100</v>
      </c>
      <c r="I805" s="9">
        <v>0</v>
      </c>
      <c r="J805" s="9"/>
      <c r="K805" s="9">
        <v>0</v>
      </c>
      <c r="L805" s="9">
        <v>100</v>
      </c>
      <c r="M805" s="9"/>
      <c r="N805" s="9">
        <v>100</v>
      </c>
    </row>
    <row r="806" spans="1:14" x14ac:dyDescent="0.3">
      <c r="A806" s="39">
        <v>636</v>
      </c>
      <c r="B806" s="41"/>
      <c r="C806" s="40"/>
      <c r="D806" s="39"/>
      <c r="E806" s="38" t="s">
        <v>55</v>
      </c>
      <c r="F806" s="37">
        <f t="shared" ref="F806:N808" si="185">F807</f>
        <v>3837.2</v>
      </c>
      <c r="G806" s="274"/>
      <c r="H806" s="37">
        <f t="shared" si="185"/>
        <v>3837.2</v>
      </c>
      <c r="I806" s="37">
        <f t="shared" si="185"/>
        <v>3789.9</v>
      </c>
      <c r="J806" s="37"/>
      <c r="K806" s="37">
        <f t="shared" si="185"/>
        <v>3789.9</v>
      </c>
      <c r="L806" s="37">
        <f t="shared" si="185"/>
        <v>3943</v>
      </c>
      <c r="M806" s="37"/>
      <c r="N806" s="37">
        <f t="shared" si="185"/>
        <v>3943</v>
      </c>
    </row>
    <row r="807" spans="1:14" x14ac:dyDescent="0.3">
      <c r="A807" s="36"/>
      <c r="B807" s="22" t="s">
        <v>40</v>
      </c>
      <c r="C807" s="21"/>
      <c r="D807" s="20"/>
      <c r="E807" s="19" t="s">
        <v>39</v>
      </c>
      <c r="F807" s="26">
        <f t="shared" si="185"/>
        <v>3837.2</v>
      </c>
      <c r="G807" s="277"/>
      <c r="H807" s="26">
        <f t="shared" si="185"/>
        <v>3837.2</v>
      </c>
      <c r="I807" s="26">
        <f t="shared" si="185"/>
        <v>3789.9</v>
      </c>
      <c r="J807" s="26"/>
      <c r="K807" s="26">
        <f t="shared" si="185"/>
        <v>3789.9</v>
      </c>
      <c r="L807" s="26">
        <f t="shared" si="185"/>
        <v>3943</v>
      </c>
      <c r="M807" s="26"/>
      <c r="N807" s="26">
        <f t="shared" si="185"/>
        <v>3943</v>
      </c>
    </row>
    <row r="808" spans="1:14" ht="26.4" x14ac:dyDescent="0.3">
      <c r="A808" s="36"/>
      <c r="B808" s="22" t="s">
        <v>54</v>
      </c>
      <c r="C808" s="21"/>
      <c r="D808" s="22"/>
      <c r="E808" s="27" t="s">
        <v>53</v>
      </c>
      <c r="F808" s="26">
        <f t="shared" si="185"/>
        <v>3837.2</v>
      </c>
      <c r="G808" s="277"/>
      <c r="H808" s="26">
        <f t="shared" si="185"/>
        <v>3837.2</v>
      </c>
      <c r="I808" s="26">
        <f t="shared" si="185"/>
        <v>3789.9</v>
      </c>
      <c r="J808" s="26"/>
      <c r="K808" s="26">
        <f t="shared" si="185"/>
        <v>3789.9</v>
      </c>
      <c r="L808" s="26">
        <f t="shared" si="185"/>
        <v>3943</v>
      </c>
      <c r="M808" s="26"/>
      <c r="N808" s="26">
        <f t="shared" si="185"/>
        <v>3943</v>
      </c>
    </row>
    <row r="809" spans="1:14" x14ac:dyDescent="0.3">
      <c r="A809" s="50"/>
      <c r="B809" s="49"/>
      <c r="C809" s="48" t="s">
        <v>52</v>
      </c>
      <c r="D809" s="47"/>
      <c r="E809" s="46" t="s">
        <v>51</v>
      </c>
      <c r="F809" s="15">
        <f>F810+F816</f>
        <v>3837.2</v>
      </c>
      <c r="G809" s="283"/>
      <c r="H809" s="15">
        <f>H810+H816</f>
        <v>3837.2</v>
      </c>
      <c r="I809" s="15">
        <f>I810+I816</f>
        <v>3789.9</v>
      </c>
      <c r="J809" s="15"/>
      <c r="K809" s="15">
        <f>K810+K816</f>
        <v>3789.9</v>
      </c>
      <c r="L809" s="15">
        <f>L810+L816</f>
        <v>3943</v>
      </c>
      <c r="M809" s="15"/>
      <c r="N809" s="15">
        <f>N810+N816</f>
        <v>3943</v>
      </c>
    </row>
    <row r="810" spans="1:14" s="23" customFormat="1" ht="27" x14ac:dyDescent="0.3">
      <c r="A810" s="24"/>
      <c r="B810" s="24"/>
      <c r="C810" s="44" t="s">
        <v>50</v>
      </c>
      <c r="D810" s="45"/>
      <c r="E810" s="13" t="s">
        <v>49</v>
      </c>
      <c r="F810" s="12">
        <f>F811+F813</f>
        <v>3687.2</v>
      </c>
      <c r="G810" s="240"/>
      <c r="H810" s="12">
        <f>H811+H813</f>
        <v>3687.2</v>
      </c>
      <c r="I810" s="12">
        <f>I811+I813</f>
        <v>3789.9</v>
      </c>
      <c r="J810" s="12"/>
      <c r="K810" s="12">
        <f>K811+K813</f>
        <v>3789.9</v>
      </c>
      <c r="L810" s="12">
        <f>L811+L813</f>
        <v>3793</v>
      </c>
      <c r="M810" s="12"/>
      <c r="N810" s="12">
        <f>N811+N813</f>
        <v>3793</v>
      </c>
    </row>
    <row r="811" spans="1:14" ht="27" x14ac:dyDescent="0.3">
      <c r="A811" s="8"/>
      <c r="B811" s="8"/>
      <c r="C811" s="7" t="s">
        <v>48</v>
      </c>
      <c r="D811" s="7"/>
      <c r="E811" s="6" t="s">
        <v>47</v>
      </c>
      <c r="F811" s="9">
        <f>F812</f>
        <v>1164</v>
      </c>
      <c r="G811" s="237"/>
      <c r="H811" s="9">
        <f>H812</f>
        <v>1164</v>
      </c>
      <c r="I811" s="9">
        <f>I812</f>
        <v>1164</v>
      </c>
      <c r="J811" s="9"/>
      <c r="K811" s="9">
        <f>K812</f>
        <v>1164</v>
      </c>
      <c r="L811" s="9">
        <f>L812</f>
        <v>1164</v>
      </c>
      <c r="M811" s="9"/>
      <c r="N811" s="9">
        <f>N812</f>
        <v>1164</v>
      </c>
    </row>
    <row r="812" spans="1:14" ht="40.200000000000003" x14ac:dyDescent="0.3">
      <c r="A812" s="8"/>
      <c r="B812" s="8"/>
      <c r="C812" s="7"/>
      <c r="D812" s="7" t="s">
        <v>2</v>
      </c>
      <c r="E812" s="6" t="s">
        <v>1</v>
      </c>
      <c r="F812" s="5">
        <v>1164</v>
      </c>
      <c r="G812" s="229"/>
      <c r="H812" s="5">
        <v>1164</v>
      </c>
      <c r="I812" s="5">
        <v>1164</v>
      </c>
      <c r="J812" s="5"/>
      <c r="K812" s="5">
        <v>1164</v>
      </c>
      <c r="L812" s="5">
        <v>1164</v>
      </c>
      <c r="M812" s="5"/>
      <c r="N812" s="5">
        <v>1164</v>
      </c>
    </row>
    <row r="813" spans="1:14" ht="27" x14ac:dyDescent="0.3">
      <c r="A813" s="8"/>
      <c r="B813" s="8"/>
      <c r="C813" s="7" t="s">
        <v>46</v>
      </c>
      <c r="D813" s="7"/>
      <c r="E813" s="11" t="s">
        <v>45</v>
      </c>
      <c r="F813" s="5">
        <f>F814+F815</f>
        <v>2523.1999999999998</v>
      </c>
      <c r="G813" s="229"/>
      <c r="H813" s="5">
        <f>H814+H815</f>
        <v>2523.1999999999998</v>
      </c>
      <c r="I813" s="5">
        <f>I814+I815</f>
        <v>2625.9</v>
      </c>
      <c r="J813" s="5"/>
      <c r="K813" s="5">
        <f>K814+K815</f>
        <v>2625.9</v>
      </c>
      <c r="L813" s="5">
        <f>L814+L815</f>
        <v>2629</v>
      </c>
      <c r="M813" s="5"/>
      <c r="N813" s="5">
        <f>N814+N815</f>
        <v>2629</v>
      </c>
    </row>
    <row r="814" spans="1:14" ht="40.200000000000003" x14ac:dyDescent="0.3">
      <c r="A814" s="8"/>
      <c r="B814" s="8"/>
      <c r="C814" s="7"/>
      <c r="D814" s="7" t="s">
        <v>2</v>
      </c>
      <c r="E814" s="6" t="s">
        <v>1</v>
      </c>
      <c r="F814" s="175">
        <v>2465.6999999999998</v>
      </c>
      <c r="G814" s="253"/>
      <c r="H814" s="175">
        <v>2465.6999999999998</v>
      </c>
      <c r="I814" s="175">
        <v>2571.5</v>
      </c>
      <c r="J814" s="175"/>
      <c r="K814" s="175">
        <v>2571.5</v>
      </c>
      <c r="L814" s="175">
        <v>2571.5</v>
      </c>
      <c r="M814" s="175"/>
      <c r="N814" s="175">
        <v>2571.5</v>
      </c>
    </row>
    <row r="815" spans="1:14" x14ac:dyDescent="0.3">
      <c r="A815" s="8"/>
      <c r="B815" s="8"/>
      <c r="C815" s="7"/>
      <c r="D815" s="7" t="s">
        <v>12</v>
      </c>
      <c r="E815" s="6" t="s">
        <v>11</v>
      </c>
      <c r="F815" s="175">
        <v>57.5</v>
      </c>
      <c r="G815" s="253"/>
      <c r="H815" s="175">
        <v>57.5</v>
      </c>
      <c r="I815" s="175">
        <v>54.4</v>
      </c>
      <c r="J815" s="175"/>
      <c r="K815" s="175">
        <v>54.4</v>
      </c>
      <c r="L815" s="175">
        <v>57.5</v>
      </c>
      <c r="M815" s="175"/>
      <c r="N815" s="175">
        <v>57.5</v>
      </c>
    </row>
    <row r="816" spans="1:14" ht="26.4" x14ac:dyDescent="0.3">
      <c r="A816" s="24"/>
      <c r="B816" s="24"/>
      <c r="C816" s="44" t="s">
        <v>16</v>
      </c>
      <c r="D816" s="43"/>
      <c r="E816" s="42" t="s">
        <v>44</v>
      </c>
      <c r="F816" s="12">
        <f t="shared" ref="F816:N817" si="186">F817</f>
        <v>150</v>
      </c>
      <c r="G816" s="240"/>
      <c r="H816" s="12">
        <f t="shared" si="186"/>
        <v>150</v>
      </c>
      <c r="I816" s="12">
        <f t="shared" si="186"/>
        <v>0</v>
      </c>
      <c r="J816" s="12"/>
      <c r="K816" s="12">
        <f t="shared" si="186"/>
        <v>0</v>
      </c>
      <c r="L816" s="12">
        <f t="shared" si="186"/>
        <v>150</v>
      </c>
      <c r="M816" s="12"/>
      <c r="N816" s="12">
        <f t="shared" si="186"/>
        <v>150</v>
      </c>
    </row>
    <row r="817" spans="1:14" ht="27" x14ac:dyDescent="0.3">
      <c r="A817" s="8"/>
      <c r="B817" s="8"/>
      <c r="C817" s="7" t="s">
        <v>43</v>
      </c>
      <c r="D817" s="7"/>
      <c r="E817" s="6" t="s">
        <v>42</v>
      </c>
      <c r="F817" s="9">
        <f t="shared" si="186"/>
        <v>150</v>
      </c>
      <c r="G817" s="237"/>
      <c r="H817" s="9">
        <f t="shared" si="186"/>
        <v>150</v>
      </c>
      <c r="I817" s="9">
        <f t="shared" si="186"/>
        <v>0</v>
      </c>
      <c r="J817" s="9"/>
      <c r="K817" s="9">
        <f t="shared" si="186"/>
        <v>0</v>
      </c>
      <c r="L817" s="9">
        <f t="shared" si="186"/>
        <v>150</v>
      </c>
      <c r="M817" s="9"/>
      <c r="N817" s="9">
        <f t="shared" si="186"/>
        <v>150</v>
      </c>
    </row>
    <row r="818" spans="1:14" x14ac:dyDescent="0.3">
      <c r="A818" s="8"/>
      <c r="B818" s="8"/>
      <c r="C818" s="7"/>
      <c r="D818" s="7" t="s">
        <v>12</v>
      </c>
      <c r="E818" s="6" t="s">
        <v>11</v>
      </c>
      <c r="F818" s="9">
        <v>150</v>
      </c>
      <c r="G818" s="237"/>
      <c r="H818" s="9">
        <v>150</v>
      </c>
      <c r="I818" s="9">
        <v>0</v>
      </c>
      <c r="J818" s="9"/>
      <c r="K818" s="9">
        <v>0</v>
      </c>
      <c r="L818" s="9">
        <v>150</v>
      </c>
      <c r="M818" s="9"/>
      <c r="N818" s="9">
        <v>150</v>
      </c>
    </row>
    <row r="819" spans="1:14" ht="26.4" x14ac:dyDescent="0.3">
      <c r="A819" s="39">
        <v>651</v>
      </c>
      <c r="B819" s="41"/>
      <c r="C819" s="40"/>
      <c r="D819" s="39"/>
      <c r="E819" s="38" t="s">
        <v>41</v>
      </c>
      <c r="F819" s="37">
        <f t="shared" ref="F819:N819" si="187">F820</f>
        <v>40925.702239999999</v>
      </c>
      <c r="G819" s="37">
        <f t="shared" si="187"/>
        <v>120.8</v>
      </c>
      <c r="H819" s="37">
        <f t="shared" si="187"/>
        <v>41046.502240000002</v>
      </c>
      <c r="I819" s="37">
        <f t="shared" si="187"/>
        <v>39551.07331</v>
      </c>
      <c r="J819" s="37">
        <f t="shared" si="187"/>
        <v>251.1</v>
      </c>
      <c r="K819" s="37">
        <f t="shared" si="187"/>
        <v>39802.173309999998</v>
      </c>
      <c r="L819" s="37">
        <f t="shared" si="187"/>
        <v>39463.874609999999</v>
      </c>
      <c r="M819" s="37">
        <f t="shared" si="187"/>
        <v>251.1</v>
      </c>
      <c r="N819" s="37">
        <f t="shared" si="187"/>
        <v>39714.974609999997</v>
      </c>
    </row>
    <row r="820" spans="1:14" x14ac:dyDescent="0.3">
      <c r="A820" s="36"/>
      <c r="B820" s="22" t="s">
        <v>40</v>
      </c>
      <c r="C820" s="21"/>
      <c r="D820" s="20"/>
      <c r="E820" s="19" t="s">
        <v>39</v>
      </c>
      <c r="F820" s="26">
        <f t="shared" ref="F820:J820" si="188">F821+F829+F834</f>
        <v>40925.702239999999</v>
      </c>
      <c r="G820" s="26">
        <f t="shared" si="188"/>
        <v>120.8</v>
      </c>
      <c r="H820" s="26">
        <f t="shared" si="188"/>
        <v>41046.502240000002</v>
      </c>
      <c r="I820" s="26">
        <f>I821+I829+I834</f>
        <v>39551.07331</v>
      </c>
      <c r="J820" s="26">
        <f t="shared" si="188"/>
        <v>251.1</v>
      </c>
      <c r="K820" s="26">
        <f>K821+K829+K834</f>
        <v>39802.173309999998</v>
      </c>
      <c r="L820" s="26">
        <f>L821+L829+L834</f>
        <v>39463.874609999999</v>
      </c>
      <c r="M820" s="26">
        <f t="shared" ref="M820" si="189">M821+M829+M834</f>
        <v>251.1</v>
      </c>
      <c r="N820" s="26">
        <f>N821+N829+N834</f>
        <v>39714.974609999997</v>
      </c>
    </row>
    <row r="821" spans="1:14" ht="26.4" x14ac:dyDescent="0.3">
      <c r="A821" s="36"/>
      <c r="B821" s="22" t="s">
        <v>38</v>
      </c>
      <c r="C821" s="21"/>
      <c r="D821" s="20"/>
      <c r="E821" s="19" t="s">
        <v>37</v>
      </c>
      <c r="F821" s="26">
        <f t="shared" ref="F821:H821" si="190">F822</f>
        <v>10290</v>
      </c>
      <c r="G821" s="277"/>
      <c r="H821" s="26">
        <f t="shared" si="190"/>
        <v>10290</v>
      </c>
      <c r="I821" s="26">
        <f>I822</f>
        <v>10672</v>
      </c>
      <c r="J821" s="26"/>
      <c r="K821" s="26">
        <f>K822</f>
        <v>10672</v>
      </c>
      <c r="L821" s="26">
        <f>L822</f>
        <v>10705.7</v>
      </c>
      <c r="M821" s="26"/>
      <c r="N821" s="26">
        <f>N822</f>
        <v>10705.7</v>
      </c>
    </row>
    <row r="822" spans="1:14" x14ac:dyDescent="0.3">
      <c r="A822" s="36"/>
      <c r="B822" s="22"/>
      <c r="C822" s="21" t="s">
        <v>36</v>
      </c>
      <c r="D822" s="20"/>
      <c r="E822" s="19" t="s">
        <v>35</v>
      </c>
      <c r="F822" s="26">
        <f t="shared" ref="F822:H822" si="191">F824</f>
        <v>10290</v>
      </c>
      <c r="G822" s="277"/>
      <c r="H822" s="26">
        <f t="shared" si="191"/>
        <v>10290</v>
      </c>
      <c r="I822" s="26">
        <f>I824</f>
        <v>10672</v>
      </c>
      <c r="J822" s="26"/>
      <c r="K822" s="26">
        <f>K824</f>
        <v>10672</v>
      </c>
      <c r="L822" s="26">
        <f>L824</f>
        <v>10705.7</v>
      </c>
      <c r="M822" s="26"/>
      <c r="N822" s="26">
        <f>N824</f>
        <v>10705.7</v>
      </c>
    </row>
    <row r="823" spans="1:14" ht="26.4" x14ac:dyDescent="0.3">
      <c r="A823" s="35"/>
      <c r="B823" s="33"/>
      <c r="C823" s="34" t="s">
        <v>34</v>
      </c>
      <c r="D823" s="33"/>
      <c r="E823" s="32" t="s">
        <v>33</v>
      </c>
      <c r="F823" s="31">
        <f t="shared" ref="F823:N825" si="192">F824</f>
        <v>10290</v>
      </c>
      <c r="G823" s="276"/>
      <c r="H823" s="31">
        <f t="shared" si="192"/>
        <v>10290</v>
      </c>
      <c r="I823" s="31">
        <f t="shared" si="192"/>
        <v>10672</v>
      </c>
      <c r="J823" s="31"/>
      <c r="K823" s="31">
        <f t="shared" si="192"/>
        <v>10672</v>
      </c>
      <c r="L823" s="31">
        <f t="shared" si="192"/>
        <v>10705.7</v>
      </c>
      <c r="M823" s="31"/>
      <c r="N823" s="31">
        <f t="shared" si="192"/>
        <v>10705.7</v>
      </c>
    </row>
    <row r="824" spans="1:14" ht="27" x14ac:dyDescent="0.3">
      <c r="A824" s="30"/>
      <c r="B824" s="30"/>
      <c r="C824" s="30" t="s">
        <v>32</v>
      </c>
      <c r="D824" s="30"/>
      <c r="E824" s="29" t="s">
        <v>31</v>
      </c>
      <c r="F824" s="28">
        <f t="shared" si="192"/>
        <v>10290</v>
      </c>
      <c r="G824" s="270"/>
      <c r="H824" s="28">
        <f t="shared" si="192"/>
        <v>10290</v>
      </c>
      <c r="I824" s="28">
        <f t="shared" si="192"/>
        <v>10672</v>
      </c>
      <c r="J824" s="28"/>
      <c r="K824" s="28">
        <f t="shared" si="192"/>
        <v>10672</v>
      </c>
      <c r="L824" s="28">
        <f t="shared" si="192"/>
        <v>10705.7</v>
      </c>
      <c r="M824" s="28"/>
      <c r="N824" s="28">
        <f t="shared" si="192"/>
        <v>10705.7</v>
      </c>
    </row>
    <row r="825" spans="1:14" ht="40.200000000000003" x14ac:dyDescent="0.3">
      <c r="A825" s="153"/>
      <c r="B825" s="153"/>
      <c r="C825" s="153" t="s">
        <v>30</v>
      </c>
      <c r="D825" s="153"/>
      <c r="E825" s="154" t="s">
        <v>29</v>
      </c>
      <c r="F825" s="155">
        <f t="shared" si="192"/>
        <v>10290</v>
      </c>
      <c r="G825" s="271"/>
      <c r="H825" s="155">
        <f t="shared" si="192"/>
        <v>10290</v>
      </c>
      <c r="I825" s="155">
        <f t="shared" si="192"/>
        <v>10672</v>
      </c>
      <c r="J825" s="155"/>
      <c r="K825" s="155">
        <f t="shared" si="192"/>
        <v>10672</v>
      </c>
      <c r="L825" s="155">
        <f t="shared" si="192"/>
        <v>10705.7</v>
      </c>
      <c r="M825" s="155"/>
      <c r="N825" s="155">
        <f t="shared" si="192"/>
        <v>10705.7</v>
      </c>
    </row>
    <row r="826" spans="1:14" ht="26.4" x14ac:dyDescent="0.3">
      <c r="A826" s="8"/>
      <c r="B826" s="8"/>
      <c r="C826" s="7" t="s">
        <v>28</v>
      </c>
      <c r="D826" s="7"/>
      <c r="E826" s="10" t="s">
        <v>27</v>
      </c>
      <c r="F826" s="9">
        <f t="shared" ref="F826:H826" si="193">F827+F828</f>
        <v>10290</v>
      </c>
      <c r="G826" s="237"/>
      <c r="H826" s="9">
        <f t="shared" si="193"/>
        <v>10290</v>
      </c>
      <c r="I826" s="9">
        <f>I827+I828</f>
        <v>10672</v>
      </c>
      <c r="J826" s="9"/>
      <c r="K826" s="9">
        <f>K827+K828</f>
        <v>10672</v>
      </c>
      <c r="L826" s="9">
        <f>L827+L828</f>
        <v>10705.7</v>
      </c>
      <c r="M826" s="9"/>
      <c r="N826" s="9">
        <f>N827+N828</f>
        <v>10705.7</v>
      </c>
    </row>
    <row r="827" spans="1:14" ht="40.200000000000003" x14ac:dyDescent="0.3">
      <c r="A827" s="8"/>
      <c r="B827" s="8"/>
      <c r="C827" s="7"/>
      <c r="D827" s="7" t="s">
        <v>2</v>
      </c>
      <c r="E827" s="6" t="s">
        <v>1</v>
      </c>
      <c r="F827" s="9">
        <v>9693.7999999999993</v>
      </c>
      <c r="G827" s="237"/>
      <c r="H827" s="9">
        <v>9693.7999999999993</v>
      </c>
      <c r="I827" s="9">
        <v>10109.5</v>
      </c>
      <c r="J827" s="9"/>
      <c r="K827" s="9">
        <v>10109.5</v>
      </c>
      <c r="L827" s="9">
        <v>10109.5</v>
      </c>
      <c r="M827" s="9"/>
      <c r="N827" s="9">
        <v>10109.5</v>
      </c>
    </row>
    <row r="828" spans="1:14" x14ac:dyDescent="0.3">
      <c r="A828" s="8"/>
      <c r="B828" s="8"/>
      <c r="C828" s="7"/>
      <c r="D828" s="7" t="s">
        <v>12</v>
      </c>
      <c r="E828" s="6" t="s">
        <v>11</v>
      </c>
      <c r="F828" s="9">
        <v>596.20000000000005</v>
      </c>
      <c r="G828" s="237"/>
      <c r="H828" s="9">
        <v>596.20000000000005</v>
      </c>
      <c r="I828" s="9">
        <v>562.5</v>
      </c>
      <c r="J828" s="9"/>
      <c r="K828" s="9">
        <v>562.5</v>
      </c>
      <c r="L828" s="9">
        <v>596.20000000000005</v>
      </c>
      <c r="M828" s="9"/>
      <c r="N828" s="9">
        <v>596.20000000000005</v>
      </c>
    </row>
    <row r="829" spans="1:14" x14ac:dyDescent="0.3">
      <c r="A829" s="8"/>
      <c r="B829" s="22" t="s">
        <v>26</v>
      </c>
      <c r="C829" s="21"/>
      <c r="D829" s="22"/>
      <c r="E829" s="27" t="s">
        <v>25</v>
      </c>
      <c r="F829" s="26">
        <f t="shared" ref="F829:N832" si="194">F830</f>
        <v>2405.6</v>
      </c>
      <c r="G829" s="277"/>
      <c r="H829" s="26">
        <f t="shared" si="194"/>
        <v>2405.6</v>
      </c>
      <c r="I829" s="26">
        <f t="shared" si="194"/>
        <v>836.9</v>
      </c>
      <c r="J829" s="26"/>
      <c r="K829" s="26">
        <f t="shared" si="194"/>
        <v>836.9</v>
      </c>
      <c r="L829" s="26">
        <f t="shared" si="194"/>
        <v>836.9</v>
      </c>
      <c r="M829" s="26"/>
      <c r="N829" s="26">
        <f t="shared" si="194"/>
        <v>836.9</v>
      </c>
    </row>
    <row r="830" spans="1:14" s="23" customFormat="1" x14ac:dyDescent="0.3">
      <c r="A830" s="25"/>
      <c r="B830" s="25"/>
      <c r="C830" s="17" t="s">
        <v>18</v>
      </c>
      <c r="D830" s="17"/>
      <c r="E830" s="16" t="s">
        <v>17</v>
      </c>
      <c r="F830" s="15">
        <f t="shared" si="194"/>
        <v>2405.6</v>
      </c>
      <c r="G830" s="283"/>
      <c r="H830" s="15">
        <f t="shared" si="194"/>
        <v>2405.6</v>
      </c>
      <c r="I830" s="15">
        <f t="shared" si="194"/>
        <v>836.9</v>
      </c>
      <c r="J830" s="15"/>
      <c r="K830" s="15">
        <f t="shared" si="194"/>
        <v>836.9</v>
      </c>
      <c r="L830" s="15">
        <f t="shared" si="194"/>
        <v>836.9</v>
      </c>
      <c r="M830" s="15"/>
      <c r="N830" s="15">
        <f t="shared" si="194"/>
        <v>836.9</v>
      </c>
    </row>
    <row r="831" spans="1:14" s="23" customFormat="1" ht="27" x14ac:dyDescent="0.3">
      <c r="A831" s="24"/>
      <c r="B831" s="24"/>
      <c r="C831" s="14" t="s">
        <v>16</v>
      </c>
      <c r="D831" s="14"/>
      <c r="E831" s="13" t="s">
        <v>15</v>
      </c>
      <c r="F831" s="12">
        <f t="shared" si="194"/>
        <v>2405.6</v>
      </c>
      <c r="G831" s="240"/>
      <c r="H831" s="12">
        <f t="shared" si="194"/>
        <v>2405.6</v>
      </c>
      <c r="I831" s="12">
        <f t="shared" si="194"/>
        <v>836.9</v>
      </c>
      <c r="J831" s="12"/>
      <c r="K831" s="12">
        <f t="shared" si="194"/>
        <v>836.9</v>
      </c>
      <c r="L831" s="12">
        <f t="shared" si="194"/>
        <v>836.9</v>
      </c>
      <c r="M831" s="12"/>
      <c r="N831" s="12">
        <f t="shared" si="194"/>
        <v>836.9</v>
      </c>
    </row>
    <row r="832" spans="1:14" x14ac:dyDescent="0.3">
      <c r="A832" s="8"/>
      <c r="B832" s="8"/>
      <c r="C832" s="7" t="s">
        <v>24</v>
      </c>
      <c r="D832" s="7"/>
      <c r="E832" s="6" t="s">
        <v>23</v>
      </c>
      <c r="F832" s="9">
        <f t="shared" si="194"/>
        <v>2405.6</v>
      </c>
      <c r="G832" s="237"/>
      <c r="H832" s="9">
        <f t="shared" si="194"/>
        <v>2405.6</v>
      </c>
      <c r="I832" s="9">
        <f t="shared" si="194"/>
        <v>836.9</v>
      </c>
      <c r="J832" s="9"/>
      <c r="K832" s="9">
        <f t="shared" si="194"/>
        <v>836.9</v>
      </c>
      <c r="L832" s="9">
        <f t="shared" si="194"/>
        <v>836.9</v>
      </c>
      <c r="M832" s="9"/>
      <c r="N832" s="9">
        <f t="shared" si="194"/>
        <v>836.9</v>
      </c>
    </row>
    <row r="833" spans="1:14" x14ac:dyDescent="0.3">
      <c r="A833" s="8"/>
      <c r="B833" s="8"/>
      <c r="C833" s="7"/>
      <c r="D833" s="7" t="s">
        <v>22</v>
      </c>
      <c r="E833" s="6" t="s">
        <v>21</v>
      </c>
      <c r="F833" s="175">
        <f>836.9+1568.7</f>
        <v>2405.6</v>
      </c>
      <c r="G833" s="253"/>
      <c r="H833" s="175">
        <f>836.9+1568.7</f>
        <v>2405.6</v>
      </c>
      <c r="I833" s="175">
        <v>836.9</v>
      </c>
      <c r="J833" s="175"/>
      <c r="K833" s="175">
        <v>836.9</v>
      </c>
      <c r="L833" s="175">
        <v>836.9</v>
      </c>
      <c r="M833" s="175"/>
      <c r="N833" s="175">
        <v>836.9</v>
      </c>
    </row>
    <row r="834" spans="1:14" x14ac:dyDescent="0.3">
      <c r="A834" s="20"/>
      <c r="B834" s="22" t="s">
        <v>20</v>
      </c>
      <c r="C834" s="21"/>
      <c r="D834" s="20"/>
      <c r="E834" s="19" t="s">
        <v>19</v>
      </c>
      <c r="F834" s="18">
        <f t="shared" ref="F834:N834" si="195">F835+F865</f>
        <v>28230.10224</v>
      </c>
      <c r="G834" s="18">
        <f t="shared" si="195"/>
        <v>120.8</v>
      </c>
      <c r="H834" s="18">
        <f t="shared" si="195"/>
        <v>28350.902239999999</v>
      </c>
      <c r="I834" s="18">
        <f t="shared" si="195"/>
        <v>28042.173309999998</v>
      </c>
      <c r="J834" s="18">
        <f t="shared" si="195"/>
        <v>251.1</v>
      </c>
      <c r="K834" s="18">
        <f t="shared" si="195"/>
        <v>28293.273309999997</v>
      </c>
      <c r="L834" s="18">
        <f t="shared" si="195"/>
        <v>27921.27461</v>
      </c>
      <c r="M834" s="18">
        <f t="shared" si="195"/>
        <v>251.1</v>
      </c>
      <c r="N834" s="18">
        <f t="shared" si="195"/>
        <v>28172.374609999999</v>
      </c>
    </row>
    <row r="835" spans="1:14" x14ac:dyDescent="0.3">
      <c r="A835" s="17"/>
      <c r="B835" s="17"/>
      <c r="C835" s="17" t="s">
        <v>18</v>
      </c>
      <c r="D835" s="17"/>
      <c r="E835" s="16" t="s">
        <v>17</v>
      </c>
      <c r="F835" s="15">
        <f t="shared" ref="F835:N835" si="196">F836</f>
        <v>28230.10224</v>
      </c>
      <c r="G835" s="15">
        <f t="shared" si="196"/>
        <v>120.8</v>
      </c>
      <c r="H835" s="15">
        <f t="shared" si="196"/>
        <v>28350.902239999999</v>
      </c>
      <c r="I835" s="15">
        <f t="shared" si="196"/>
        <v>28042.173309999998</v>
      </c>
      <c r="J835" s="15">
        <f t="shared" si="196"/>
        <v>251.1</v>
      </c>
      <c r="K835" s="15">
        <f t="shared" si="196"/>
        <v>28293.273309999997</v>
      </c>
      <c r="L835" s="15">
        <f t="shared" si="196"/>
        <v>27921.27461</v>
      </c>
      <c r="M835" s="15">
        <f t="shared" si="196"/>
        <v>251.1</v>
      </c>
      <c r="N835" s="15">
        <f t="shared" si="196"/>
        <v>28172.374609999999</v>
      </c>
    </row>
    <row r="836" spans="1:14" ht="27" x14ac:dyDescent="0.3">
      <c r="A836" s="14"/>
      <c r="B836" s="14"/>
      <c r="C836" s="14" t="s">
        <v>16</v>
      </c>
      <c r="D836" s="14"/>
      <c r="E836" s="13" t="s">
        <v>15</v>
      </c>
      <c r="F836" s="12">
        <f t="shared" ref="F836:N836" si="197">F837+F840+F842+F844+F846</f>
        <v>28230.10224</v>
      </c>
      <c r="G836" s="12">
        <f t="shared" si="197"/>
        <v>120.8</v>
      </c>
      <c r="H836" s="12">
        <f t="shared" si="197"/>
        <v>28350.902239999999</v>
      </c>
      <c r="I836" s="12">
        <f t="shared" si="197"/>
        <v>28042.173309999998</v>
      </c>
      <c r="J836" s="12">
        <f t="shared" si="197"/>
        <v>251.1</v>
      </c>
      <c r="K836" s="12">
        <f t="shared" si="197"/>
        <v>28293.273309999997</v>
      </c>
      <c r="L836" s="12">
        <f t="shared" si="197"/>
        <v>27921.27461</v>
      </c>
      <c r="M836" s="12">
        <f t="shared" si="197"/>
        <v>251.1</v>
      </c>
      <c r="N836" s="12">
        <f t="shared" si="197"/>
        <v>28172.374609999999</v>
      </c>
    </row>
    <row r="837" spans="1:14" ht="18.75" customHeight="1" x14ac:dyDescent="0.3">
      <c r="A837" s="8"/>
      <c r="B837" s="8"/>
      <c r="C837" s="7" t="s">
        <v>14</v>
      </c>
      <c r="D837" s="7"/>
      <c r="E837" s="11" t="s">
        <v>13</v>
      </c>
      <c r="F837" s="9">
        <f t="shared" ref="F837:N837" si="198">F838+F839</f>
        <v>20605.099999999999</v>
      </c>
      <c r="G837" s="9">
        <f t="shared" si="198"/>
        <v>120.8</v>
      </c>
      <c r="H837" s="9">
        <f t="shared" si="198"/>
        <v>20725.899999999998</v>
      </c>
      <c r="I837" s="9">
        <f t="shared" si="198"/>
        <v>20612.900000000001</v>
      </c>
      <c r="J837" s="9">
        <f t="shared" si="198"/>
        <v>251.1</v>
      </c>
      <c r="K837" s="9">
        <f t="shared" si="198"/>
        <v>20864</v>
      </c>
      <c r="L837" s="9">
        <f t="shared" si="198"/>
        <v>20665</v>
      </c>
      <c r="M837" s="9">
        <f t="shared" si="198"/>
        <v>251.1</v>
      </c>
      <c r="N837" s="9">
        <f t="shared" si="198"/>
        <v>20916.099999999999</v>
      </c>
    </row>
    <row r="838" spans="1:14" ht="40.200000000000003" x14ac:dyDescent="0.3">
      <c r="A838" s="8"/>
      <c r="B838" s="8"/>
      <c r="C838" s="7"/>
      <c r="D838" s="7" t="s">
        <v>2</v>
      </c>
      <c r="E838" s="6" t="s">
        <v>1</v>
      </c>
      <c r="F838" s="175">
        <f>18904.8+715</f>
        <v>19619.8</v>
      </c>
      <c r="G838" s="427">
        <f>122.1-1.3</f>
        <v>120.8</v>
      </c>
      <c r="H838" s="175">
        <f>19619.8+120.8</f>
        <v>19740.599999999999</v>
      </c>
      <c r="I838" s="253">
        <f>19715.4</f>
        <v>19715.400000000001</v>
      </c>
      <c r="J838" s="253">
        <v>251.1</v>
      </c>
      <c r="K838" s="253">
        <v>19966.5</v>
      </c>
      <c r="L838" s="253">
        <f>19715.4</f>
        <v>19715.400000000001</v>
      </c>
      <c r="M838" s="253">
        <v>251.1</v>
      </c>
      <c r="N838" s="253">
        <v>19966.5</v>
      </c>
    </row>
    <row r="839" spans="1:14" x14ac:dyDescent="0.3">
      <c r="A839" s="8"/>
      <c r="B839" s="8"/>
      <c r="C839" s="7"/>
      <c r="D839" s="7" t="s">
        <v>12</v>
      </c>
      <c r="E839" s="6" t="s">
        <v>11</v>
      </c>
      <c r="F839" s="175">
        <v>985.3</v>
      </c>
      <c r="G839" s="253"/>
      <c r="H839" s="175">
        <v>985.3</v>
      </c>
      <c r="I839" s="175">
        <v>897.5</v>
      </c>
      <c r="J839" s="175"/>
      <c r="K839" s="175">
        <v>897.5</v>
      </c>
      <c r="L839" s="175">
        <v>949.6</v>
      </c>
      <c r="M839" s="175"/>
      <c r="N839" s="175">
        <v>949.6</v>
      </c>
    </row>
    <row r="840" spans="1:14" ht="40.200000000000003" x14ac:dyDescent="0.3">
      <c r="A840" s="8"/>
      <c r="B840" s="8"/>
      <c r="C840" s="7" t="s">
        <v>10</v>
      </c>
      <c r="D840" s="7"/>
      <c r="E840" s="6" t="s">
        <v>9</v>
      </c>
      <c r="F840" s="9">
        <f>F841</f>
        <v>122.9</v>
      </c>
      <c r="G840" s="237"/>
      <c r="H840" s="9">
        <f>H841</f>
        <v>122.9</v>
      </c>
      <c r="I840" s="9">
        <f>I841</f>
        <v>113.6</v>
      </c>
      <c r="J840" s="9"/>
      <c r="K840" s="9">
        <f>K841</f>
        <v>113.6</v>
      </c>
      <c r="L840" s="9">
        <f>L841</f>
        <v>116.9</v>
      </c>
      <c r="M840" s="9"/>
      <c r="N840" s="9">
        <f>N841</f>
        <v>116.9</v>
      </c>
    </row>
    <row r="841" spans="1:14" ht="40.200000000000003" x14ac:dyDescent="0.3">
      <c r="A841" s="8"/>
      <c r="B841" s="8"/>
      <c r="C841" s="7"/>
      <c r="D841" s="7" t="s">
        <v>2</v>
      </c>
      <c r="E841" s="6" t="s">
        <v>1</v>
      </c>
      <c r="F841" s="9">
        <v>122.9</v>
      </c>
      <c r="G841" s="237"/>
      <c r="H841" s="9">
        <v>122.9</v>
      </c>
      <c r="I841" s="9">
        <v>113.6</v>
      </c>
      <c r="J841" s="9"/>
      <c r="K841" s="9">
        <v>113.6</v>
      </c>
      <c r="L841" s="9">
        <v>116.9</v>
      </c>
      <c r="M841" s="9"/>
      <c r="N841" s="9">
        <v>116.9</v>
      </c>
    </row>
    <row r="842" spans="1:14" ht="26.4" x14ac:dyDescent="0.3">
      <c r="A842" s="8"/>
      <c r="B842" s="8"/>
      <c r="C842" s="7" t="s">
        <v>8</v>
      </c>
      <c r="D842" s="7"/>
      <c r="E842" s="10" t="s">
        <v>7</v>
      </c>
      <c r="F842" s="5">
        <f>F843</f>
        <v>101.11799999999999</v>
      </c>
      <c r="G842" s="229"/>
      <c r="H842" s="5">
        <f>H843</f>
        <v>101.11799999999999</v>
      </c>
      <c r="I842" s="5">
        <f>I843</f>
        <v>107.849</v>
      </c>
      <c r="J842" s="5"/>
      <c r="K842" s="5">
        <f>K843</f>
        <v>107.849</v>
      </c>
      <c r="L842" s="5">
        <f>L843</f>
        <v>110.438</v>
      </c>
      <c r="M842" s="5"/>
      <c r="N842" s="5">
        <f>N843</f>
        <v>110.438</v>
      </c>
    </row>
    <row r="843" spans="1:14" ht="40.200000000000003" x14ac:dyDescent="0.3">
      <c r="A843" s="8"/>
      <c r="B843" s="8"/>
      <c r="C843" s="7"/>
      <c r="D843" s="7" t="s">
        <v>2</v>
      </c>
      <c r="E843" s="6" t="s">
        <v>1</v>
      </c>
      <c r="F843" s="175">
        <v>101.11799999999999</v>
      </c>
      <c r="G843" s="253"/>
      <c r="H843" s="175">
        <v>101.11799999999999</v>
      </c>
      <c r="I843" s="175">
        <v>107.849</v>
      </c>
      <c r="J843" s="175"/>
      <c r="K843" s="175">
        <v>107.849</v>
      </c>
      <c r="L843" s="175">
        <v>110.438</v>
      </c>
      <c r="M843" s="175"/>
      <c r="N843" s="175">
        <v>110.438</v>
      </c>
    </row>
    <row r="844" spans="1:14" ht="40.200000000000003" x14ac:dyDescent="0.3">
      <c r="A844" s="8"/>
      <c r="B844" s="8"/>
      <c r="C844" s="7" t="s">
        <v>6</v>
      </c>
      <c r="D844" s="7"/>
      <c r="E844" s="6" t="s">
        <v>5</v>
      </c>
      <c r="F844" s="9">
        <f>F845</f>
        <v>7134.8892400000004</v>
      </c>
      <c r="G844" s="237"/>
      <c r="H844" s="9">
        <f>H845</f>
        <v>7134.8892400000004</v>
      </c>
      <c r="I844" s="9">
        <f>I845</f>
        <v>6941.7293100000006</v>
      </c>
      <c r="J844" s="9"/>
      <c r="K844" s="9">
        <f>K845</f>
        <v>6941.7293100000006</v>
      </c>
      <c r="L844" s="9">
        <f>L845</f>
        <v>6762.8416099999995</v>
      </c>
      <c r="M844" s="9"/>
      <c r="N844" s="9">
        <f>N845</f>
        <v>6762.8416099999995</v>
      </c>
    </row>
    <row r="845" spans="1:14" ht="40.200000000000003" x14ac:dyDescent="0.3">
      <c r="A845" s="8"/>
      <c r="B845" s="8"/>
      <c r="C845" s="7"/>
      <c r="D845" s="7" t="s">
        <v>2</v>
      </c>
      <c r="E845" s="6" t="s">
        <v>1</v>
      </c>
      <c r="F845" s="175">
        <f>2483.9144+4650.97484</f>
        <v>7134.8892400000004</v>
      </c>
      <c r="G845" s="253"/>
      <c r="H845" s="175">
        <f>2483.9144+4650.97484</f>
        <v>7134.8892400000004</v>
      </c>
      <c r="I845" s="175">
        <f>2372.5592+4569.17011</f>
        <v>6941.7293100000006</v>
      </c>
      <c r="J845" s="175"/>
      <c r="K845" s="175">
        <f>2372.5592+4569.17011</f>
        <v>6941.7293100000006</v>
      </c>
      <c r="L845" s="175">
        <f>2342.9274+4419.91421</f>
        <v>6762.8416099999995</v>
      </c>
      <c r="M845" s="175"/>
      <c r="N845" s="175">
        <f>2342.9274+4419.91421</f>
        <v>6762.8416099999995</v>
      </c>
    </row>
    <row r="846" spans="1:14" ht="53.4" x14ac:dyDescent="0.3">
      <c r="A846" s="8"/>
      <c r="B846" s="86"/>
      <c r="C846" s="7" t="s">
        <v>4</v>
      </c>
      <c r="D846" s="7"/>
      <c r="E846" s="6" t="s">
        <v>3</v>
      </c>
      <c r="F846" s="9">
        <f>F847</f>
        <v>266.09500000000003</v>
      </c>
      <c r="G846" s="237"/>
      <c r="H846" s="9">
        <f>H847</f>
        <v>266.09500000000003</v>
      </c>
      <c r="I846" s="9">
        <f>I847</f>
        <v>266.09500000000003</v>
      </c>
      <c r="J846" s="9"/>
      <c r="K846" s="9">
        <f>K847</f>
        <v>266.09500000000003</v>
      </c>
      <c r="L846" s="9">
        <f>L847</f>
        <v>266.09500000000003</v>
      </c>
      <c r="M846" s="9"/>
      <c r="N846" s="9">
        <f>N847</f>
        <v>266.09500000000003</v>
      </c>
    </row>
    <row r="847" spans="1:14" ht="40.200000000000003" x14ac:dyDescent="0.3">
      <c r="A847" s="8"/>
      <c r="B847" s="86"/>
      <c r="C847" s="7"/>
      <c r="D847" s="7" t="s">
        <v>2</v>
      </c>
      <c r="E847" s="6" t="s">
        <v>1</v>
      </c>
      <c r="F847" s="176">
        <v>266.09500000000003</v>
      </c>
      <c r="G847" s="268"/>
      <c r="H847" s="176">
        <v>266.09500000000003</v>
      </c>
      <c r="I847" s="176">
        <v>266.09500000000003</v>
      </c>
      <c r="J847" s="176"/>
      <c r="K847" s="176">
        <v>266.09500000000003</v>
      </c>
      <c r="L847" s="176">
        <v>266.09500000000003</v>
      </c>
      <c r="M847" s="176"/>
      <c r="N847" s="176">
        <v>266.09500000000003</v>
      </c>
    </row>
    <row r="848" spans="1:14" x14ac:dyDescent="0.3">
      <c r="A848" s="4"/>
      <c r="B848" s="4"/>
      <c r="C848" s="4"/>
      <c r="D848" s="4"/>
      <c r="E848" s="3" t="s">
        <v>0</v>
      </c>
      <c r="F848" s="2">
        <f t="shared" ref="F848:N848" si="199">SUM(F819+F806+F692+F514+F11)</f>
        <v>1448597.6484900001</v>
      </c>
      <c r="G848" s="2">
        <f t="shared" si="199"/>
        <v>3124.3031200000005</v>
      </c>
      <c r="H848" s="2">
        <f t="shared" si="199"/>
        <v>1451721.9516099999</v>
      </c>
      <c r="I848" s="2">
        <f t="shared" si="199"/>
        <v>1055443.8005100002</v>
      </c>
      <c r="J848" s="2">
        <f t="shared" si="199"/>
        <v>12000.504730000001</v>
      </c>
      <c r="K848" s="2">
        <f t="shared" si="199"/>
        <v>1067444.3052400001</v>
      </c>
      <c r="L848" s="2">
        <f t="shared" si="199"/>
        <v>1029512.96107</v>
      </c>
      <c r="M848" s="2">
        <f t="shared" si="199"/>
        <v>1118.3999999999999</v>
      </c>
      <c r="N848" s="2">
        <f t="shared" si="199"/>
        <v>1030631.36107</v>
      </c>
    </row>
    <row r="849" spans="6:14" x14ac:dyDescent="0.3">
      <c r="F849" s="256">
        <f>F848-'приложение 1'!D587</f>
        <v>0</v>
      </c>
      <c r="G849" s="256">
        <f>G848-'приложение 1'!E587</f>
        <v>0</v>
      </c>
      <c r="H849" s="256">
        <f>H848-'приложение 1'!F587</f>
        <v>0</v>
      </c>
      <c r="I849" s="256">
        <f>I848-'приложение 1'!G587</f>
        <v>0</v>
      </c>
      <c r="J849" s="256">
        <f>J848-'приложение 1'!H587</f>
        <v>0</v>
      </c>
      <c r="K849" s="256">
        <f>K848-'приложение 1'!I587</f>
        <v>0</v>
      </c>
      <c r="L849" s="256">
        <f>L848-'приложение 1'!J587</f>
        <v>0</v>
      </c>
      <c r="M849" s="256">
        <f>M848-'приложение 1'!K587</f>
        <v>0</v>
      </c>
      <c r="N849" s="256">
        <f>N848-'приложение 1'!L587</f>
        <v>0</v>
      </c>
    </row>
    <row r="851" spans="6:14" x14ac:dyDescent="0.3">
      <c r="F851" s="388"/>
      <c r="I851" s="388"/>
      <c r="J851" s="388"/>
      <c r="K851" s="388"/>
      <c r="L851" s="388"/>
    </row>
  </sheetData>
  <autoFilter ref="A9:K848"/>
  <mergeCells count="9">
    <mergeCell ref="K1:N1"/>
    <mergeCell ref="K2:N2"/>
    <mergeCell ref="K3:N3"/>
    <mergeCell ref="K4:N4"/>
    <mergeCell ref="K5:N5"/>
    <mergeCell ref="G9:G10"/>
    <mergeCell ref="J9:J10"/>
    <mergeCell ref="M9:M10"/>
    <mergeCell ref="A7:L7"/>
  </mergeCells>
  <pageMargins left="1.1023622047244095" right="0.31496062992125984" top="0.74803149606299213" bottom="0.74803149606299213" header="0.31496062992125984" footer="0.31496062992125984"/>
  <pageSetup paperSize="9" scale="50" orientation="portrait" r:id="rId1"/>
  <rowBreaks count="1" manualBreakCount="1">
    <brk id="69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1" zoomScale="60" zoomScaleNormal="85" workbookViewId="0">
      <selection activeCell="L9" sqref="L9"/>
    </sheetView>
  </sheetViews>
  <sheetFormatPr defaultRowHeight="14.4" x14ac:dyDescent="0.3"/>
  <cols>
    <col min="1" max="1" width="8.6640625" customWidth="1"/>
    <col min="2" max="2" width="68.88671875" customWidth="1"/>
    <col min="3" max="3" width="16.44140625" customWidth="1"/>
    <col min="4" max="4" width="16.88671875" customWidth="1"/>
    <col min="5" max="5" width="15.88671875" customWidth="1"/>
    <col min="6" max="6" width="16.6640625" customWidth="1"/>
    <col min="7" max="8" width="17" customWidth="1"/>
    <col min="9" max="9" width="17.88671875" customWidth="1"/>
    <col min="10" max="10" width="14.5546875" customWidth="1"/>
    <col min="11" max="11" width="17.5546875" customWidth="1"/>
    <col min="12" max="12" width="17.109375" customWidth="1"/>
    <col min="13" max="13" width="15.6640625" customWidth="1"/>
    <col min="14" max="16" width="14" bestFit="1" customWidth="1"/>
    <col min="259" max="259" width="8.6640625" customWidth="1"/>
    <col min="260" max="260" width="53.44140625" customWidth="1"/>
    <col min="261" max="261" width="15.6640625" customWidth="1"/>
    <col min="262" max="262" width="15.88671875" customWidth="1"/>
    <col min="263" max="263" width="15.5546875" customWidth="1"/>
    <col min="264" max="264" width="17" customWidth="1"/>
    <col min="265" max="265" width="17.88671875" customWidth="1"/>
    <col min="266" max="266" width="14.5546875" customWidth="1"/>
    <col min="267" max="267" width="15.109375" customWidth="1"/>
    <col min="268" max="268" width="17.109375" customWidth="1"/>
    <col min="269" max="269" width="15.6640625" customWidth="1"/>
    <col min="270" max="270" width="13.5546875" bestFit="1" customWidth="1"/>
    <col min="515" max="515" width="8.6640625" customWidth="1"/>
    <col min="516" max="516" width="53.44140625" customWidth="1"/>
    <col min="517" max="517" width="15.6640625" customWidth="1"/>
    <col min="518" max="518" width="15.88671875" customWidth="1"/>
    <col min="519" max="519" width="15.5546875" customWidth="1"/>
    <col min="520" max="520" width="17" customWidth="1"/>
    <col min="521" max="521" width="17.88671875" customWidth="1"/>
    <col min="522" max="522" width="14.5546875" customWidth="1"/>
    <col min="523" max="523" width="15.109375" customWidth="1"/>
    <col min="524" max="524" width="17.109375" customWidth="1"/>
    <col min="525" max="525" width="15.6640625" customWidth="1"/>
    <col min="526" max="526" width="13.5546875" bestFit="1" customWidth="1"/>
    <col min="771" max="771" width="8.6640625" customWidth="1"/>
    <col min="772" max="772" width="53.44140625" customWidth="1"/>
    <col min="773" max="773" width="15.6640625" customWidth="1"/>
    <col min="774" max="774" width="15.88671875" customWidth="1"/>
    <col min="775" max="775" width="15.5546875" customWidth="1"/>
    <col min="776" max="776" width="17" customWidth="1"/>
    <col min="777" max="777" width="17.88671875" customWidth="1"/>
    <col min="778" max="778" width="14.5546875" customWidth="1"/>
    <col min="779" max="779" width="15.109375" customWidth="1"/>
    <col min="780" max="780" width="17.109375" customWidth="1"/>
    <col min="781" max="781" width="15.6640625" customWidth="1"/>
    <col min="782" max="782" width="13.5546875" bestFit="1" customWidth="1"/>
    <col min="1027" max="1027" width="8.6640625" customWidth="1"/>
    <col min="1028" max="1028" width="53.44140625" customWidth="1"/>
    <col min="1029" max="1029" width="15.6640625" customWidth="1"/>
    <col min="1030" max="1030" width="15.88671875" customWidth="1"/>
    <col min="1031" max="1031" width="15.5546875" customWidth="1"/>
    <col min="1032" max="1032" width="17" customWidth="1"/>
    <col min="1033" max="1033" width="17.88671875" customWidth="1"/>
    <col min="1034" max="1034" width="14.5546875" customWidth="1"/>
    <col min="1035" max="1035" width="15.109375" customWidth="1"/>
    <col min="1036" max="1036" width="17.109375" customWidth="1"/>
    <col min="1037" max="1037" width="15.6640625" customWidth="1"/>
    <col min="1038" max="1038" width="13.5546875" bestFit="1" customWidth="1"/>
    <col min="1283" max="1283" width="8.6640625" customWidth="1"/>
    <col min="1284" max="1284" width="53.44140625" customWidth="1"/>
    <col min="1285" max="1285" width="15.6640625" customWidth="1"/>
    <col min="1286" max="1286" width="15.88671875" customWidth="1"/>
    <col min="1287" max="1287" width="15.5546875" customWidth="1"/>
    <col min="1288" max="1288" width="17" customWidth="1"/>
    <col min="1289" max="1289" width="17.88671875" customWidth="1"/>
    <col min="1290" max="1290" width="14.5546875" customWidth="1"/>
    <col min="1291" max="1291" width="15.109375" customWidth="1"/>
    <col min="1292" max="1292" width="17.109375" customWidth="1"/>
    <col min="1293" max="1293" width="15.6640625" customWidth="1"/>
    <col min="1294" max="1294" width="13.5546875" bestFit="1" customWidth="1"/>
    <col min="1539" max="1539" width="8.6640625" customWidth="1"/>
    <col min="1540" max="1540" width="53.44140625" customWidth="1"/>
    <col min="1541" max="1541" width="15.6640625" customWidth="1"/>
    <col min="1542" max="1542" width="15.88671875" customWidth="1"/>
    <col min="1543" max="1543" width="15.5546875" customWidth="1"/>
    <col min="1544" max="1544" width="17" customWidth="1"/>
    <col min="1545" max="1545" width="17.88671875" customWidth="1"/>
    <col min="1546" max="1546" width="14.5546875" customWidth="1"/>
    <col min="1547" max="1547" width="15.109375" customWidth="1"/>
    <col min="1548" max="1548" width="17.109375" customWidth="1"/>
    <col min="1549" max="1549" width="15.6640625" customWidth="1"/>
    <col min="1550" max="1550" width="13.5546875" bestFit="1" customWidth="1"/>
    <col min="1795" max="1795" width="8.6640625" customWidth="1"/>
    <col min="1796" max="1796" width="53.44140625" customWidth="1"/>
    <col min="1797" max="1797" width="15.6640625" customWidth="1"/>
    <col min="1798" max="1798" width="15.88671875" customWidth="1"/>
    <col min="1799" max="1799" width="15.5546875" customWidth="1"/>
    <col min="1800" max="1800" width="17" customWidth="1"/>
    <col min="1801" max="1801" width="17.88671875" customWidth="1"/>
    <col min="1802" max="1802" width="14.5546875" customWidth="1"/>
    <col min="1803" max="1803" width="15.109375" customWidth="1"/>
    <col min="1804" max="1804" width="17.109375" customWidth="1"/>
    <col min="1805" max="1805" width="15.6640625" customWidth="1"/>
    <col min="1806" max="1806" width="13.5546875" bestFit="1" customWidth="1"/>
    <col min="2051" max="2051" width="8.6640625" customWidth="1"/>
    <col min="2052" max="2052" width="53.44140625" customWidth="1"/>
    <col min="2053" max="2053" width="15.6640625" customWidth="1"/>
    <col min="2054" max="2054" width="15.88671875" customWidth="1"/>
    <col min="2055" max="2055" width="15.5546875" customWidth="1"/>
    <col min="2056" max="2056" width="17" customWidth="1"/>
    <col min="2057" max="2057" width="17.88671875" customWidth="1"/>
    <col min="2058" max="2058" width="14.5546875" customWidth="1"/>
    <col min="2059" max="2059" width="15.109375" customWidth="1"/>
    <col min="2060" max="2060" width="17.109375" customWidth="1"/>
    <col min="2061" max="2061" width="15.6640625" customWidth="1"/>
    <col min="2062" max="2062" width="13.5546875" bestFit="1" customWidth="1"/>
    <col min="2307" max="2307" width="8.6640625" customWidth="1"/>
    <col min="2308" max="2308" width="53.44140625" customWidth="1"/>
    <col min="2309" max="2309" width="15.6640625" customWidth="1"/>
    <col min="2310" max="2310" width="15.88671875" customWidth="1"/>
    <col min="2311" max="2311" width="15.5546875" customWidth="1"/>
    <col min="2312" max="2312" width="17" customWidth="1"/>
    <col min="2313" max="2313" width="17.88671875" customWidth="1"/>
    <col min="2314" max="2314" width="14.5546875" customWidth="1"/>
    <col min="2315" max="2315" width="15.109375" customWidth="1"/>
    <col min="2316" max="2316" width="17.109375" customWidth="1"/>
    <col min="2317" max="2317" width="15.6640625" customWidth="1"/>
    <col min="2318" max="2318" width="13.5546875" bestFit="1" customWidth="1"/>
    <col min="2563" max="2563" width="8.6640625" customWidth="1"/>
    <col min="2564" max="2564" width="53.44140625" customWidth="1"/>
    <col min="2565" max="2565" width="15.6640625" customWidth="1"/>
    <col min="2566" max="2566" width="15.88671875" customWidth="1"/>
    <col min="2567" max="2567" width="15.5546875" customWidth="1"/>
    <col min="2568" max="2568" width="17" customWidth="1"/>
    <col min="2569" max="2569" width="17.88671875" customWidth="1"/>
    <col min="2570" max="2570" width="14.5546875" customWidth="1"/>
    <col min="2571" max="2571" width="15.109375" customWidth="1"/>
    <col min="2572" max="2572" width="17.109375" customWidth="1"/>
    <col min="2573" max="2573" width="15.6640625" customWidth="1"/>
    <col min="2574" max="2574" width="13.5546875" bestFit="1" customWidth="1"/>
    <col min="2819" max="2819" width="8.6640625" customWidth="1"/>
    <col min="2820" max="2820" width="53.44140625" customWidth="1"/>
    <col min="2821" max="2821" width="15.6640625" customWidth="1"/>
    <col min="2822" max="2822" width="15.88671875" customWidth="1"/>
    <col min="2823" max="2823" width="15.5546875" customWidth="1"/>
    <col min="2824" max="2824" width="17" customWidth="1"/>
    <col min="2825" max="2825" width="17.88671875" customWidth="1"/>
    <col min="2826" max="2826" width="14.5546875" customWidth="1"/>
    <col min="2827" max="2827" width="15.109375" customWidth="1"/>
    <col min="2828" max="2828" width="17.109375" customWidth="1"/>
    <col min="2829" max="2829" width="15.6640625" customWidth="1"/>
    <col min="2830" max="2830" width="13.5546875" bestFit="1" customWidth="1"/>
    <col min="3075" max="3075" width="8.6640625" customWidth="1"/>
    <col min="3076" max="3076" width="53.44140625" customWidth="1"/>
    <col min="3077" max="3077" width="15.6640625" customWidth="1"/>
    <col min="3078" max="3078" width="15.88671875" customWidth="1"/>
    <col min="3079" max="3079" width="15.5546875" customWidth="1"/>
    <col min="3080" max="3080" width="17" customWidth="1"/>
    <col min="3081" max="3081" width="17.88671875" customWidth="1"/>
    <col min="3082" max="3082" width="14.5546875" customWidth="1"/>
    <col min="3083" max="3083" width="15.109375" customWidth="1"/>
    <col min="3084" max="3084" width="17.109375" customWidth="1"/>
    <col min="3085" max="3085" width="15.6640625" customWidth="1"/>
    <col min="3086" max="3086" width="13.5546875" bestFit="1" customWidth="1"/>
    <col min="3331" max="3331" width="8.6640625" customWidth="1"/>
    <col min="3332" max="3332" width="53.44140625" customWidth="1"/>
    <col min="3333" max="3333" width="15.6640625" customWidth="1"/>
    <col min="3334" max="3334" width="15.88671875" customWidth="1"/>
    <col min="3335" max="3335" width="15.5546875" customWidth="1"/>
    <col min="3336" max="3336" width="17" customWidth="1"/>
    <col min="3337" max="3337" width="17.88671875" customWidth="1"/>
    <col min="3338" max="3338" width="14.5546875" customWidth="1"/>
    <col min="3339" max="3339" width="15.109375" customWidth="1"/>
    <col min="3340" max="3340" width="17.109375" customWidth="1"/>
    <col min="3341" max="3341" width="15.6640625" customWidth="1"/>
    <col min="3342" max="3342" width="13.5546875" bestFit="1" customWidth="1"/>
    <col min="3587" max="3587" width="8.6640625" customWidth="1"/>
    <col min="3588" max="3588" width="53.44140625" customWidth="1"/>
    <col min="3589" max="3589" width="15.6640625" customWidth="1"/>
    <col min="3590" max="3590" width="15.88671875" customWidth="1"/>
    <col min="3591" max="3591" width="15.5546875" customWidth="1"/>
    <col min="3592" max="3592" width="17" customWidth="1"/>
    <col min="3593" max="3593" width="17.88671875" customWidth="1"/>
    <col min="3594" max="3594" width="14.5546875" customWidth="1"/>
    <col min="3595" max="3595" width="15.109375" customWidth="1"/>
    <col min="3596" max="3596" width="17.109375" customWidth="1"/>
    <col min="3597" max="3597" width="15.6640625" customWidth="1"/>
    <col min="3598" max="3598" width="13.5546875" bestFit="1" customWidth="1"/>
    <col min="3843" max="3843" width="8.6640625" customWidth="1"/>
    <col min="3844" max="3844" width="53.44140625" customWidth="1"/>
    <col min="3845" max="3845" width="15.6640625" customWidth="1"/>
    <col min="3846" max="3846" width="15.88671875" customWidth="1"/>
    <col min="3847" max="3847" width="15.5546875" customWidth="1"/>
    <col min="3848" max="3848" width="17" customWidth="1"/>
    <col min="3849" max="3849" width="17.88671875" customWidth="1"/>
    <col min="3850" max="3850" width="14.5546875" customWidth="1"/>
    <col min="3851" max="3851" width="15.109375" customWidth="1"/>
    <col min="3852" max="3852" width="17.109375" customWidth="1"/>
    <col min="3853" max="3853" width="15.6640625" customWidth="1"/>
    <col min="3854" max="3854" width="13.5546875" bestFit="1" customWidth="1"/>
    <col min="4099" max="4099" width="8.6640625" customWidth="1"/>
    <col min="4100" max="4100" width="53.44140625" customWidth="1"/>
    <col min="4101" max="4101" width="15.6640625" customWidth="1"/>
    <col min="4102" max="4102" width="15.88671875" customWidth="1"/>
    <col min="4103" max="4103" width="15.5546875" customWidth="1"/>
    <col min="4104" max="4104" width="17" customWidth="1"/>
    <col min="4105" max="4105" width="17.88671875" customWidth="1"/>
    <col min="4106" max="4106" width="14.5546875" customWidth="1"/>
    <col min="4107" max="4107" width="15.109375" customWidth="1"/>
    <col min="4108" max="4108" width="17.109375" customWidth="1"/>
    <col min="4109" max="4109" width="15.6640625" customWidth="1"/>
    <col min="4110" max="4110" width="13.5546875" bestFit="1" customWidth="1"/>
    <col min="4355" max="4355" width="8.6640625" customWidth="1"/>
    <col min="4356" max="4356" width="53.44140625" customWidth="1"/>
    <col min="4357" max="4357" width="15.6640625" customWidth="1"/>
    <col min="4358" max="4358" width="15.88671875" customWidth="1"/>
    <col min="4359" max="4359" width="15.5546875" customWidth="1"/>
    <col min="4360" max="4360" width="17" customWidth="1"/>
    <col min="4361" max="4361" width="17.88671875" customWidth="1"/>
    <col min="4362" max="4362" width="14.5546875" customWidth="1"/>
    <col min="4363" max="4363" width="15.109375" customWidth="1"/>
    <col min="4364" max="4364" width="17.109375" customWidth="1"/>
    <col min="4365" max="4365" width="15.6640625" customWidth="1"/>
    <col min="4366" max="4366" width="13.5546875" bestFit="1" customWidth="1"/>
    <col min="4611" max="4611" width="8.6640625" customWidth="1"/>
    <col min="4612" max="4612" width="53.44140625" customWidth="1"/>
    <col min="4613" max="4613" width="15.6640625" customWidth="1"/>
    <col min="4614" max="4614" width="15.88671875" customWidth="1"/>
    <col min="4615" max="4615" width="15.5546875" customWidth="1"/>
    <col min="4616" max="4616" width="17" customWidth="1"/>
    <col min="4617" max="4617" width="17.88671875" customWidth="1"/>
    <col min="4618" max="4618" width="14.5546875" customWidth="1"/>
    <col min="4619" max="4619" width="15.109375" customWidth="1"/>
    <col min="4620" max="4620" width="17.109375" customWidth="1"/>
    <col min="4621" max="4621" width="15.6640625" customWidth="1"/>
    <col min="4622" max="4622" width="13.5546875" bestFit="1" customWidth="1"/>
    <col min="4867" max="4867" width="8.6640625" customWidth="1"/>
    <col min="4868" max="4868" width="53.44140625" customWidth="1"/>
    <col min="4869" max="4869" width="15.6640625" customWidth="1"/>
    <col min="4870" max="4870" width="15.88671875" customWidth="1"/>
    <col min="4871" max="4871" width="15.5546875" customWidth="1"/>
    <col min="4872" max="4872" width="17" customWidth="1"/>
    <col min="4873" max="4873" width="17.88671875" customWidth="1"/>
    <col min="4874" max="4874" width="14.5546875" customWidth="1"/>
    <col min="4875" max="4875" width="15.109375" customWidth="1"/>
    <col min="4876" max="4876" width="17.109375" customWidth="1"/>
    <col min="4877" max="4877" width="15.6640625" customWidth="1"/>
    <col min="4878" max="4878" width="13.5546875" bestFit="1" customWidth="1"/>
    <col min="5123" max="5123" width="8.6640625" customWidth="1"/>
    <col min="5124" max="5124" width="53.44140625" customWidth="1"/>
    <col min="5125" max="5125" width="15.6640625" customWidth="1"/>
    <col min="5126" max="5126" width="15.88671875" customWidth="1"/>
    <col min="5127" max="5127" width="15.5546875" customWidth="1"/>
    <col min="5128" max="5128" width="17" customWidth="1"/>
    <col min="5129" max="5129" width="17.88671875" customWidth="1"/>
    <col min="5130" max="5130" width="14.5546875" customWidth="1"/>
    <col min="5131" max="5131" width="15.109375" customWidth="1"/>
    <col min="5132" max="5132" width="17.109375" customWidth="1"/>
    <col min="5133" max="5133" width="15.6640625" customWidth="1"/>
    <col min="5134" max="5134" width="13.5546875" bestFit="1" customWidth="1"/>
    <col min="5379" max="5379" width="8.6640625" customWidth="1"/>
    <col min="5380" max="5380" width="53.44140625" customWidth="1"/>
    <col min="5381" max="5381" width="15.6640625" customWidth="1"/>
    <col min="5382" max="5382" width="15.88671875" customWidth="1"/>
    <col min="5383" max="5383" width="15.5546875" customWidth="1"/>
    <col min="5384" max="5384" width="17" customWidth="1"/>
    <col min="5385" max="5385" width="17.88671875" customWidth="1"/>
    <col min="5386" max="5386" width="14.5546875" customWidth="1"/>
    <col min="5387" max="5387" width="15.109375" customWidth="1"/>
    <col min="5388" max="5388" width="17.109375" customWidth="1"/>
    <col min="5389" max="5389" width="15.6640625" customWidth="1"/>
    <col min="5390" max="5390" width="13.5546875" bestFit="1" customWidth="1"/>
    <col min="5635" max="5635" width="8.6640625" customWidth="1"/>
    <col min="5636" max="5636" width="53.44140625" customWidth="1"/>
    <col min="5637" max="5637" width="15.6640625" customWidth="1"/>
    <col min="5638" max="5638" width="15.88671875" customWidth="1"/>
    <col min="5639" max="5639" width="15.5546875" customWidth="1"/>
    <col min="5640" max="5640" width="17" customWidth="1"/>
    <col min="5641" max="5641" width="17.88671875" customWidth="1"/>
    <col min="5642" max="5642" width="14.5546875" customWidth="1"/>
    <col min="5643" max="5643" width="15.109375" customWidth="1"/>
    <col min="5644" max="5644" width="17.109375" customWidth="1"/>
    <col min="5645" max="5645" width="15.6640625" customWidth="1"/>
    <col min="5646" max="5646" width="13.5546875" bestFit="1" customWidth="1"/>
    <col min="5891" max="5891" width="8.6640625" customWidth="1"/>
    <col min="5892" max="5892" width="53.44140625" customWidth="1"/>
    <col min="5893" max="5893" width="15.6640625" customWidth="1"/>
    <col min="5894" max="5894" width="15.88671875" customWidth="1"/>
    <col min="5895" max="5895" width="15.5546875" customWidth="1"/>
    <col min="5896" max="5896" width="17" customWidth="1"/>
    <col min="5897" max="5897" width="17.88671875" customWidth="1"/>
    <col min="5898" max="5898" width="14.5546875" customWidth="1"/>
    <col min="5899" max="5899" width="15.109375" customWidth="1"/>
    <col min="5900" max="5900" width="17.109375" customWidth="1"/>
    <col min="5901" max="5901" width="15.6640625" customWidth="1"/>
    <col min="5902" max="5902" width="13.5546875" bestFit="1" customWidth="1"/>
    <col min="6147" max="6147" width="8.6640625" customWidth="1"/>
    <col min="6148" max="6148" width="53.44140625" customWidth="1"/>
    <col min="6149" max="6149" width="15.6640625" customWidth="1"/>
    <col min="6150" max="6150" width="15.88671875" customWidth="1"/>
    <col min="6151" max="6151" width="15.5546875" customWidth="1"/>
    <col min="6152" max="6152" width="17" customWidth="1"/>
    <col min="6153" max="6153" width="17.88671875" customWidth="1"/>
    <col min="6154" max="6154" width="14.5546875" customWidth="1"/>
    <col min="6155" max="6155" width="15.109375" customWidth="1"/>
    <col min="6156" max="6156" width="17.109375" customWidth="1"/>
    <col min="6157" max="6157" width="15.6640625" customWidth="1"/>
    <col min="6158" max="6158" width="13.5546875" bestFit="1" customWidth="1"/>
    <col min="6403" max="6403" width="8.6640625" customWidth="1"/>
    <col min="6404" max="6404" width="53.44140625" customWidth="1"/>
    <col min="6405" max="6405" width="15.6640625" customWidth="1"/>
    <col min="6406" max="6406" width="15.88671875" customWidth="1"/>
    <col min="6407" max="6407" width="15.5546875" customWidth="1"/>
    <col min="6408" max="6408" width="17" customWidth="1"/>
    <col min="6409" max="6409" width="17.88671875" customWidth="1"/>
    <col min="6410" max="6410" width="14.5546875" customWidth="1"/>
    <col min="6411" max="6411" width="15.109375" customWidth="1"/>
    <col min="6412" max="6412" width="17.109375" customWidth="1"/>
    <col min="6413" max="6413" width="15.6640625" customWidth="1"/>
    <col min="6414" max="6414" width="13.5546875" bestFit="1" customWidth="1"/>
    <col min="6659" max="6659" width="8.6640625" customWidth="1"/>
    <col min="6660" max="6660" width="53.44140625" customWidth="1"/>
    <col min="6661" max="6661" width="15.6640625" customWidth="1"/>
    <col min="6662" max="6662" width="15.88671875" customWidth="1"/>
    <col min="6663" max="6663" width="15.5546875" customWidth="1"/>
    <col min="6664" max="6664" width="17" customWidth="1"/>
    <col min="6665" max="6665" width="17.88671875" customWidth="1"/>
    <col min="6666" max="6666" width="14.5546875" customWidth="1"/>
    <col min="6667" max="6667" width="15.109375" customWidth="1"/>
    <col min="6668" max="6668" width="17.109375" customWidth="1"/>
    <col min="6669" max="6669" width="15.6640625" customWidth="1"/>
    <col min="6670" max="6670" width="13.5546875" bestFit="1" customWidth="1"/>
    <col min="6915" max="6915" width="8.6640625" customWidth="1"/>
    <col min="6916" max="6916" width="53.44140625" customWidth="1"/>
    <col min="6917" max="6917" width="15.6640625" customWidth="1"/>
    <col min="6918" max="6918" width="15.88671875" customWidth="1"/>
    <col min="6919" max="6919" width="15.5546875" customWidth="1"/>
    <col min="6920" max="6920" width="17" customWidth="1"/>
    <col min="6921" max="6921" width="17.88671875" customWidth="1"/>
    <col min="6922" max="6922" width="14.5546875" customWidth="1"/>
    <col min="6923" max="6923" width="15.109375" customWidth="1"/>
    <col min="6924" max="6924" width="17.109375" customWidth="1"/>
    <col min="6925" max="6925" width="15.6640625" customWidth="1"/>
    <col min="6926" max="6926" width="13.5546875" bestFit="1" customWidth="1"/>
    <col min="7171" max="7171" width="8.6640625" customWidth="1"/>
    <col min="7172" max="7172" width="53.44140625" customWidth="1"/>
    <col min="7173" max="7173" width="15.6640625" customWidth="1"/>
    <col min="7174" max="7174" width="15.88671875" customWidth="1"/>
    <col min="7175" max="7175" width="15.5546875" customWidth="1"/>
    <col min="7176" max="7176" width="17" customWidth="1"/>
    <col min="7177" max="7177" width="17.88671875" customWidth="1"/>
    <col min="7178" max="7178" width="14.5546875" customWidth="1"/>
    <col min="7179" max="7179" width="15.109375" customWidth="1"/>
    <col min="7180" max="7180" width="17.109375" customWidth="1"/>
    <col min="7181" max="7181" width="15.6640625" customWidth="1"/>
    <col min="7182" max="7182" width="13.5546875" bestFit="1" customWidth="1"/>
    <col min="7427" max="7427" width="8.6640625" customWidth="1"/>
    <col min="7428" max="7428" width="53.44140625" customWidth="1"/>
    <col min="7429" max="7429" width="15.6640625" customWidth="1"/>
    <col min="7430" max="7430" width="15.88671875" customWidth="1"/>
    <col min="7431" max="7431" width="15.5546875" customWidth="1"/>
    <col min="7432" max="7432" width="17" customWidth="1"/>
    <col min="7433" max="7433" width="17.88671875" customWidth="1"/>
    <col min="7434" max="7434" width="14.5546875" customWidth="1"/>
    <col min="7435" max="7435" width="15.109375" customWidth="1"/>
    <col min="7436" max="7436" width="17.109375" customWidth="1"/>
    <col min="7437" max="7437" width="15.6640625" customWidth="1"/>
    <col min="7438" max="7438" width="13.5546875" bestFit="1" customWidth="1"/>
    <col min="7683" max="7683" width="8.6640625" customWidth="1"/>
    <col min="7684" max="7684" width="53.44140625" customWidth="1"/>
    <col min="7685" max="7685" width="15.6640625" customWidth="1"/>
    <col min="7686" max="7686" width="15.88671875" customWidth="1"/>
    <col min="7687" max="7687" width="15.5546875" customWidth="1"/>
    <col min="7688" max="7688" width="17" customWidth="1"/>
    <col min="7689" max="7689" width="17.88671875" customWidth="1"/>
    <col min="7690" max="7690" width="14.5546875" customWidth="1"/>
    <col min="7691" max="7691" width="15.109375" customWidth="1"/>
    <col min="7692" max="7692" width="17.109375" customWidth="1"/>
    <col min="7693" max="7693" width="15.6640625" customWidth="1"/>
    <col min="7694" max="7694" width="13.5546875" bestFit="1" customWidth="1"/>
    <col min="7939" max="7939" width="8.6640625" customWidth="1"/>
    <col min="7940" max="7940" width="53.44140625" customWidth="1"/>
    <col min="7941" max="7941" width="15.6640625" customWidth="1"/>
    <col min="7942" max="7942" width="15.88671875" customWidth="1"/>
    <col min="7943" max="7943" width="15.5546875" customWidth="1"/>
    <col min="7944" max="7944" width="17" customWidth="1"/>
    <col min="7945" max="7945" width="17.88671875" customWidth="1"/>
    <col min="7946" max="7946" width="14.5546875" customWidth="1"/>
    <col min="7947" max="7947" width="15.109375" customWidth="1"/>
    <col min="7948" max="7948" width="17.109375" customWidth="1"/>
    <col min="7949" max="7949" width="15.6640625" customWidth="1"/>
    <col min="7950" max="7950" width="13.5546875" bestFit="1" customWidth="1"/>
    <col min="8195" max="8195" width="8.6640625" customWidth="1"/>
    <col min="8196" max="8196" width="53.44140625" customWidth="1"/>
    <col min="8197" max="8197" width="15.6640625" customWidth="1"/>
    <col min="8198" max="8198" width="15.88671875" customWidth="1"/>
    <col min="8199" max="8199" width="15.5546875" customWidth="1"/>
    <col min="8200" max="8200" width="17" customWidth="1"/>
    <col min="8201" max="8201" width="17.88671875" customWidth="1"/>
    <col min="8202" max="8202" width="14.5546875" customWidth="1"/>
    <col min="8203" max="8203" width="15.109375" customWidth="1"/>
    <col min="8204" max="8204" width="17.109375" customWidth="1"/>
    <col min="8205" max="8205" width="15.6640625" customWidth="1"/>
    <col min="8206" max="8206" width="13.5546875" bestFit="1" customWidth="1"/>
    <col min="8451" max="8451" width="8.6640625" customWidth="1"/>
    <col min="8452" max="8452" width="53.44140625" customWidth="1"/>
    <col min="8453" max="8453" width="15.6640625" customWidth="1"/>
    <col min="8454" max="8454" width="15.88671875" customWidth="1"/>
    <col min="8455" max="8455" width="15.5546875" customWidth="1"/>
    <col min="8456" max="8456" width="17" customWidth="1"/>
    <col min="8457" max="8457" width="17.88671875" customWidth="1"/>
    <col min="8458" max="8458" width="14.5546875" customWidth="1"/>
    <col min="8459" max="8459" width="15.109375" customWidth="1"/>
    <col min="8460" max="8460" width="17.109375" customWidth="1"/>
    <col min="8461" max="8461" width="15.6640625" customWidth="1"/>
    <col min="8462" max="8462" width="13.5546875" bestFit="1" customWidth="1"/>
    <col min="8707" max="8707" width="8.6640625" customWidth="1"/>
    <col min="8708" max="8708" width="53.44140625" customWidth="1"/>
    <col min="8709" max="8709" width="15.6640625" customWidth="1"/>
    <col min="8710" max="8710" width="15.88671875" customWidth="1"/>
    <col min="8711" max="8711" width="15.5546875" customWidth="1"/>
    <col min="8712" max="8712" width="17" customWidth="1"/>
    <col min="8713" max="8713" width="17.88671875" customWidth="1"/>
    <col min="8714" max="8714" width="14.5546875" customWidth="1"/>
    <col min="8715" max="8715" width="15.109375" customWidth="1"/>
    <col min="8716" max="8716" width="17.109375" customWidth="1"/>
    <col min="8717" max="8717" width="15.6640625" customWidth="1"/>
    <col min="8718" max="8718" width="13.5546875" bestFit="1" customWidth="1"/>
    <col min="8963" max="8963" width="8.6640625" customWidth="1"/>
    <col min="8964" max="8964" width="53.44140625" customWidth="1"/>
    <col min="8965" max="8965" width="15.6640625" customWidth="1"/>
    <col min="8966" max="8966" width="15.88671875" customWidth="1"/>
    <col min="8967" max="8967" width="15.5546875" customWidth="1"/>
    <col min="8968" max="8968" width="17" customWidth="1"/>
    <col min="8969" max="8969" width="17.88671875" customWidth="1"/>
    <col min="8970" max="8970" width="14.5546875" customWidth="1"/>
    <col min="8971" max="8971" width="15.109375" customWidth="1"/>
    <col min="8972" max="8972" width="17.109375" customWidth="1"/>
    <col min="8973" max="8973" width="15.6640625" customWidth="1"/>
    <col min="8974" max="8974" width="13.5546875" bestFit="1" customWidth="1"/>
    <col min="9219" max="9219" width="8.6640625" customWidth="1"/>
    <col min="9220" max="9220" width="53.44140625" customWidth="1"/>
    <col min="9221" max="9221" width="15.6640625" customWidth="1"/>
    <col min="9222" max="9222" width="15.88671875" customWidth="1"/>
    <col min="9223" max="9223" width="15.5546875" customWidth="1"/>
    <col min="9224" max="9224" width="17" customWidth="1"/>
    <col min="9225" max="9225" width="17.88671875" customWidth="1"/>
    <col min="9226" max="9226" width="14.5546875" customWidth="1"/>
    <col min="9227" max="9227" width="15.109375" customWidth="1"/>
    <col min="9228" max="9228" width="17.109375" customWidth="1"/>
    <col min="9229" max="9229" width="15.6640625" customWidth="1"/>
    <col min="9230" max="9230" width="13.5546875" bestFit="1" customWidth="1"/>
    <col min="9475" max="9475" width="8.6640625" customWidth="1"/>
    <col min="9476" max="9476" width="53.44140625" customWidth="1"/>
    <col min="9477" max="9477" width="15.6640625" customWidth="1"/>
    <col min="9478" max="9478" width="15.88671875" customWidth="1"/>
    <col min="9479" max="9479" width="15.5546875" customWidth="1"/>
    <col min="9480" max="9480" width="17" customWidth="1"/>
    <col min="9481" max="9481" width="17.88671875" customWidth="1"/>
    <col min="9482" max="9482" width="14.5546875" customWidth="1"/>
    <col min="9483" max="9483" width="15.109375" customWidth="1"/>
    <col min="9484" max="9484" width="17.109375" customWidth="1"/>
    <col min="9485" max="9485" width="15.6640625" customWidth="1"/>
    <col min="9486" max="9486" width="13.5546875" bestFit="1" customWidth="1"/>
    <col min="9731" max="9731" width="8.6640625" customWidth="1"/>
    <col min="9732" max="9732" width="53.44140625" customWidth="1"/>
    <col min="9733" max="9733" width="15.6640625" customWidth="1"/>
    <col min="9734" max="9734" width="15.88671875" customWidth="1"/>
    <col min="9735" max="9735" width="15.5546875" customWidth="1"/>
    <col min="9736" max="9736" width="17" customWidth="1"/>
    <col min="9737" max="9737" width="17.88671875" customWidth="1"/>
    <col min="9738" max="9738" width="14.5546875" customWidth="1"/>
    <col min="9739" max="9739" width="15.109375" customWidth="1"/>
    <col min="9740" max="9740" width="17.109375" customWidth="1"/>
    <col min="9741" max="9741" width="15.6640625" customWidth="1"/>
    <col min="9742" max="9742" width="13.5546875" bestFit="1" customWidth="1"/>
    <col min="9987" max="9987" width="8.6640625" customWidth="1"/>
    <col min="9988" max="9988" width="53.44140625" customWidth="1"/>
    <col min="9989" max="9989" width="15.6640625" customWidth="1"/>
    <col min="9990" max="9990" width="15.88671875" customWidth="1"/>
    <col min="9991" max="9991" width="15.5546875" customWidth="1"/>
    <col min="9992" max="9992" width="17" customWidth="1"/>
    <col min="9993" max="9993" width="17.88671875" customWidth="1"/>
    <col min="9994" max="9994" width="14.5546875" customWidth="1"/>
    <col min="9995" max="9995" width="15.109375" customWidth="1"/>
    <col min="9996" max="9996" width="17.109375" customWidth="1"/>
    <col min="9997" max="9997" width="15.6640625" customWidth="1"/>
    <col min="9998" max="9998" width="13.5546875" bestFit="1" customWidth="1"/>
    <col min="10243" max="10243" width="8.6640625" customWidth="1"/>
    <col min="10244" max="10244" width="53.44140625" customWidth="1"/>
    <col min="10245" max="10245" width="15.6640625" customWidth="1"/>
    <col min="10246" max="10246" width="15.88671875" customWidth="1"/>
    <col min="10247" max="10247" width="15.5546875" customWidth="1"/>
    <col min="10248" max="10248" width="17" customWidth="1"/>
    <col min="10249" max="10249" width="17.88671875" customWidth="1"/>
    <col min="10250" max="10250" width="14.5546875" customWidth="1"/>
    <col min="10251" max="10251" width="15.109375" customWidth="1"/>
    <col min="10252" max="10252" width="17.109375" customWidth="1"/>
    <col min="10253" max="10253" width="15.6640625" customWidth="1"/>
    <col min="10254" max="10254" width="13.5546875" bestFit="1" customWidth="1"/>
    <col min="10499" max="10499" width="8.6640625" customWidth="1"/>
    <col min="10500" max="10500" width="53.44140625" customWidth="1"/>
    <col min="10501" max="10501" width="15.6640625" customWidth="1"/>
    <col min="10502" max="10502" width="15.88671875" customWidth="1"/>
    <col min="10503" max="10503" width="15.5546875" customWidth="1"/>
    <col min="10504" max="10504" width="17" customWidth="1"/>
    <col min="10505" max="10505" width="17.88671875" customWidth="1"/>
    <col min="10506" max="10506" width="14.5546875" customWidth="1"/>
    <col min="10507" max="10507" width="15.109375" customWidth="1"/>
    <col min="10508" max="10508" width="17.109375" customWidth="1"/>
    <col min="10509" max="10509" width="15.6640625" customWidth="1"/>
    <col min="10510" max="10510" width="13.5546875" bestFit="1" customWidth="1"/>
    <col min="10755" max="10755" width="8.6640625" customWidth="1"/>
    <col min="10756" max="10756" width="53.44140625" customWidth="1"/>
    <col min="10757" max="10757" width="15.6640625" customWidth="1"/>
    <col min="10758" max="10758" width="15.88671875" customWidth="1"/>
    <col min="10759" max="10759" width="15.5546875" customWidth="1"/>
    <col min="10760" max="10760" width="17" customWidth="1"/>
    <col min="10761" max="10761" width="17.88671875" customWidth="1"/>
    <col min="10762" max="10762" width="14.5546875" customWidth="1"/>
    <col min="10763" max="10763" width="15.109375" customWidth="1"/>
    <col min="10764" max="10764" width="17.109375" customWidth="1"/>
    <col min="10765" max="10765" width="15.6640625" customWidth="1"/>
    <col min="10766" max="10766" width="13.5546875" bestFit="1" customWidth="1"/>
    <col min="11011" max="11011" width="8.6640625" customWidth="1"/>
    <col min="11012" max="11012" width="53.44140625" customWidth="1"/>
    <col min="11013" max="11013" width="15.6640625" customWidth="1"/>
    <col min="11014" max="11014" width="15.88671875" customWidth="1"/>
    <col min="11015" max="11015" width="15.5546875" customWidth="1"/>
    <col min="11016" max="11016" width="17" customWidth="1"/>
    <col min="11017" max="11017" width="17.88671875" customWidth="1"/>
    <col min="11018" max="11018" width="14.5546875" customWidth="1"/>
    <col min="11019" max="11019" width="15.109375" customWidth="1"/>
    <col min="11020" max="11020" width="17.109375" customWidth="1"/>
    <col min="11021" max="11021" width="15.6640625" customWidth="1"/>
    <col min="11022" max="11022" width="13.5546875" bestFit="1" customWidth="1"/>
    <col min="11267" max="11267" width="8.6640625" customWidth="1"/>
    <col min="11268" max="11268" width="53.44140625" customWidth="1"/>
    <col min="11269" max="11269" width="15.6640625" customWidth="1"/>
    <col min="11270" max="11270" width="15.88671875" customWidth="1"/>
    <col min="11271" max="11271" width="15.5546875" customWidth="1"/>
    <col min="11272" max="11272" width="17" customWidth="1"/>
    <col min="11273" max="11273" width="17.88671875" customWidth="1"/>
    <col min="11274" max="11274" width="14.5546875" customWidth="1"/>
    <col min="11275" max="11275" width="15.109375" customWidth="1"/>
    <col min="11276" max="11276" width="17.109375" customWidth="1"/>
    <col min="11277" max="11277" width="15.6640625" customWidth="1"/>
    <col min="11278" max="11278" width="13.5546875" bestFit="1" customWidth="1"/>
    <col min="11523" max="11523" width="8.6640625" customWidth="1"/>
    <col min="11524" max="11524" width="53.44140625" customWidth="1"/>
    <col min="11525" max="11525" width="15.6640625" customWidth="1"/>
    <col min="11526" max="11526" width="15.88671875" customWidth="1"/>
    <col min="11527" max="11527" width="15.5546875" customWidth="1"/>
    <col min="11528" max="11528" width="17" customWidth="1"/>
    <col min="11529" max="11529" width="17.88671875" customWidth="1"/>
    <col min="11530" max="11530" width="14.5546875" customWidth="1"/>
    <col min="11531" max="11531" width="15.109375" customWidth="1"/>
    <col min="11532" max="11532" width="17.109375" customWidth="1"/>
    <col min="11533" max="11533" width="15.6640625" customWidth="1"/>
    <col min="11534" max="11534" width="13.5546875" bestFit="1" customWidth="1"/>
    <col min="11779" max="11779" width="8.6640625" customWidth="1"/>
    <col min="11780" max="11780" width="53.44140625" customWidth="1"/>
    <col min="11781" max="11781" width="15.6640625" customWidth="1"/>
    <col min="11782" max="11782" width="15.88671875" customWidth="1"/>
    <col min="11783" max="11783" width="15.5546875" customWidth="1"/>
    <col min="11784" max="11784" width="17" customWidth="1"/>
    <col min="11785" max="11785" width="17.88671875" customWidth="1"/>
    <col min="11786" max="11786" width="14.5546875" customWidth="1"/>
    <col min="11787" max="11787" width="15.109375" customWidth="1"/>
    <col min="11788" max="11788" width="17.109375" customWidth="1"/>
    <col min="11789" max="11789" width="15.6640625" customWidth="1"/>
    <col min="11790" max="11790" width="13.5546875" bestFit="1" customWidth="1"/>
    <col min="12035" max="12035" width="8.6640625" customWidth="1"/>
    <col min="12036" max="12036" width="53.44140625" customWidth="1"/>
    <col min="12037" max="12037" width="15.6640625" customWidth="1"/>
    <col min="12038" max="12038" width="15.88671875" customWidth="1"/>
    <col min="12039" max="12039" width="15.5546875" customWidth="1"/>
    <col min="12040" max="12040" width="17" customWidth="1"/>
    <col min="12041" max="12041" width="17.88671875" customWidth="1"/>
    <col min="12042" max="12042" width="14.5546875" customWidth="1"/>
    <col min="12043" max="12043" width="15.109375" customWidth="1"/>
    <col min="12044" max="12044" width="17.109375" customWidth="1"/>
    <col min="12045" max="12045" width="15.6640625" customWidth="1"/>
    <col min="12046" max="12046" width="13.5546875" bestFit="1" customWidth="1"/>
    <col min="12291" max="12291" width="8.6640625" customWidth="1"/>
    <col min="12292" max="12292" width="53.44140625" customWidth="1"/>
    <col min="12293" max="12293" width="15.6640625" customWidth="1"/>
    <col min="12294" max="12294" width="15.88671875" customWidth="1"/>
    <col min="12295" max="12295" width="15.5546875" customWidth="1"/>
    <col min="12296" max="12296" width="17" customWidth="1"/>
    <col min="12297" max="12297" width="17.88671875" customWidth="1"/>
    <col min="12298" max="12298" width="14.5546875" customWidth="1"/>
    <col min="12299" max="12299" width="15.109375" customWidth="1"/>
    <col min="12300" max="12300" width="17.109375" customWidth="1"/>
    <col min="12301" max="12301" width="15.6640625" customWidth="1"/>
    <col min="12302" max="12302" width="13.5546875" bestFit="1" customWidth="1"/>
    <col min="12547" max="12547" width="8.6640625" customWidth="1"/>
    <col min="12548" max="12548" width="53.44140625" customWidth="1"/>
    <col min="12549" max="12549" width="15.6640625" customWidth="1"/>
    <col min="12550" max="12550" width="15.88671875" customWidth="1"/>
    <col min="12551" max="12551" width="15.5546875" customWidth="1"/>
    <col min="12552" max="12552" width="17" customWidth="1"/>
    <col min="12553" max="12553" width="17.88671875" customWidth="1"/>
    <col min="12554" max="12554" width="14.5546875" customWidth="1"/>
    <col min="12555" max="12555" width="15.109375" customWidth="1"/>
    <col min="12556" max="12556" width="17.109375" customWidth="1"/>
    <col min="12557" max="12557" width="15.6640625" customWidth="1"/>
    <col min="12558" max="12558" width="13.5546875" bestFit="1" customWidth="1"/>
    <col min="12803" max="12803" width="8.6640625" customWidth="1"/>
    <col min="12804" max="12804" width="53.44140625" customWidth="1"/>
    <col min="12805" max="12805" width="15.6640625" customWidth="1"/>
    <col min="12806" max="12806" width="15.88671875" customWidth="1"/>
    <col min="12807" max="12807" width="15.5546875" customWidth="1"/>
    <col min="12808" max="12808" width="17" customWidth="1"/>
    <col min="12809" max="12809" width="17.88671875" customWidth="1"/>
    <col min="12810" max="12810" width="14.5546875" customWidth="1"/>
    <col min="12811" max="12811" width="15.109375" customWidth="1"/>
    <col min="12812" max="12812" width="17.109375" customWidth="1"/>
    <col min="12813" max="12813" width="15.6640625" customWidth="1"/>
    <col min="12814" max="12814" width="13.5546875" bestFit="1" customWidth="1"/>
    <col min="13059" max="13059" width="8.6640625" customWidth="1"/>
    <col min="13060" max="13060" width="53.44140625" customWidth="1"/>
    <col min="13061" max="13061" width="15.6640625" customWidth="1"/>
    <col min="13062" max="13062" width="15.88671875" customWidth="1"/>
    <col min="13063" max="13063" width="15.5546875" customWidth="1"/>
    <col min="13064" max="13064" width="17" customWidth="1"/>
    <col min="13065" max="13065" width="17.88671875" customWidth="1"/>
    <col min="13066" max="13066" width="14.5546875" customWidth="1"/>
    <col min="13067" max="13067" width="15.109375" customWidth="1"/>
    <col min="13068" max="13068" width="17.109375" customWidth="1"/>
    <col min="13069" max="13069" width="15.6640625" customWidth="1"/>
    <col min="13070" max="13070" width="13.5546875" bestFit="1" customWidth="1"/>
    <col min="13315" max="13315" width="8.6640625" customWidth="1"/>
    <col min="13316" max="13316" width="53.44140625" customWidth="1"/>
    <col min="13317" max="13317" width="15.6640625" customWidth="1"/>
    <col min="13318" max="13318" width="15.88671875" customWidth="1"/>
    <col min="13319" max="13319" width="15.5546875" customWidth="1"/>
    <col min="13320" max="13320" width="17" customWidth="1"/>
    <col min="13321" max="13321" width="17.88671875" customWidth="1"/>
    <col min="13322" max="13322" width="14.5546875" customWidth="1"/>
    <col min="13323" max="13323" width="15.109375" customWidth="1"/>
    <col min="13324" max="13324" width="17.109375" customWidth="1"/>
    <col min="13325" max="13325" width="15.6640625" customWidth="1"/>
    <col min="13326" max="13326" width="13.5546875" bestFit="1" customWidth="1"/>
    <col min="13571" max="13571" width="8.6640625" customWidth="1"/>
    <col min="13572" max="13572" width="53.44140625" customWidth="1"/>
    <col min="13573" max="13573" width="15.6640625" customWidth="1"/>
    <col min="13574" max="13574" width="15.88671875" customWidth="1"/>
    <col min="13575" max="13575" width="15.5546875" customWidth="1"/>
    <col min="13576" max="13576" width="17" customWidth="1"/>
    <col min="13577" max="13577" width="17.88671875" customWidth="1"/>
    <col min="13578" max="13578" width="14.5546875" customWidth="1"/>
    <col min="13579" max="13579" width="15.109375" customWidth="1"/>
    <col min="13580" max="13580" width="17.109375" customWidth="1"/>
    <col min="13581" max="13581" width="15.6640625" customWidth="1"/>
    <col min="13582" max="13582" width="13.5546875" bestFit="1" customWidth="1"/>
    <col min="13827" max="13827" width="8.6640625" customWidth="1"/>
    <col min="13828" max="13828" width="53.44140625" customWidth="1"/>
    <col min="13829" max="13829" width="15.6640625" customWidth="1"/>
    <col min="13830" max="13830" width="15.88671875" customWidth="1"/>
    <col min="13831" max="13831" width="15.5546875" customWidth="1"/>
    <col min="13832" max="13832" width="17" customWidth="1"/>
    <col min="13833" max="13833" width="17.88671875" customWidth="1"/>
    <col min="13834" max="13834" width="14.5546875" customWidth="1"/>
    <col min="13835" max="13835" width="15.109375" customWidth="1"/>
    <col min="13836" max="13836" width="17.109375" customWidth="1"/>
    <col min="13837" max="13837" width="15.6640625" customWidth="1"/>
    <col min="13838" max="13838" width="13.5546875" bestFit="1" customWidth="1"/>
    <col min="14083" max="14083" width="8.6640625" customWidth="1"/>
    <col min="14084" max="14084" width="53.44140625" customWidth="1"/>
    <col min="14085" max="14085" width="15.6640625" customWidth="1"/>
    <col min="14086" max="14086" width="15.88671875" customWidth="1"/>
    <col min="14087" max="14087" width="15.5546875" customWidth="1"/>
    <col min="14088" max="14088" width="17" customWidth="1"/>
    <col min="14089" max="14089" width="17.88671875" customWidth="1"/>
    <col min="14090" max="14090" width="14.5546875" customWidth="1"/>
    <col min="14091" max="14091" width="15.109375" customWidth="1"/>
    <col min="14092" max="14092" width="17.109375" customWidth="1"/>
    <col min="14093" max="14093" width="15.6640625" customWidth="1"/>
    <col min="14094" max="14094" width="13.5546875" bestFit="1" customWidth="1"/>
    <col min="14339" max="14339" width="8.6640625" customWidth="1"/>
    <col min="14340" max="14340" width="53.44140625" customWidth="1"/>
    <col min="14341" max="14341" width="15.6640625" customWidth="1"/>
    <col min="14342" max="14342" width="15.88671875" customWidth="1"/>
    <col min="14343" max="14343" width="15.5546875" customWidth="1"/>
    <col min="14344" max="14344" width="17" customWidth="1"/>
    <col min="14345" max="14345" width="17.88671875" customWidth="1"/>
    <col min="14346" max="14346" width="14.5546875" customWidth="1"/>
    <col min="14347" max="14347" width="15.109375" customWidth="1"/>
    <col min="14348" max="14348" width="17.109375" customWidth="1"/>
    <col min="14349" max="14349" width="15.6640625" customWidth="1"/>
    <col min="14350" max="14350" width="13.5546875" bestFit="1" customWidth="1"/>
    <col min="14595" max="14595" width="8.6640625" customWidth="1"/>
    <col min="14596" max="14596" width="53.44140625" customWidth="1"/>
    <col min="14597" max="14597" width="15.6640625" customWidth="1"/>
    <col min="14598" max="14598" width="15.88671875" customWidth="1"/>
    <col min="14599" max="14599" width="15.5546875" customWidth="1"/>
    <col min="14600" max="14600" width="17" customWidth="1"/>
    <col min="14601" max="14601" width="17.88671875" customWidth="1"/>
    <col min="14602" max="14602" width="14.5546875" customWidth="1"/>
    <col min="14603" max="14603" width="15.109375" customWidth="1"/>
    <col min="14604" max="14604" width="17.109375" customWidth="1"/>
    <col min="14605" max="14605" width="15.6640625" customWidth="1"/>
    <col min="14606" max="14606" width="13.5546875" bestFit="1" customWidth="1"/>
    <col min="14851" max="14851" width="8.6640625" customWidth="1"/>
    <col min="14852" max="14852" width="53.44140625" customWidth="1"/>
    <col min="14853" max="14853" width="15.6640625" customWidth="1"/>
    <col min="14854" max="14854" width="15.88671875" customWidth="1"/>
    <col min="14855" max="14855" width="15.5546875" customWidth="1"/>
    <col min="14856" max="14856" width="17" customWidth="1"/>
    <col min="14857" max="14857" width="17.88671875" customWidth="1"/>
    <col min="14858" max="14858" width="14.5546875" customWidth="1"/>
    <col min="14859" max="14859" width="15.109375" customWidth="1"/>
    <col min="14860" max="14860" width="17.109375" customWidth="1"/>
    <col min="14861" max="14861" width="15.6640625" customWidth="1"/>
    <col min="14862" max="14862" width="13.5546875" bestFit="1" customWidth="1"/>
    <col min="15107" max="15107" width="8.6640625" customWidth="1"/>
    <col min="15108" max="15108" width="53.44140625" customWidth="1"/>
    <col min="15109" max="15109" width="15.6640625" customWidth="1"/>
    <col min="15110" max="15110" width="15.88671875" customWidth="1"/>
    <col min="15111" max="15111" width="15.5546875" customWidth="1"/>
    <col min="15112" max="15112" width="17" customWidth="1"/>
    <col min="15113" max="15113" width="17.88671875" customWidth="1"/>
    <col min="15114" max="15114" width="14.5546875" customWidth="1"/>
    <col min="15115" max="15115" width="15.109375" customWidth="1"/>
    <col min="15116" max="15116" width="17.109375" customWidth="1"/>
    <col min="15117" max="15117" width="15.6640625" customWidth="1"/>
    <col min="15118" max="15118" width="13.5546875" bestFit="1" customWidth="1"/>
    <col min="15363" max="15363" width="8.6640625" customWidth="1"/>
    <col min="15364" max="15364" width="53.44140625" customWidth="1"/>
    <col min="15365" max="15365" width="15.6640625" customWidth="1"/>
    <col min="15366" max="15366" width="15.88671875" customWidth="1"/>
    <col min="15367" max="15367" width="15.5546875" customWidth="1"/>
    <col min="15368" max="15368" width="17" customWidth="1"/>
    <col min="15369" max="15369" width="17.88671875" customWidth="1"/>
    <col min="15370" max="15370" width="14.5546875" customWidth="1"/>
    <col min="15371" max="15371" width="15.109375" customWidth="1"/>
    <col min="15372" max="15372" width="17.109375" customWidth="1"/>
    <col min="15373" max="15373" width="15.6640625" customWidth="1"/>
    <col min="15374" max="15374" width="13.5546875" bestFit="1" customWidth="1"/>
    <col min="15619" max="15619" width="8.6640625" customWidth="1"/>
    <col min="15620" max="15620" width="53.44140625" customWidth="1"/>
    <col min="15621" max="15621" width="15.6640625" customWidth="1"/>
    <col min="15622" max="15622" width="15.88671875" customWidth="1"/>
    <col min="15623" max="15623" width="15.5546875" customWidth="1"/>
    <col min="15624" max="15624" width="17" customWidth="1"/>
    <col min="15625" max="15625" width="17.88671875" customWidth="1"/>
    <col min="15626" max="15626" width="14.5546875" customWidth="1"/>
    <col min="15627" max="15627" width="15.109375" customWidth="1"/>
    <col min="15628" max="15628" width="17.109375" customWidth="1"/>
    <col min="15629" max="15629" width="15.6640625" customWidth="1"/>
    <col min="15630" max="15630" width="13.5546875" bestFit="1" customWidth="1"/>
    <col min="15875" max="15875" width="8.6640625" customWidth="1"/>
    <col min="15876" max="15876" width="53.44140625" customWidth="1"/>
    <col min="15877" max="15877" width="15.6640625" customWidth="1"/>
    <col min="15878" max="15878" width="15.88671875" customWidth="1"/>
    <col min="15879" max="15879" width="15.5546875" customWidth="1"/>
    <col min="15880" max="15880" width="17" customWidth="1"/>
    <col min="15881" max="15881" width="17.88671875" customWidth="1"/>
    <col min="15882" max="15882" width="14.5546875" customWidth="1"/>
    <col min="15883" max="15883" width="15.109375" customWidth="1"/>
    <col min="15884" max="15884" width="17.109375" customWidth="1"/>
    <col min="15885" max="15885" width="15.6640625" customWidth="1"/>
    <col min="15886" max="15886" width="13.5546875" bestFit="1" customWidth="1"/>
    <col min="16131" max="16131" width="8.6640625" customWidth="1"/>
    <col min="16132" max="16132" width="53.44140625" customWidth="1"/>
    <col min="16133" max="16133" width="15.6640625" customWidth="1"/>
    <col min="16134" max="16134" width="15.88671875" customWidth="1"/>
    <col min="16135" max="16135" width="15.5546875" customWidth="1"/>
    <col min="16136" max="16136" width="17" customWidth="1"/>
    <col min="16137" max="16137" width="17.88671875" customWidth="1"/>
    <col min="16138" max="16138" width="14.5546875" customWidth="1"/>
    <col min="16139" max="16139" width="15.109375" customWidth="1"/>
    <col min="16140" max="16140" width="17.109375" customWidth="1"/>
    <col min="16141" max="16141" width="15.6640625" customWidth="1"/>
    <col min="16142" max="16142" width="13.5546875" bestFit="1" customWidth="1"/>
  </cols>
  <sheetData>
    <row r="1" spans="1:13" ht="15.6" x14ac:dyDescent="0.3">
      <c r="G1" s="315"/>
      <c r="H1" s="315"/>
      <c r="I1" s="315"/>
      <c r="J1" s="315"/>
      <c r="K1" s="456" t="s">
        <v>787</v>
      </c>
      <c r="L1" s="456"/>
      <c r="M1" s="456"/>
    </row>
    <row r="2" spans="1:13" ht="15.6" x14ac:dyDescent="0.3">
      <c r="G2" s="315"/>
      <c r="H2" s="315"/>
      <c r="I2" s="315"/>
      <c r="J2" s="315"/>
      <c r="K2" s="456" t="s">
        <v>788</v>
      </c>
      <c r="L2" s="456"/>
      <c r="M2" s="456"/>
    </row>
    <row r="3" spans="1:13" ht="15.6" x14ac:dyDescent="0.3">
      <c r="K3" s="456" t="s">
        <v>533</v>
      </c>
      <c r="L3" s="456"/>
      <c r="M3" s="456"/>
    </row>
    <row r="4" spans="1:13" ht="15.6" x14ac:dyDescent="0.3">
      <c r="K4" s="456" t="s">
        <v>789</v>
      </c>
      <c r="L4" s="456"/>
      <c r="M4" s="456"/>
    </row>
    <row r="5" spans="1:13" ht="15.6" x14ac:dyDescent="0.3">
      <c r="K5" s="456" t="s">
        <v>903</v>
      </c>
      <c r="L5" s="456"/>
      <c r="M5" s="456"/>
    </row>
    <row r="7" spans="1:13" ht="16.8" x14ac:dyDescent="0.3">
      <c r="A7" s="455" t="s">
        <v>790</v>
      </c>
      <c r="B7" s="455"/>
      <c r="C7" s="455"/>
      <c r="D7" s="455"/>
      <c r="E7" s="455"/>
      <c r="F7" s="455"/>
      <c r="G7" s="455"/>
      <c r="H7" s="455"/>
      <c r="I7" s="455"/>
      <c r="J7" s="455"/>
      <c r="K7" s="455"/>
      <c r="L7" s="455"/>
      <c r="M7" s="455"/>
    </row>
    <row r="8" spans="1:13" ht="16.5" x14ac:dyDescent="0.25">
      <c r="A8" s="316"/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</row>
    <row r="9" spans="1:13" ht="16.8" x14ac:dyDescent="0.3">
      <c r="A9" s="462" t="s">
        <v>880</v>
      </c>
      <c r="B9" s="462"/>
      <c r="C9" s="462"/>
      <c r="D9" s="462"/>
      <c r="E9" s="316">
        <v>25.7</v>
      </c>
      <c r="F9" s="316"/>
      <c r="G9" s="316"/>
      <c r="H9" s="316"/>
      <c r="I9" s="316"/>
      <c r="J9" s="316"/>
      <c r="K9" s="316"/>
      <c r="L9" s="316"/>
      <c r="M9" s="316"/>
    </row>
    <row r="10" spans="1:13" ht="16.5" x14ac:dyDescent="0.25">
      <c r="A10" s="382"/>
      <c r="B10" s="382"/>
      <c r="C10" s="382"/>
      <c r="D10" s="316"/>
      <c r="E10" s="316"/>
      <c r="F10" s="316"/>
      <c r="G10" s="316"/>
      <c r="H10" s="316"/>
      <c r="I10" s="316"/>
      <c r="J10" s="316"/>
      <c r="K10" s="316"/>
      <c r="L10" s="316"/>
      <c r="M10" s="316"/>
    </row>
    <row r="11" spans="1:13" ht="16.8" x14ac:dyDescent="0.3">
      <c r="A11" s="455" t="s">
        <v>791</v>
      </c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  <c r="M11" s="455"/>
    </row>
    <row r="12" spans="1:13" ht="16.5" x14ac:dyDescent="0.25">
      <c r="A12" s="316"/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</row>
    <row r="13" spans="1:13" s="1" customFormat="1" x14ac:dyDescent="0.3">
      <c r="A13" s="464" t="s">
        <v>792</v>
      </c>
      <c r="B13" s="464" t="s">
        <v>793</v>
      </c>
      <c r="C13" s="464" t="s">
        <v>794</v>
      </c>
      <c r="D13" s="464"/>
      <c r="E13" s="464"/>
      <c r="F13" s="464"/>
      <c r="G13" s="464"/>
      <c r="H13" s="464"/>
      <c r="I13" s="464"/>
      <c r="J13" s="464"/>
      <c r="K13" s="464"/>
      <c r="L13" s="464"/>
      <c r="M13" s="464"/>
    </row>
    <row r="14" spans="1:13" s="1" customFormat="1" x14ac:dyDescent="0.3">
      <c r="A14" s="464"/>
      <c r="B14" s="464"/>
      <c r="C14" s="464"/>
      <c r="D14" s="464"/>
      <c r="E14" s="464"/>
      <c r="F14" s="464"/>
      <c r="G14" s="464"/>
      <c r="H14" s="464"/>
      <c r="I14" s="464"/>
      <c r="J14" s="464"/>
      <c r="K14" s="464"/>
      <c r="L14" s="464"/>
      <c r="M14" s="464"/>
    </row>
    <row r="15" spans="1:13" s="1" customFormat="1" ht="15.6" x14ac:dyDescent="0.3">
      <c r="A15" s="464"/>
      <c r="B15" s="464"/>
      <c r="C15" s="460" t="s">
        <v>526</v>
      </c>
      <c r="D15" s="457" t="s">
        <v>795</v>
      </c>
      <c r="E15" s="458"/>
      <c r="F15" s="459"/>
      <c r="G15" s="460" t="s">
        <v>576</v>
      </c>
      <c r="H15" s="457" t="s">
        <v>795</v>
      </c>
      <c r="I15" s="458"/>
      <c r="J15" s="459"/>
      <c r="K15" s="460" t="s">
        <v>719</v>
      </c>
      <c r="L15" s="457" t="s">
        <v>795</v>
      </c>
      <c r="M15" s="459"/>
    </row>
    <row r="16" spans="1:13" s="1" customFormat="1" ht="46.8" x14ac:dyDescent="0.3">
      <c r="A16" s="464"/>
      <c r="B16" s="464"/>
      <c r="C16" s="461"/>
      <c r="D16" s="317" t="s">
        <v>796</v>
      </c>
      <c r="E16" s="318" t="s">
        <v>797</v>
      </c>
      <c r="F16" s="318" t="s">
        <v>798</v>
      </c>
      <c r="G16" s="461"/>
      <c r="H16" s="317" t="s">
        <v>796</v>
      </c>
      <c r="I16" s="318" t="s">
        <v>797</v>
      </c>
      <c r="J16" s="318" t="s">
        <v>798</v>
      </c>
      <c r="K16" s="461"/>
      <c r="L16" s="318" t="s">
        <v>797</v>
      </c>
      <c r="M16" s="318" t="s">
        <v>798</v>
      </c>
    </row>
    <row r="17" spans="1:18" s="1" customFormat="1" ht="15.6" x14ac:dyDescent="0.3">
      <c r="A17" s="319" t="s">
        <v>799</v>
      </c>
      <c r="B17" s="320" t="s">
        <v>800</v>
      </c>
      <c r="C17" s="321">
        <f>SUM(C19:C23)</f>
        <v>347973.82900000003</v>
      </c>
      <c r="D17" s="321">
        <f t="shared" ref="D17:M17" si="0">SUM(D19:D23)</f>
        <v>250527.87560999999</v>
      </c>
      <c r="E17" s="321">
        <f t="shared" si="0"/>
        <v>36981.661480000002</v>
      </c>
      <c r="F17" s="321">
        <f>SUM(F19:F23)</f>
        <v>60464.291909999985</v>
      </c>
      <c r="G17" s="321">
        <f t="shared" si="0"/>
        <v>59354.234650000006</v>
      </c>
      <c r="H17" s="321">
        <f t="shared" si="0"/>
        <v>0</v>
      </c>
      <c r="I17" s="321">
        <f t="shared" si="0"/>
        <v>24154.7</v>
      </c>
      <c r="J17" s="321">
        <f t="shared" si="0"/>
        <v>35199.534650000001</v>
      </c>
      <c r="K17" s="321">
        <f t="shared" si="0"/>
        <v>61251.6</v>
      </c>
      <c r="L17" s="321">
        <f t="shared" si="0"/>
        <v>24154.7</v>
      </c>
      <c r="M17" s="321">
        <f t="shared" si="0"/>
        <v>37096.899999999994</v>
      </c>
    </row>
    <row r="18" spans="1:18" s="1" customFormat="1" ht="16.8" x14ac:dyDescent="0.3">
      <c r="A18" s="319"/>
      <c r="B18" s="320" t="s">
        <v>801</v>
      </c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3"/>
    </row>
    <row r="19" spans="1:18" s="1" customFormat="1" ht="81.75" customHeight="1" x14ac:dyDescent="0.3">
      <c r="A19" s="319" t="s">
        <v>802</v>
      </c>
      <c r="B19" s="324" t="s">
        <v>803</v>
      </c>
      <c r="C19" s="325">
        <f>SUM(E19:F19)</f>
        <v>27676.7</v>
      </c>
      <c r="D19" s="326">
        <v>0</v>
      </c>
      <c r="E19" s="323">
        <v>0</v>
      </c>
      <c r="F19" s="326">
        <v>27676.7</v>
      </c>
      <c r="G19" s="325">
        <f>SUM(I19:J19)</f>
        <v>28240.9</v>
      </c>
      <c r="H19" s="326">
        <v>0</v>
      </c>
      <c r="I19" s="323">
        <v>0</v>
      </c>
      <c r="J19" s="326">
        <v>28240.9</v>
      </c>
      <c r="K19" s="321">
        <f>SUM(L19:M19)</f>
        <v>28994.1</v>
      </c>
      <c r="L19" s="327">
        <f>I19-E19</f>
        <v>0</v>
      </c>
      <c r="M19" s="327">
        <v>28994.1</v>
      </c>
    </row>
    <row r="20" spans="1:18" s="1" customFormat="1" ht="73.5" customHeight="1" x14ac:dyDescent="0.3">
      <c r="A20" s="319" t="s">
        <v>804</v>
      </c>
      <c r="B20" s="324" t="s">
        <v>805</v>
      </c>
      <c r="C20" s="325">
        <f>SUM(E20:F20)</f>
        <v>24383</v>
      </c>
      <c r="D20" s="326">
        <v>0</v>
      </c>
      <c r="E20" s="326">
        <v>24383</v>
      </c>
      <c r="F20" s="326">
        <v>0</v>
      </c>
      <c r="G20" s="325">
        <f>SUM(I20:J20)</f>
        <v>24154.7</v>
      </c>
      <c r="H20" s="326">
        <v>0</v>
      </c>
      <c r="I20" s="323">
        <v>24154.7</v>
      </c>
      <c r="J20" s="323">
        <v>0</v>
      </c>
      <c r="K20" s="321">
        <f>SUM(L20:M20)</f>
        <v>24154.7</v>
      </c>
      <c r="L20" s="323">
        <v>24154.7</v>
      </c>
      <c r="M20" s="327">
        <f>J20-F20</f>
        <v>0</v>
      </c>
      <c r="P20" s="328"/>
      <c r="Q20" s="328"/>
      <c r="R20" s="328"/>
    </row>
    <row r="21" spans="1:18" s="1" customFormat="1" ht="55.5" customHeight="1" x14ac:dyDescent="0.3">
      <c r="A21" s="319" t="s">
        <v>806</v>
      </c>
      <c r="B21" s="324" t="s">
        <v>807</v>
      </c>
      <c r="C21" s="325">
        <f>SUM(D21:F21)</f>
        <v>260966.53709</v>
      </c>
      <c r="D21" s="326">
        <v>250527.87560999999</v>
      </c>
      <c r="E21" s="326">
        <v>10438.661480000001</v>
      </c>
      <c r="F21" s="326">
        <v>0</v>
      </c>
      <c r="G21" s="325">
        <f>SUM(H21:J21)</f>
        <v>0</v>
      </c>
      <c r="H21" s="326">
        <v>0</v>
      </c>
      <c r="I21" s="326">
        <v>0</v>
      </c>
      <c r="J21" s="326">
        <v>0</v>
      </c>
      <c r="K21" s="321">
        <f>SUM(L21:M21)</f>
        <v>0</v>
      </c>
      <c r="L21" s="327">
        <v>0</v>
      </c>
      <c r="M21" s="327">
        <v>0</v>
      </c>
    </row>
    <row r="22" spans="1:18" s="1" customFormat="1" ht="55.5" customHeight="1" x14ac:dyDescent="0.3">
      <c r="A22" s="319" t="s">
        <v>808</v>
      </c>
      <c r="B22" s="324" t="s">
        <v>809</v>
      </c>
      <c r="C22" s="325">
        <f>SUM(D22:F22)</f>
        <v>2160</v>
      </c>
      <c r="D22" s="326"/>
      <c r="E22" s="326">
        <v>2160</v>
      </c>
      <c r="F22" s="326"/>
      <c r="G22" s="325">
        <f>SUM(H22:J22)</f>
        <v>0</v>
      </c>
      <c r="H22" s="326"/>
      <c r="I22" s="326"/>
      <c r="J22" s="326"/>
      <c r="K22" s="321">
        <f>SUM(L22:M22)</f>
        <v>0</v>
      </c>
      <c r="L22" s="327"/>
      <c r="M22" s="327"/>
    </row>
    <row r="23" spans="1:18" s="1" customFormat="1" ht="24" customHeight="1" x14ac:dyDescent="0.3">
      <c r="A23" s="319" t="s">
        <v>810</v>
      </c>
      <c r="B23" s="324" t="s">
        <v>811</v>
      </c>
      <c r="C23" s="325">
        <f>F23</f>
        <v>32787.591909999988</v>
      </c>
      <c r="D23" s="325">
        <v>0</v>
      </c>
      <c r="E23" s="326">
        <v>0</v>
      </c>
      <c r="F23" s="326">
        <f>F31-F19-25.7</f>
        <v>32787.591909999988</v>
      </c>
      <c r="G23" s="325">
        <f>SUM(I23:J23)</f>
        <v>6958.63465</v>
      </c>
      <c r="H23" s="325">
        <v>0</v>
      </c>
      <c r="I23" s="326">
        <v>0</v>
      </c>
      <c r="J23" s="326">
        <f>J31-J19</f>
        <v>6958.63465</v>
      </c>
      <c r="K23" s="321">
        <f>SUM(L23:M23)</f>
        <v>8102.7999999999956</v>
      </c>
      <c r="L23" s="327">
        <f>I23-E23</f>
        <v>0</v>
      </c>
      <c r="M23" s="326">
        <f>M31-M19</f>
        <v>8102.7999999999956</v>
      </c>
    </row>
    <row r="24" spans="1:18" s="1" customFormat="1" ht="15.75" x14ac:dyDescent="0.25">
      <c r="A24" s="329"/>
      <c r="B24" s="330"/>
      <c r="C24" s="331"/>
      <c r="D24" s="331"/>
      <c r="E24" s="332"/>
      <c r="F24" s="332"/>
      <c r="G24" s="331"/>
      <c r="H24" s="331"/>
      <c r="I24" s="332"/>
      <c r="J24" s="332"/>
      <c r="K24" s="333"/>
      <c r="L24" s="334"/>
      <c r="M24" s="334"/>
    </row>
    <row r="25" spans="1:18" s="1" customFormat="1" ht="15.6" x14ac:dyDescent="0.3">
      <c r="A25" s="463" t="s">
        <v>812</v>
      </c>
      <c r="B25" s="463"/>
      <c r="C25" s="463"/>
      <c r="D25" s="463"/>
      <c r="E25" s="463"/>
      <c r="F25" s="463"/>
      <c r="G25" s="463"/>
      <c r="H25" s="463"/>
      <c r="I25" s="463"/>
      <c r="J25" s="463"/>
      <c r="K25" s="463"/>
      <c r="L25" s="463"/>
      <c r="M25" s="463"/>
    </row>
    <row r="26" spans="1:18" ht="16.5" x14ac:dyDescent="0.25">
      <c r="A26" s="335"/>
      <c r="B26" s="335"/>
      <c r="C26" s="316"/>
      <c r="D26" s="316"/>
      <c r="E26" s="316"/>
      <c r="F26" s="316"/>
      <c r="G26" s="316"/>
      <c r="H26" s="316"/>
      <c r="I26" s="316"/>
      <c r="J26" s="316"/>
    </row>
    <row r="27" spans="1:18" x14ac:dyDescent="0.3">
      <c r="A27" s="464" t="s">
        <v>792</v>
      </c>
      <c r="B27" s="464" t="s">
        <v>813</v>
      </c>
      <c r="C27" s="464" t="s">
        <v>794</v>
      </c>
      <c r="D27" s="464"/>
      <c r="E27" s="464"/>
      <c r="F27" s="464"/>
      <c r="G27" s="464"/>
      <c r="H27" s="464"/>
      <c r="I27" s="464"/>
      <c r="J27" s="464"/>
      <c r="K27" s="464"/>
      <c r="L27" s="464"/>
      <c r="M27" s="464"/>
    </row>
    <row r="28" spans="1:18" x14ac:dyDescent="0.3">
      <c r="A28" s="464"/>
      <c r="B28" s="464"/>
      <c r="C28" s="464"/>
      <c r="D28" s="464"/>
      <c r="E28" s="464"/>
      <c r="F28" s="464"/>
      <c r="G28" s="464"/>
      <c r="H28" s="464"/>
      <c r="I28" s="464"/>
      <c r="J28" s="464"/>
      <c r="K28" s="464"/>
      <c r="L28" s="464"/>
      <c r="M28" s="464"/>
    </row>
    <row r="29" spans="1:18" ht="15.6" x14ac:dyDescent="0.3">
      <c r="A29" s="464"/>
      <c r="B29" s="464"/>
      <c r="C29" s="460" t="s">
        <v>526</v>
      </c>
      <c r="D29" s="465" t="s">
        <v>795</v>
      </c>
      <c r="E29" s="466"/>
      <c r="F29" s="467"/>
      <c r="G29" s="460" t="s">
        <v>576</v>
      </c>
      <c r="H29" s="465" t="s">
        <v>795</v>
      </c>
      <c r="I29" s="466"/>
      <c r="J29" s="467"/>
      <c r="K29" s="460" t="s">
        <v>719</v>
      </c>
      <c r="L29" s="466" t="s">
        <v>795</v>
      </c>
      <c r="M29" s="467"/>
    </row>
    <row r="30" spans="1:18" ht="46.8" x14ac:dyDescent="0.3">
      <c r="A30" s="464"/>
      <c r="B30" s="464"/>
      <c r="C30" s="461"/>
      <c r="D30" s="317" t="s">
        <v>796</v>
      </c>
      <c r="E30" s="318" t="s">
        <v>797</v>
      </c>
      <c r="F30" s="318" t="s">
        <v>798</v>
      </c>
      <c r="G30" s="461"/>
      <c r="H30" s="317" t="s">
        <v>796</v>
      </c>
      <c r="I30" s="318" t="s">
        <v>797</v>
      </c>
      <c r="J30" s="318" t="s">
        <v>798</v>
      </c>
      <c r="K30" s="461"/>
      <c r="L30" s="318" t="s">
        <v>797</v>
      </c>
      <c r="M30" s="318" t="s">
        <v>798</v>
      </c>
    </row>
    <row r="31" spans="1:18" ht="48" customHeight="1" x14ac:dyDescent="0.3">
      <c r="A31" s="336" t="s">
        <v>799</v>
      </c>
      <c r="B31" s="337" t="s">
        <v>814</v>
      </c>
      <c r="C31" s="338">
        <f t="shared" ref="C31:M31" si="1">C32+C95</f>
        <v>347999.52899999998</v>
      </c>
      <c r="D31" s="338">
        <f t="shared" si="1"/>
        <v>250527.87560999999</v>
      </c>
      <c r="E31" s="338">
        <f t="shared" si="1"/>
        <v>36981.661480000002</v>
      </c>
      <c r="F31" s="338">
        <f t="shared" si="1"/>
        <v>60489.99190999999</v>
      </c>
      <c r="G31" s="338">
        <f t="shared" si="1"/>
        <v>59354.234649999999</v>
      </c>
      <c r="H31" s="338">
        <f t="shared" si="1"/>
        <v>0</v>
      </c>
      <c r="I31" s="338">
        <f t="shared" si="1"/>
        <v>24154.7</v>
      </c>
      <c r="J31" s="338">
        <f t="shared" si="1"/>
        <v>35199.534650000001</v>
      </c>
      <c r="K31" s="338">
        <f t="shared" si="1"/>
        <v>61251.6</v>
      </c>
      <c r="L31" s="338">
        <f t="shared" si="1"/>
        <v>24154.7</v>
      </c>
      <c r="M31" s="338">
        <f t="shared" si="1"/>
        <v>37096.899999999994</v>
      </c>
    </row>
    <row r="32" spans="1:18" s="342" customFormat="1" ht="31.2" x14ac:dyDescent="0.3">
      <c r="A32" s="339" t="s">
        <v>802</v>
      </c>
      <c r="B32" s="340" t="s">
        <v>815</v>
      </c>
      <c r="C32" s="341">
        <f>C33+C38+C85+C87+C35+C91</f>
        <v>344062.52899999998</v>
      </c>
      <c r="D32" s="341">
        <f>D33+D38+D85+D87+D35</f>
        <v>250527.87560999999</v>
      </c>
      <c r="E32" s="341">
        <f>E33+E38+E85+E87+E35</f>
        <v>34821.661480000002</v>
      </c>
      <c r="F32" s="341">
        <f>F33+F38+F85+F87+F35+F91</f>
        <v>58712.99190999999</v>
      </c>
      <c r="G32" s="341">
        <f t="shared" ref="G32:L32" si="2">G33+G38+G85+G87+G35</f>
        <v>59354.234649999999</v>
      </c>
      <c r="H32" s="341">
        <f t="shared" si="2"/>
        <v>0</v>
      </c>
      <c r="I32" s="341">
        <f t="shared" si="2"/>
        <v>24154.7</v>
      </c>
      <c r="J32" s="341">
        <f t="shared" si="2"/>
        <v>35199.534650000001</v>
      </c>
      <c r="K32" s="341">
        <f t="shared" si="2"/>
        <v>61251.6</v>
      </c>
      <c r="L32" s="341">
        <f t="shared" si="2"/>
        <v>24154.7</v>
      </c>
      <c r="M32" s="341">
        <f>M33+M38+M85+M87</f>
        <v>37096.899999999994</v>
      </c>
    </row>
    <row r="33" spans="1:13" s="346" customFormat="1" ht="46.8" x14ac:dyDescent="0.3">
      <c r="A33" s="343" t="s">
        <v>816</v>
      </c>
      <c r="B33" s="344" t="s">
        <v>817</v>
      </c>
      <c r="C33" s="345">
        <f>C34</f>
        <v>1127.5999999999999</v>
      </c>
      <c r="D33" s="345">
        <f t="shared" ref="D33:M33" si="3">D34</f>
        <v>0</v>
      </c>
      <c r="E33" s="345">
        <f t="shared" si="3"/>
        <v>0</v>
      </c>
      <c r="F33" s="345">
        <f t="shared" si="3"/>
        <v>1127.5999999999999</v>
      </c>
      <c r="G33" s="345">
        <f t="shared" si="3"/>
        <v>0</v>
      </c>
      <c r="H33" s="345">
        <f t="shared" si="3"/>
        <v>0</v>
      </c>
      <c r="I33" s="345">
        <f t="shared" si="3"/>
        <v>0</v>
      </c>
      <c r="J33" s="345">
        <f t="shared" si="3"/>
        <v>0</v>
      </c>
      <c r="K33" s="345">
        <f t="shared" si="3"/>
        <v>574.29999999999995</v>
      </c>
      <c r="L33" s="345">
        <f t="shared" si="3"/>
        <v>0</v>
      </c>
      <c r="M33" s="345">
        <f t="shared" si="3"/>
        <v>574.29999999999995</v>
      </c>
    </row>
    <row r="34" spans="1:13" s="350" customFormat="1" ht="33.75" customHeight="1" x14ac:dyDescent="0.3">
      <c r="A34" s="347"/>
      <c r="B34" s="348" t="s">
        <v>818</v>
      </c>
      <c r="C34" s="349">
        <f>F34</f>
        <v>1127.5999999999999</v>
      </c>
      <c r="D34" s="349">
        <v>0</v>
      </c>
      <c r="E34" s="349">
        <v>0</v>
      </c>
      <c r="F34" s="349">
        <f>574.3+553.3</f>
        <v>1127.5999999999999</v>
      </c>
      <c r="G34" s="349">
        <f>J34</f>
        <v>0</v>
      </c>
      <c r="H34" s="349">
        <v>0</v>
      </c>
      <c r="I34" s="349">
        <v>0</v>
      </c>
      <c r="J34" s="349">
        <v>0</v>
      </c>
      <c r="K34" s="349">
        <f>M34</f>
        <v>574.29999999999995</v>
      </c>
      <c r="L34" s="349">
        <v>0</v>
      </c>
      <c r="M34" s="349">
        <v>574.29999999999995</v>
      </c>
    </row>
    <row r="35" spans="1:13" s="350" customFormat="1" ht="15.6" x14ac:dyDescent="0.3">
      <c r="A35" s="343" t="s">
        <v>819</v>
      </c>
      <c r="B35" s="344" t="s">
        <v>820</v>
      </c>
      <c r="C35" s="345">
        <f>C36+C37</f>
        <v>4808</v>
      </c>
      <c r="D35" s="345">
        <f t="shared" ref="D35:E35" si="4">D36</f>
        <v>0</v>
      </c>
      <c r="E35" s="345">
        <f t="shared" si="4"/>
        <v>0</v>
      </c>
      <c r="F35" s="345">
        <f>F36+F37</f>
        <v>4808</v>
      </c>
      <c r="G35" s="345">
        <f t="shared" ref="G35:M35" si="5">G36</f>
        <v>0</v>
      </c>
      <c r="H35" s="345">
        <f t="shared" si="5"/>
        <v>0</v>
      </c>
      <c r="I35" s="345">
        <f t="shared" si="5"/>
        <v>0</v>
      </c>
      <c r="J35" s="345">
        <f t="shared" si="5"/>
        <v>0</v>
      </c>
      <c r="K35" s="345">
        <f t="shared" si="5"/>
        <v>0</v>
      </c>
      <c r="L35" s="345">
        <f t="shared" si="5"/>
        <v>0</v>
      </c>
      <c r="M35" s="345">
        <f t="shared" si="5"/>
        <v>0</v>
      </c>
    </row>
    <row r="36" spans="1:13" s="350" customFormat="1" ht="46.8" x14ac:dyDescent="0.3">
      <c r="A36" s="347"/>
      <c r="B36" s="348" t="s">
        <v>670</v>
      </c>
      <c r="C36" s="349">
        <f>F36</f>
        <v>4608</v>
      </c>
      <c r="D36" s="349">
        <v>0</v>
      </c>
      <c r="E36" s="349">
        <v>0</v>
      </c>
      <c r="F36" s="349">
        <v>4608</v>
      </c>
      <c r="G36" s="349">
        <f>H36+I36+J36</f>
        <v>0</v>
      </c>
      <c r="H36" s="349">
        <v>0</v>
      </c>
      <c r="I36" s="349">
        <v>0</v>
      </c>
      <c r="J36" s="349">
        <v>0</v>
      </c>
      <c r="K36" s="349">
        <v>0</v>
      </c>
      <c r="L36" s="349">
        <v>0</v>
      </c>
      <c r="M36" s="349">
        <v>0</v>
      </c>
    </row>
    <row r="37" spans="1:13" s="350" customFormat="1" ht="15.6" x14ac:dyDescent="0.3">
      <c r="A37" s="414"/>
      <c r="B37" s="417" t="s">
        <v>895</v>
      </c>
      <c r="C37" s="416">
        <f>F37</f>
        <v>200</v>
      </c>
      <c r="D37" s="418">
        <v>0</v>
      </c>
      <c r="E37" s="418">
        <v>0</v>
      </c>
      <c r="F37" s="419">
        <v>200</v>
      </c>
      <c r="G37" s="415">
        <v>0</v>
      </c>
      <c r="H37" s="415">
        <v>0</v>
      </c>
      <c r="I37" s="415">
        <v>0</v>
      </c>
      <c r="J37" s="415">
        <v>0</v>
      </c>
      <c r="K37" s="415">
        <v>0</v>
      </c>
      <c r="L37" s="415">
        <v>0</v>
      </c>
      <c r="M37" s="415">
        <v>0</v>
      </c>
    </row>
    <row r="38" spans="1:13" s="346" customFormat="1" ht="31.2" x14ac:dyDescent="0.3">
      <c r="A38" s="343" t="s">
        <v>821</v>
      </c>
      <c r="B38" s="351" t="s">
        <v>822</v>
      </c>
      <c r="C38" s="345">
        <f>C39+C72+C58+C71</f>
        <v>41571.422279999999</v>
      </c>
      <c r="D38" s="345">
        <v>0</v>
      </c>
      <c r="E38" s="345">
        <f>E39+E72+E58</f>
        <v>24383.000000000004</v>
      </c>
      <c r="F38" s="345">
        <f>F39+F72+F58+F71</f>
        <v>17188.422279999999</v>
      </c>
      <c r="G38" s="345">
        <f>G39+G72+G58</f>
        <v>26838.600000000002</v>
      </c>
      <c r="H38" s="345">
        <v>0</v>
      </c>
      <c r="I38" s="345">
        <f>I39+I72+I58</f>
        <v>24154.7</v>
      </c>
      <c r="J38" s="345">
        <f>J39+J72+J58</f>
        <v>2683.9</v>
      </c>
      <c r="K38" s="345">
        <f>K39+K72+K58</f>
        <v>26838.600000000002</v>
      </c>
      <c r="L38" s="345">
        <f>L39+L72+L58</f>
        <v>24154.7</v>
      </c>
      <c r="M38" s="345">
        <f>M39+M72+M58</f>
        <v>2683.9</v>
      </c>
    </row>
    <row r="39" spans="1:13" s="355" customFormat="1" ht="31.2" x14ac:dyDescent="0.3">
      <c r="A39" s="352"/>
      <c r="B39" s="353" t="s">
        <v>823</v>
      </c>
      <c r="C39" s="354">
        <f>E39+F39</f>
        <v>27092.222280000002</v>
      </c>
      <c r="D39" s="354">
        <v>0</v>
      </c>
      <c r="E39" s="354">
        <f>SUM(E40:E57)</f>
        <v>24383.000000000004</v>
      </c>
      <c r="F39" s="354">
        <f>SUM(F40:F57)</f>
        <v>2709.22228</v>
      </c>
      <c r="G39" s="354">
        <f>SUM(I39+J39)</f>
        <v>26838.600000000002</v>
      </c>
      <c r="H39" s="354">
        <v>0</v>
      </c>
      <c r="I39" s="354">
        <f t="shared" ref="I39:J39" si="6">SUM(I40:I57)</f>
        <v>24154.7</v>
      </c>
      <c r="J39" s="354">
        <f t="shared" si="6"/>
        <v>2683.9</v>
      </c>
      <c r="K39" s="354">
        <f>SUM(L39+M39)</f>
        <v>26838.600000000002</v>
      </c>
      <c r="L39" s="354">
        <f t="shared" ref="L39:M39" si="7">SUM(L40:L57)</f>
        <v>24154.7</v>
      </c>
      <c r="M39" s="354">
        <f t="shared" si="7"/>
        <v>2683.9</v>
      </c>
    </row>
    <row r="40" spans="1:13" s="355" customFormat="1" ht="15.6" x14ac:dyDescent="0.3">
      <c r="A40" s="352"/>
      <c r="B40" s="356" t="s">
        <v>824</v>
      </c>
      <c r="C40" s="357">
        <v>0</v>
      </c>
      <c r="D40" s="357">
        <v>0</v>
      </c>
      <c r="E40" s="358">
        <v>0</v>
      </c>
      <c r="F40" s="357">
        <v>0</v>
      </c>
      <c r="G40" s="357">
        <f>SUM(I40+J40)</f>
        <v>26838.600000000002</v>
      </c>
      <c r="H40" s="357">
        <v>0</v>
      </c>
      <c r="I40" s="357">
        <v>24154.7</v>
      </c>
      <c r="J40" s="357">
        <v>2683.9</v>
      </c>
      <c r="K40" s="357">
        <f>SUM(L40+M40)</f>
        <v>26838.600000000002</v>
      </c>
      <c r="L40" s="357">
        <v>24154.7</v>
      </c>
      <c r="M40" s="357">
        <v>2683.9</v>
      </c>
    </row>
    <row r="41" spans="1:13" s="350" customFormat="1" ht="31.2" x14ac:dyDescent="0.3">
      <c r="A41" s="347"/>
      <c r="B41" s="359" t="s">
        <v>825</v>
      </c>
      <c r="C41" s="357">
        <f>D41+E41+F41</f>
        <v>6100.82348</v>
      </c>
      <c r="D41" s="357">
        <v>0</v>
      </c>
      <c r="E41" s="426">
        <v>5490.7411300000003</v>
      </c>
      <c r="F41" s="426">
        <v>610.08235000000002</v>
      </c>
      <c r="G41" s="349">
        <v>0</v>
      </c>
      <c r="H41" s="349">
        <v>0</v>
      </c>
      <c r="I41" s="349">
        <v>0</v>
      </c>
      <c r="J41" s="349">
        <v>0</v>
      </c>
      <c r="K41" s="349">
        <v>0</v>
      </c>
      <c r="L41" s="349">
        <v>0</v>
      </c>
      <c r="M41" s="349">
        <v>0</v>
      </c>
    </row>
    <row r="42" spans="1:13" s="350" customFormat="1" ht="31.2" x14ac:dyDescent="0.3">
      <c r="A42" s="347"/>
      <c r="B42" s="360" t="s">
        <v>826</v>
      </c>
      <c r="C42" s="357">
        <f t="shared" ref="C42:C57" si="8">D42+E42+F42</f>
        <v>9346.1765300000006</v>
      </c>
      <c r="D42" s="357">
        <v>0</v>
      </c>
      <c r="E42" s="357">
        <v>8411.5588700000008</v>
      </c>
      <c r="F42" s="357">
        <v>934.61766</v>
      </c>
      <c r="G42" s="349">
        <v>0</v>
      </c>
      <c r="H42" s="349">
        <v>0</v>
      </c>
      <c r="I42" s="349">
        <v>0</v>
      </c>
      <c r="J42" s="349">
        <v>0</v>
      </c>
      <c r="K42" s="349">
        <v>0</v>
      </c>
      <c r="L42" s="349">
        <v>0</v>
      </c>
      <c r="M42" s="349">
        <v>0</v>
      </c>
    </row>
    <row r="43" spans="1:13" s="350" customFormat="1" ht="15.6" x14ac:dyDescent="0.3">
      <c r="A43" s="347"/>
      <c r="B43" s="360" t="s">
        <v>827</v>
      </c>
      <c r="C43" s="357">
        <f t="shared" si="8"/>
        <v>600</v>
      </c>
      <c r="D43" s="357">
        <v>0</v>
      </c>
      <c r="E43" s="357">
        <v>540</v>
      </c>
      <c r="F43" s="357">
        <v>60</v>
      </c>
      <c r="G43" s="349">
        <v>0</v>
      </c>
      <c r="H43" s="349">
        <v>0</v>
      </c>
      <c r="I43" s="349">
        <v>0</v>
      </c>
      <c r="J43" s="349">
        <v>0</v>
      </c>
      <c r="K43" s="349">
        <v>0</v>
      </c>
      <c r="L43" s="349">
        <v>0</v>
      </c>
      <c r="M43" s="349">
        <v>0</v>
      </c>
    </row>
    <row r="44" spans="1:13" s="350" customFormat="1" ht="31.2" x14ac:dyDescent="0.3">
      <c r="A44" s="347"/>
      <c r="B44" s="360" t="s">
        <v>828</v>
      </c>
      <c r="C44" s="357">
        <f t="shared" si="8"/>
        <v>600</v>
      </c>
      <c r="D44" s="357">
        <v>0</v>
      </c>
      <c r="E44" s="357">
        <v>540</v>
      </c>
      <c r="F44" s="357">
        <v>60</v>
      </c>
      <c r="G44" s="349">
        <v>0</v>
      </c>
      <c r="H44" s="349">
        <v>0</v>
      </c>
      <c r="I44" s="349">
        <v>0</v>
      </c>
      <c r="J44" s="349">
        <v>0</v>
      </c>
      <c r="K44" s="349">
        <v>0</v>
      </c>
      <c r="L44" s="349">
        <v>0</v>
      </c>
      <c r="M44" s="349">
        <v>0</v>
      </c>
    </row>
    <row r="45" spans="1:13" s="350" customFormat="1" ht="31.2" x14ac:dyDescent="0.3">
      <c r="A45" s="347"/>
      <c r="B45" s="360" t="s">
        <v>829</v>
      </c>
      <c r="C45" s="357">
        <f t="shared" si="8"/>
        <v>600</v>
      </c>
      <c r="D45" s="357">
        <v>0</v>
      </c>
      <c r="E45" s="357">
        <v>540</v>
      </c>
      <c r="F45" s="357">
        <v>60</v>
      </c>
      <c r="G45" s="349">
        <v>0</v>
      </c>
      <c r="H45" s="349">
        <v>0</v>
      </c>
      <c r="I45" s="349">
        <v>0</v>
      </c>
      <c r="J45" s="349">
        <v>0</v>
      </c>
      <c r="K45" s="349">
        <v>0</v>
      </c>
      <c r="L45" s="349">
        <v>0</v>
      </c>
      <c r="M45" s="349">
        <v>0</v>
      </c>
    </row>
    <row r="46" spans="1:13" s="350" customFormat="1" ht="31.2" x14ac:dyDescent="0.3">
      <c r="A46" s="347"/>
      <c r="B46" s="360" t="s">
        <v>830</v>
      </c>
      <c r="C46" s="357">
        <f t="shared" si="8"/>
        <v>600</v>
      </c>
      <c r="D46" s="357">
        <v>0</v>
      </c>
      <c r="E46" s="357">
        <v>540</v>
      </c>
      <c r="F46" s="357">
        <v>60</v>
      </c>
      <c r="G46" s="349">
        <v>0</v>
      </c>
      <c r="H46" s="349">
        <v>0</v>
      </c>
      <c r="I46" s="349">
        <v>0</v>
      </c>
      <c r="J46" s="349">
        <v>0</v>
      </c>
      <c r="K46" s="349">
        <v>0</v>
      </c>
      <c r="L46" s="349">
        <v>0</v>
      </c>
      <c r="M46" s="349">
        <v>0</v>
      </c>
    </row>
    <row r="47" spans="1:13" s="350" customFormat="1" ht="31.2" x14ac:dyDescent="0.3">
      <c r="A47" s="347"/>
      <c r="B47" s="360" t="s">
        <v>831</v>
      </c>
      <c r="C47" s="357">
        <f t="shared" si="8"/>
        <v>1086.6940099999999</v>
      </c>
      <c r="D47" s="357">
        <v>0</v>
      </c>
      <c r="E47" s="357">
        <v>978.02459999999996</v>
      </c>
      <c r="F47" s="357">
        <v>108.66941</v>
      </c>
      <c r="G47" s="349">
        <v>0</v>
      </c>
      <c r="H47" s="349">
        <v>0</v>
      </c>
      <c r="I47" s="349">
        <v>0</v>
      </c>
      <c r="J47" s="349">
        <v>0</v>
      </c>
      <c r="K47" s="349">
        <v>0</v>
      </c>
      <c r="L47" s="349">
        <v>0</v>
      </c>
      <c r="M47" s="349">
        <v>0</v>
      </c>
    </row>
    <row r="48" spans="1:13" s="350" customFormat="1" ht="31.2" x14ac:dyDescent="0.3">
      <c r="A48" s="347"/>
      <c r="B48" s="360" t="s">
        <v>832</v>
      </c>
      <c r="C48" s="357">
        <f t="shared" si="8"/>
        <v>1210.0572200000001</v>
      </c>
      <c r="D48" s="357">
        <v>0</v>
      </c>
      <c r="E48" s="357">
        <v>1089.0514900000001</v>
      </c>
      <c r="F48" s="357">
        <v>121.00573</v>
      </c>
      <c r="G48" s="349">
        <v>0</v>
      </c>
      <c r="H48" s="349">
        <v>0</v>
      </c>
      <c r="I48" s="349">
        <v>0</v>
      </c>
      <c r="J48" s="349">
        <v>0</v>
      </c>
      <c r="K48" s="349">
        <v>0</v>
      </c>
      <c r="L48" s="349">
        <v>0</v>
      </c>
      <c r="M48" s="349">
        <v>0</v>
      </c>
    </row>
    <row r="49" spans="1:16" s="350" customFormat="1" ht="31.2" x14ac:dyDescent="0.3">
      <c r="A49" s="347"/>
      <c r="B49" s="360" t="s">
        <v>833</v>
      </c>
      <c r="C49" s="357">
        <f t="shared" si="8"/>
        <v>939.35595000000001</v>
      </c>
      <c r="D49" s="357">
        <v>0</v>
      </c>
      <c r="E49" s="357">
        <v>845.42034999999998</v>
      </c>
      <c r="F49" s="357">
        <v>93.935599999999994</v>
      </c>
      <c r="G49" s="349">
        <v>0</v>
      </c>
      <c r="H49" s="349">
        <v>0</v>
      </c>
      <c r="I49" s="349">
        <v>0</v>
      </c>
      <c r="J49" s="349">
        <v>0</v>
      </c>
      <c r="K49" s="349">
        <v>0</v>
      </c>
      <c r="L49" s="349">
        <v>0</v>
      </c>
      <c r="M49" s="349">
        <v>0</v>
      </c>
    </row>
    <row r="50" spans="1:16" s="350" customFormat="1" ht="15.6" x14ac:dyDescent="0.3">
      <c r="A50" s="347"/>
      <c r="B50" s="360" t="s">
        <v>834</v>
      </c>
      <c r="C50" s="357">
        <f t="shared" si="8"/>
        <v>583.35278000000005</v>
      </c>
      <c r="D50" s="357">
        <v>0</v>
      </c>
      <c r="E50" s="357">
        <v>525.01750000000004</v>
      </c>
      <c r="F50" s="357">
        <v>58.335279999999997</v>
      </c>
      <c r="G50" s="349">
        <v>0</v>
      </c>
      <c r="H50" s="349">
        <v>0</v>
      </c>
      <c r="I50" s="349">
        <v>0</v>
      </c>
      <c r="J50" s="349">
        <v>0</v>
      </c>
      <c r="K50" s="349">
        <v>0</v>
      </c>
      <c r="L50" s="349">
        <v>0</v>
      </c>
      <c r="M50" s="349">
        <v>0</v>
      </c>
    </row>
    <row r="51" spans="1:16" s="350" customFormat="1" ht="31.2" x14ac:dyDescent="0.3">
      <c r="A51" s="347"/>
      <c r="B51" s="360" t="s">
        <v>835</v>
      </c>
      <c r="C51" s="357">
        <f t="shared" si="8"/>
        <v>942.15042000000005</v>
      </c>
      <c r="D51" s="357">
        <v>0</v>
      </c>
      <c r="E51" s="357">
        <v>847.93537000000003</v>
      </c>
      <c r="F51" s="357">
        <v>94.215050000000005</v>
      </c>
      <c r="G51" s="349">
        <v>0</v>
      </c>
      <c r="H51" s="349">
        <v>0</v>
      </c>
      <c r="I51" s="349">
        <v>0</v>
      </c>
      <c r="J51" s="349">
        <v>0</v>
      </c>
      <c r="K51" s="349">
        <v>0</v>
      </c>
      <c r="L51" s="349">
        <v>0</v>
      </c>
      <c r="M51" s="349">
        <v>0</v>
      </c>
    </row>
    <row r="52" spans="1:16" s="350" customFormat="1" ht="31.2" x14ac:dyDescent="0.3">
      <c r="A52" s="347"/>
      <c r="B52" s="360" t="s">
        <v>836</v>
      </c>
      <c r="C52" s="357">
        <f t="shared" si="8"/>
        <v>600</v>
      </c>
      <c r="D52" s="357">
        <v>0</v>
      </c>
      <c r="E52" s="357">
        <v>540</v>
      </c>
      <c r="F52" s="357">
        <v>60</v>
      </c>
      <c r="G52" s="349">
        <v>0</v>
      </c>
      <c r="H52" s="349">
        <v>0</v>
      </c>
      <c r="I52" s="349">
        <v>0</v>
      </c>
      <c r="J52" s="349">
        <v>0</v>
      </c>
      <c r="K52" s="349">
        <v>0</v>
      </c>
      <c r="L52" s="349">
        <v>0</v>
      </c>
      <c r="M52" s="349">
        <v>0</v>
      </c>
    </row>
    <row r="53" spans="1:16" s="350" customFormat="1" ht="31.2" x14ac:dyDescent="0.3">
      <c r="A53" s="347"/>
      <c r="B53" s="360" t="s">
        <v>837</v>
      </c>
      <c r="C53" s="357">
        <f t="shared" si="8"/>
        <v>1538.2048200000002</v>
      </c>
      <c r="D53" s="357">
        <v>0</v>
      </c>
      <c r="E53" s="357">
        <v>1384.3843300000001</v>
      </c>
      <c r="F53" s="357">
        <v>153.82049000000001</v>
      </c>
      <c r="G53" s="349">
        <v>0</v>
      </c>
      <c r="H53" s="349">
        <v>0</v>
      </c>
      <c r="I53" s="349">
        <v>0</v>
      </c>
      <c r="J53" s="349">
        <v>0</v>
      </c>
      <c r="K53" s="349">
        <v>0</v>
      </c>
      <c r="L53" s="349">
        <v>0</v>
      </c>
      <c r="M53" s="349">
        <v>0</v>
      </c>
    </row>
    <row r="54" spans="1:16" s="350" customFormat="1" ht="31.2" x14ac:dyDescent="0.3">
      <c r="A54" s="347"/>
      <c r="B54" s="360" t="s">
        <v>838</v>
      </c>
      <c r="C54" s="357">
        <f t="shared" si="8"/>
        <v>600</v>
      </c>
      <c r="D54" s="357">
        <v>0</v>
      </c>
      <c r="E54" s="357">
        <v>540</v>
      </c>
      <c r="F54" s="357">
        <v>60</v>
      </c>
      <c r="G54" s="349">
        <v>0</v>
      </c>
      <c r="H54" s="349">
        <v>0</v>
      </c>
      <c r="I54" s="349">
        <v>0</v>
      </c>
      <c r="J54" s="349">
        <v>0</v>
      </c>
      <c r="K54" s="349">
        <v>0</v>
      </c>
      <c r="L54" s="349">
        <v>0</v>
      </c>
      <c r="M54" s="349">
        <v>0</v>
      </c>
    </row>
    <row r="55" spans="1:16" s="350" customFormat="1" ht="15.6" x14ac:dyDescent="0.3">
      <c r="A55" s="347"/>
      <c r="B55" s="360" t="s">
        <v>839</v>
      </c>
      <c r="C55" s="357">
        <f t="shared" si="8"/>
        <v>578.21257000000003</v>
      </c>
      <c r="D55" s="357">
        <v>0</v>
      </c>
      <c r="E55" s="357">
        <v>520.39130999999998</v>
      </c>
      <c r="F55" s="357">
        <v>57.821260000000002</v>
      </c>
      <c r="G55" s="349">
        <v>0</v>
      </c>
      <c r="H55" s="349">
        <v>0</v>
      </c>
      <c r="I55" s="349">
        <v>0</v>
      </c>
      <c r="J55" s="349">
        <v>0</v>
      </c>
      <c r="K55" s="349">
        <v>0</v>
      </c>
      <c r="L55" s="349">
        <v>0</v>
      </c>
      <c r="M55" s="349">
        <v>0</v>
      </c>
    </row>
    <row r="56" spans="1:16" s="350" customFormat="1" ht="15.6" x14ac:dyDescent="0.3">
      <c r="A56" s="347"/>
      <c r="B56" s="360" t="s">
        <v>840</v>
      </c>
      <c r="C56" s="357">
        <f t="shared" si="8"/>
        <v>600</v>
      </c>
      <c r="D56" s="357">
        <v>0</v>
      </c>
      <c r="E56" s="357">
        <v>540</v>
      </c>
      <c r="F56" s="357">
        <v>60</v>
      </c>
      <c r="G56" s="349">
        <v>0</v>
      </c>
      <c r="H56" s="349">
        <v>0</v>
      </c>
      <c r="I56" s="349">
        <v>0</v>
      </c>
      <c r="J56" s="349">
        <v>0</v>
      </c>
      <c r="K56" s="349">
        <v>0</v>
      </c>
      <c r="L56" s="349">
        <v>0</v>
      </c>
      <c r="M56" s="349">
        <v>0</v>
      </c>
    </row>
    <row r="57" spans="1:16" s="350" customFormat="1" ht="31.2" x14ac:dyDescent="0.3">
      <c r="A57" s="347"/>
      <c r="B57" s="360" t="s">
        <v>841</v>
      </c>
      <c r="C57" s="357">
        <f t="shared" si="8"/>
        <v>567.19450000000006</v>
      </c>
      <c r="D57" s="357">
        <v>0</v>
      </c>
      <c r="E57" s="357">
        <v>510.47505000000001</v>
      </c>
      <c r="F57" s="357">
        <v>56.719450000000002</v>
      </c>
      <c r="G57" s="349">
        <v>0</v>
      </c>
      <c r="H57" s="349">
        <v>0</v>
      </c>
      <c r="I57" s="349">
        <v>0</v>
      </c>
      <c r="J57" s="349">
        <v>0</v>
      </c>
      <c r="K57" s="349">
        <v>0</v>
      </c>
      <c r="L57" s="349">
        <v>0</v>
      </c>
      <c r="M57" s="349">
        <v>0</v>
      </c>
    </row>
    <row r="58" spans="1:16" s="355" customFormat="1" ht="31.2" x14ac:dyDescent="0.3">
      <c r="A58" s="352"/>
      <c r="B58" s="353" t="s">
        <v>842</v>
      </c>
      <c r="C58" s="354">
        <f>E58+F58</f>
        <v>6211.5</v>
      </c>
      <c r="D58" s="354">
        <v>0</v>
      </c>
      <c r="E58" s="354">
        <v>0</v>
      </c>
      <c r="F58" s="354">
        <f>SUM(F59:F70)</f>
        <v>6211.5</v>
      </c>
      <c r="G58" s="354">
        <v>0</v>
      </c>
      <c r="H58" s="354">
        <v>0</v>
      </c>
      <c r="I58" s="354">
        <v>0</v>
      </c>
      <c r="J58" s="354">
        <v>0</v>
      </c>
      <c r="K58" s="354">
        <v>0</v>
      </c>
      <c r="L58" s="354">
        <v>0</v>
      </c>
      <c r="M58" s="354">
        <v>0</v>
      </c>
      <c r="N58" s="361"/>
      <c r="O58" s="361"/>
      <c r="P58" s="361"/>
    </row>
    <row r="59" spans="1:16" s="355" customFormat="1" ht="15.6" x14ac:dyDescent="0.3">
      <c r="A59" s="385"/>
      <c r="B59" s="386" t="s">
        <v>882</v>
      </c>
      <c r="C59" s="420">
        <f>D59+E59+F59</f>
        <v>0</v>
      </c>
      <c r="D59" s="420">
        <v>0</v>
      </c>
      <c r="E59" s="420">
        <v>0</v>
      </c>
      <c r="F59" s="420">
        <v>0</v>
      </c>
      <c r="G59" s="387">
        <v>0</v>
      </c>
      <c r="H59" s="387">
        <v>0</v>
      </c>
      <c r="I59" s="387">
        <v>0</v>
      </c>
      <c r="J59" s="387">
        <v>0</v>
      </c>
      <c r="K59" s="387">
        <v>0</v>
      </c>
      <c r="L59" s="387">
        <v>0</v>
      </c>
      <c r="M59" s="387">
        <v>0</v>
      </c>
      <c r="N59" s="361"/>
      <c r="O59" s="361"/>
      <c r="P59" s="361"/>
    </row>
    <row r="60" spans="1:16" s="350" customFormat="1" ht="31.2" x14ac:dyDescent="0.3">
      <c r="A60" s="347"/>
      <c r="B60" s="362" t="s">
        <v>843</v>
      </c>
      <c r="C60" s="357">
        <f>E60+F60</f>
        <v>600</v>
      </c>
      <c r="D60" s="357">
        <v>0</v>
      </c>
      <c r="E60" s="357">
        <v>0</v>
      </c>
      <c r="F60" s="357">
        <v>600</v>
      </c>
      <c r="G60" s="349">
        <v>0</v>
      </c>
      <c r="H60" s="349">
        <v>0</v>
      </c>
      <c r="I60" s="349">
        <v>0</v>
      </c>
      <c r="J60" s="349">
        <v>0</v>
      </c>
      <c r="K60" s="349">
        <v>0</v>
      </c>
      <c r="L60" s="349">
        <v>0</v>
      </c>
      <c r="M60" s="349">
        <v>0</v>
      </c>
    </row>
    <row r="61" spans="1:16" s="350" customFormat="1" ht="46.8" x14ac:dyDescent="0.3">
      <c r="A61" s="347"/>
      <c r="B61" s="362" t="s">
        <v>844</v>
      </c>
      <c r="C61" s="357">
        <f t="shared" ref="C61:C70" si="9">E61+F61</f>
        <v>454.3</v>
      </c>
      <c r="D61" s="357">
        <v>0</v>
      </c>
      <c r="E61" s="357">
        <v>0</v>
      </c>
      <c r="F61" s="357">
        <v>454.3</v>
      </c>
      <c r="G61" s="349">
        <v>0</v>
      </c>
      <c r="H61" s="349">
        <v>0</v>
      </c>
      <c r="I61" s="349">
        <v>0</v>
      </c>
      <c r="J61" s="349">
        <v>0</v>
      </c>
      <c r="K61" s="349">
        <v>0</v>
      </c>
      <c r="L61" s="349">
        <v>0</v>
      </c>
      <c r="M61" s="349">
        <v>0</v>
      </c>
    </row>
    <row r="62" spans="1:16" s="350" customFormat="1" ht="31.2" x14ac:dyDescent="0.3">
      <c r="A62" s="347"/>
      <c r="B62" s="362" t="s">
        <v>845</v>
      </c>
      <c r="C62" s="357">
        <f t="shared" si="9"/>
        <v>579</v>
      </c>
      <c r="D62" s="357">
        <v>0</v>
      </c>
      <c r="E62" s="357">
        <v>0</v>
      </c>
      <c r="F62" s="357">
        <v>579</v>
      </c>
      <c r="G62" s="349">
        <v>0</v>
      </c>
      <c r="H62" s="349">
        <v>0</v>
      </c>
      <c r="I62" s="349">
        <v>0</v>
      </c>
      <c r="J62" s="349">
        <v>0</v>
      </c>
      <c r="K62" s="349">
        <v>0</v>
      </c>
      <c r="L62" s="349">
        <v>0</v>
      </c>
      <c r="M62" s="349">
        <v>0</v>
      </c>
    </row>
    <row r="63" spans="1:16" s="350" customFormat="1" ht="31.2" x14ac:dyDescent="0.3">
      <c r="A63" s="347"/>
      <c r="B63" s="362" t="s">
        <v>887</v>
      </c>
      <c r="C63" s="357">
        <f t="shared" si="9"/>
        <v>525.9</v>
      </c>
      <c r="D63" s="357">
        <v>0</v>
      </c>
      <c r="E63" s="357">
        <v>0</v>
      </c>
      <c r="F63" s="357">
        <v>525.9</v>
      </c>
      <c r="G63" s="349">
        <v>0</v>
      </c>
      <c r="H63" s="349">
        <v>0</v>
      </c>
      <c r="I63" s="349">
        <v>0</v>
      </c>
      <c r="J63" s="349">
        <v>0</v>
      </c>
      <c r="K63" s="349">
        <v>0</v>
      </c>
      <c r="L63" s="349">
        <v>0</v>
      </c>
      <c r="M63" s="349">
        <v>0</v>
      </c>
    </row>
    <row r="64" spans="1:16" s="350" customFormat="1" ht="31.2" x14ac:dyDescent="0.3">
      <c r="A64" s="347"/>
      <c r="B64" s="362" t="s">
        <v>846</v>
      </c>
      <c r="C64" s="357">
        <f t="shared" si="9"/>
        <v>600</v>
      </c>
      <c r="D64" s="357">
        <v>0</v>
      </c>
      <c r="E64" s="357">
        <v>0</v>
      </c>
      <c r="F64" s="357">
        <v>600</v>
      </c>
      <c r="G64" s="349">
        <v>0</v>
      </c>
      <c r="H64" s="349">
        <v>0</v>
      </c>
      <c r="I64" s="349">
        <v>0</v>
      </c>
      <c r="J64" s="349">
        <v>0</v>
      </c>
      <c r="K64" s="349">
        <v>0</v>
      </c>
      <c r="L64" s="349">
        <v>0</v>
      </c>
      <c r="M64" s="349">
        <v>0</v>
      </c>
    </row>
    <row r="65" spans="1:16" s="350" customFormat="1" ht="31.2" x14ac:dyDescent="0.3">
      <c r="A65" s="347"/>
      <c r="B65" s="362" t="s">
        <v>847</v>
      </c>
      <c r="C65" s="357">
        <f t="shared" si="9"/>
        <v>600</v>
      </c>
      <c r="D65" s="357">
        <v>0</v>
      </c>
      <c r="E65" s="357">
        <v>0</v>
      </c>
      <c r="F65" s="357">
        <v>600</v>
      </c>
      <c r="G65" s="349">
        <v>0</v>
      </c>
      <c r="H65" s="349">
        <v>0</v>
      </c>
      <c r="I65" s="349">
        <v>0</v>
      </c>
      <c r="J65" s="349">
        <v>0</v>
      </c>
      <c r="K65" s="349">
        <v>0</v>
      </c>
      <c r="L65" s="349">
        <v>0</v>
      </c>
      <c r="M65" s="349">
        <v>0</v>
      </c>
    </row>
    <row r="66" spans="1:16" s="350" customFormat="1" ht="46.8" x14ac:dyDescent="0.3">
      <c r="A66" s="363"/>
      <c r="B66" s="364" t="s">
        <v>848</v>
      </c>
      <c r="C66" s="357">
        <f t="shared" si="9"/>
        <v>600</v>
      </c>
      <c r="D66" s="357">
        <v>0</v>
      </c>
      <c r="E66" s="357">
        <v>0</v>
      </c>
      <c r="F66" s="357">
        <v>600</v>
      </c>
      <c r="G66" s="349">
        <v>0</v>
      </c>
      <c r="H66" s="349">
        <v>0</v>
      </c>
      <c r="I66" s="349">
        <v>0</v>
      </c>
      <c r="J66" s="349">
        <v>0</v>
      </c>
      <c r="K66" s="349">
        <v>0</v>
      </c>
      <c r="L66" s="349">
        <v>0</v>
      </c>
      <c r="M66" s="349">
        <v>0</v>
      </c>
    </row>
    <row r="67" spans="1:16" s="350" customFormat="1" ht="31.2" x14ac:dyDescent="0.3">
      <c r="A67" s="363"/>
      <c r="B67" s="364" t="s">
        <v>888</v>
      </c>
      <c r="C67" s="357">
        <f t="shared" si="9"/>
        <v>815.6</v>
      </c>
      <c r="D67" s="357">
        <v>0</v>
      </c>
      <c r="E67" s="357">
        <v>0</v>
      </c>
      <c r="F67" s="357">
        <v>815.6</v>
      </c>
      <c r="G67" s="349">
        <v>0</v>
      </c>
      <c r="H67" s="349">
        <v>0</v>
      </c>
      <c r="I67" s="349">
        <v>0</v>
      </c>
      <c r="J67" s="349">
        <v>0</v>
      </c>
      <c r="K67" s="349">
        <v>0</v>
      </c>
      <c r="L67" s="349">
        <v>0</v>
      </c>
      <c r="M67" s="349">
        <v>0</v>
      </c>
    </row>
    <row r="68" spans="1:16" s="350" customFormat="1" ht="31.2" x14ac:dyDescent="0.3">
      <c r="A68" s="363"/>
      <c r="B68" s="364" t="s">
        <v>849</v>
      </c>
      <c r="C68" s="357">
        <f t="shared" si="9"/>
        <v>348.4</v>
      </c>
      <c r="D68" s="357">
        <v>0</v>
      </c>
      <c r="E68" s="357">
        <v>0</v>
      </c>
      <c r="F68" s="357">
        <v>348.4</v>
      </c>
      <c r="G68" s="349">
        <v>0</v>
      </c>
      <c r="H68" s="349">
        <v>0</v>
      </c>
      <c r="I68" s="349">
        <v>0</v>
      </c>
      <c r="J68" s="349">
        <v>0</v>
      </c>
      <c r="K68" s="349">
        <v>0</v>
      </c>
      <c r="L68" s="349">
        <v>0</v>
      </c>
      <c r="M68" s="349">
        <v>0</v>
      </c>
    </row>
    <row r="69" spans="1:16" s="350" customFormat="1" ht="46.8" x14ac:dyDescent="0.3">
      <c r="A69" s="363"/>
      <c r="B69" s="364" t="s">
        <v>850</v>
      </c>
      <c r="C69" s="357">
        <f t="shared" si="9"/>
        <v>488.3</v>
      </c>
      <c r="D69" s="357">
        <v>0</v>
      </c>
      <c r="E69" s="357">
        <v>0</v>
      </c>
      <c r="F69" s="357">
        <v>488.3</v>
      </c>
      <c r="G69" s="349">
        <v>0</v>
      </c>
      <c r="H69" s="349">
        <v>0</v>
      </c>
      <c r="I69" s="349">
        <v>0</v>
      </c>
      <c r="J69" s="349">
        <v>0</v>
      </c>
      <c r="K69" s="349">
        <v>0</v>
      </c>
      <c r="L69" s="349">
        <v>0</v>
      </c>
      <c r="M69" s="349">
        <v>0</v>
      </c>
    </row>
    <row r="70" spans="1:16" s="350" customFormat="1" ht="31.2" x14ac:dyDescent="0.3">
      <c r="A70" s="347"/>
      <c r="B70" s="362" t="s">
        <v>851</v>
      </c>
      <c r="C70" s="357">
        <f t="shared" si="9"/>
        <v>600</v>
      </c>
      <c r="D70" s="357">
        <v>0</v>
      </c>
      <c r="E70" s="357">
        <v>0</v>
      </c>
      <c r="F70" s="357">
        <v>600</v>
      </c>
      <c r="G70" s="349">
        <v>0</v>
      </c>
      <c r="H70" s="349">
        <v>0</v>
      </c>
      <c r="I70" s="349">
        <v>0</v>
      </c>
      <c r="J70" s="349">
        <v>0</v>
      </c>
      <c r="K70" s="349">
        <v>0</v>
      </c>
      <c r="L70" s="349">
        <v>0</v>
      </c>
      <c r="M70" s="349">
        <v>0</v>
      </c>
    </row>
    <row r="71" spans="1:16" s="355" customFormat="1" ht="32.4" x14ac:dyDescent="0.35">
      <c r="A71" s="405"/>
      <c r="B71" s="421" t="s">
        <v>891</v>
      </c>
      <c r="C71" s="422">
        <v>600</v>
      </c>
      <c r="D71" s="422">
        <v>0</v>
      </c>
      <c r="E71" s="422">
        <v>0</v>
      </c>
      <c r="F71" s="422">
        <v>600</v>
      </c>
      <c r="G71" s="406">
        <v>0</v>
      </c>
      <c r="H71" s="406">
        <v>0</v>
      </c>
      <c r="I71" s="406">
        <v>0</v>
      </c>
      <c r="J71" s="406">
        <v>0</v>
      </c>
      <c r="K71" s="406">
        <v>0</v>
      </c>
      <c r="L71" s="406">
        <v>0</v>
      </c>
      <c r="M71" s="406">
        <v>0</v>
      </c>
    </row>
    <row r="72" spans="1:16" s="355" customFormat="1" ht="31.2" x14ac:dyDescent="0.3">
      <c r="A72" s="352"/>
      <c r="B72" s="353" t="s">
        <v>852</v>
      </c>
      <c r="C72" s="354">
        <f>F72</f>
        <v>7667.7</v>
      </c>
      <c r="D72" s="354">
        <v>0</v>
      </c>
      <c r="E72" s="354">
        <v>0</v>
      </c>
      <c r="F72" s="354">
        <f>SUM(F73:F84)</f>
        <v>7667.7</v>
      </c>
      <c r="G72" s="354">
        <v>0</v>
      </c>
      <c r="H72" s="354">
        <v>0</v>
      </c>
      <c r="I72" s="354">
        <v>0</v>
      </c>
      <c r="J72" s="354">
        <v>0</v>
      </c>
      <c r="K72" s="354">
        <v>0</v>
      </c>
      <c r="L72" s="354">
        <v>0</v>
      </c>
      <c r="M72" s="354">
        <v>0</v>
      </c>
      <c r="N72" s="361"/>
      <c r="O72" s="361"/>
      <c r="P72" s="361"/>
    </row>
    <row r="73" spans="1:16" s="355" customFormat="1" ht="15.6" x14ac:dyDescent="0.3">
      <c r="A73" s="424"/>
      <c r="B73" s="386" t="s">
        <v>882</v>
      </c>
      <c r="C73" s="425">
        <f>F73</f>
        <v>238.57436999999999</v>
      </c>
      <c r="D73" s="425">
        <v>0</v>
      </c>
      <c r="E73" s="425">
        <v>0</v>
      </c>
      <c r="F73" s="425">
        <v>238.57436999999999</v>
      </c>
      <c r="G73" s="425">
        <v>0</v>
      </c>
      <c r="H73" s="425">
        <v>0</v>
      </c>
      <c r="I73" s="425">
        <v>0</v>
      </c>
      <c r="J73" s="425">
        <v>0</v>
      </c>
      <c r="K73" s="425">
        <v>0</v>
      </c>
      <c r="L73" s="425">
        <v>0</v>
      </c>
      <c r="M73" s="425">
        <v>0</v>
      </c>
      <c r="N73" s="361"/>
      <c r="O73" s="361"/>
      <c r="P73" s="361"/>
    </row>
    <row r="74" spans="1:16" s="350" customFormat="1" ht="31.2" x14ac:dyDescent="0.3">
      <c r="A74" s="347"/>
      <c r="B74" s="362" t="s">
        <v>853</v>
      </c>
      <c r="C74" s="357">
        <f t="shared" ref="C74:C84" si="10">F74</f>
        <v>580.79999999999995</v>
      </c>
      <c r="D74" s="357">
        <v>0</v>
      </c>
      <c r="E74" s="357">
        <v>0</v>
      </c>
      <c r="F74" s="357">
        <v>580.79999999999995</v>
      </c>
      <c r="G74" s="349">
        <v>0</v>
      </c>
      <c r="H74" s="349">
        <v>0</v>
      </c>
      <c r="I74" s="349">
        <v>0</v>
      </c>
      <c r="J74" s="349">
        <v>0</v>
      </c>
      <c r="K74" s="349">
        <v>0</v>
      </c>
      <c r="L74" s="349">
        <v>0</v>
      </c>
      <c r="M74" s="349">
        <v>0</v>
      </c>
    </row>
    <row r="75" spans="1:16" s="350" customFormat="1" ht="31.2" x14ac:dyDescent="0.3">
      <c r="A75" s="347"/>
      <c r="B75" s="362" t="s">
        <v>854</v>
      </c>
      <c r="C75" s="357">
        <f t="shared" si="10"/>
        <v>227.7</v>
      </c>
      <c r="D75" s="357">
        <v>0</v>
      </c>
      <c r="E75" s="357">
        <v>0</v>
      </c>
      <c r="F75" s="357">
        <v>227.7</v>
      </c>
      <c r="G75" s="349">
        <v>0</v>
      </c>
      <c r="H75" s="349">
        <v>0</v>
      </c>
      <c r="I75" s="349">
        <v>0</v>
      </c>
      <c r="J75" s="349">
        <v>0</v>
      </c>
      <c r="K75" s="349">
        <v>0</v>
      </c>
      <c r="L75" s="349">
        <v>0</v>
      </c>
      <c r="M75" s="349">
        <v>0</v>
      </c>
    </row>
    <row r="76" spans="1:16" s="350" customFormat="1" ht="31.2" x14ac:dyDescent="0.3">
      <c r="A76" s="347"/>
      <c r="B76" s="362" t="s">
        <v>855</v>
      </c>
      <c r="C76" s="357">
        <f t="shared" si="10"/>
        <v>595</v>
      </c>
      <c r="D76" s="357">
        <v>0</v>
      </c>
      <c r="E76" s="357">
        <v>0</v>
      </c>
      <c r="F76" s="357">
        <v>595</v>
      </c>
      <c r="G76" s="349">
        <v>0</v>
      </c>
      <c r="H76" s="349">
        <v>0</v>
      </c>
      <c r="I76" s="349">
        <v>0</v>
      </c>
      <c r="J76" s="349">
        <v>0</v>
      </c>
      <c r="K76" s="349">
        <v>0</v>
      </c>
      <c r="L76" s="349">
        <v>0</v>
      </c>
      <c r="M76" s="349">
        <v>0</v>
      </c>
    </row>
    <row r="77" spans="1:16" s="350" customFormat="1" ht="31.2" x14ac:dyDescent="0.3">
      <c r="A77" s="347"/>
      <c r="B77" s="362" t="s">
        <v>856</v>
      </c>
      <c r="C77" s="357">
        <f>F77</f>
        <v>227.9</v>
      </c>
      <c r="D77" s="357">
        <v>0</v>
      </c>
      <c r="E77" s="357">
        <v>0</v>
      </c>
      <c r="F77" s="357">
        <v>227.9</v>
      </c>
      <c r="G77" s="349">
        <v>0</v>
      </c>
      <c r="H77" s="349">
        <v>0</v>
      </c>
      <c r="I77" s="349">
        <v>0</v>
      </c>
      <c r="J77" s="349">
        <v>0</v>
      </c>
      <c r="K77" s="349">
        <v>0</v>
      </c>
      <c r="L77" s="349">
        <v>0</v>
      </c>
      <c r="M77" s="349">
        <v>0</v>
      </c>
    </row>
    <row r="78" spans="1:16" s="350" customFormat="1" ht="15.6" x14ac:dyDescent="0.3">
      <c r="A78" s="347"/>
      <c r="B78" s="362" t="s">
        <v>857</v>
      </c>
      <c r="C78" s="357">
        <f t="shared" si="10"/>
        <v>586.5</v>
      </c>
      <c r="D78" s="357">
        <v>0</v>
      </c>
      <c r="E78" s="357">
        <v>0</v>
      </c>
      <c r="F78" s="357">
        <v>586.5</v>
      </c>
      <c r="G78" s="349">
        <v>0</v>
      </c>
      <c r="H78" s="349">
        <v>0</v>
      </c>
      <c r="I78" s="349">
        <v>0</v>
      </c>
      <c r="J78" s="349">
        <v>0</v>
      </c>
      <c r="K78" s="349">
        <v>0</v>
      </c>
      <c r="L78" s="349">
        <v>0</v>
      </c>
      <c r="M78" s="349">
        <v>0</v>
      </c>
    </row>
    <row r="79" spans="1:16" s="350" customFormat="1" ht="31.2" x14ac:dyDescent="0.3">
      <c r="A79" s="347"/>
      <c r="B79" s="362" t="s">
        <v>858</v>
      </c>
      <c r="C79" s="357">
        <f t="shared" si="10"/>
        <v>600</v>
      </c>
      <c r="D79" s="357">
        <v>0</v>
      </c>
      <c r="E79" s="357">
        <v>0</v>
      </c>
      <c r="F79" s="357">
        <v>600</v>
      </c>
      <c r="G79" s="349">
        <v>0</v>
      </c>
      <c r="H79" s="349">
        <v>0</v>
      </c>
      <c r="I79" s="349">
        <v>0</v>
      </c>
      <c r="J79" s="349">
        <v>0</v>
      </c>
      <c r="K79" s="349">
        <v>0</v>
      </c>
      <c r="L79" s="349">
        <v>0</v>
      </c>
      <c r="M79" s="349">
        <v>0</v>
      </c>
    </row>
    <row r="80" spans="1:16" s="350" customFormat="1" ht="31.2" x14ac:dyDescent="0.3">
      <c r="A80" s="347"/>
      <c r="B80" s="362" t="s">
        <v>859</v>
      </c>
      <c r="C80" s="357">
        <f t="shared" si="10"/>
        <v>481.7</v>
      </c>
      <c r="D80" s="357">
        <v>0</v>
      </c>
      <c r="E80" s="357">
        <v>0</v>
      </c>
      <c r="F80" s="357">
        <v>481.7</v>
      </c>
      <c r="G80" s="349">
        <v>0</v>
      </c>
      <c r="H80" s="349">
        <v>0</v>
      </c>
      <c r="I80" s="349">
        <v>0</v>
      </c>
      <c r="J80" s="349">
        <v>0</v>
      </c>
      <c r="K80" s="349">
        <v>0</v>
      </c>
      <c r="L80" s="349">
        <v>0</v>
      </c>
      <c r="M80" s="349">
        <v>0</v>
      </c>
    </row>
    <row r="81" spans="1:16" s="350" customFormat="1" ht="31.2" x14ac:dyDescent="0.3">
      <c r="A81" s="347"/>
      <c r="B81" s="362" t="s">
        <v>860</v>
      </c>
      <c r="C81" s="357">
        <f t="shared" si="10"/>
        <v>600</v>
      </c>
      <c r="D81" s="357">
        <v>0</v>
      </c>
      <c r="E81" s="357">
        <v>0</v>
      </c>
      <c r="F81" s="357">
        <v>600</v>
      </c>
      <c r="G81" s="349">
        <v>0</v>
      </c>
      <c r="H81" s="349">
        <v>0</v>
      </c>
      <c r="I81" s="349">
        <v>0</v>
      </c>
      <c r="J81" s="349">
        <v>0</v>
      </c>
      <c r="K81" s="349">
        <v>0</v>
      </c>
      <c r="L81" s="349">
        <v>0</v>
      </c>
      <c r="M81" s="349">
        <v>0</v>
      </c>
    </row>
    <row r="82" spans="1:16" s="350" customFormat="1" ht="31.2" x14ac:dyDescent="0.3">
      <c r="A82" s="347"/>
      <c r="B82" s="362" t="s">
        <v>861</v>
      </c>
      <c r="C82" s="423">
        <f t="shared" si="10"/>
        <v>1753.32563</v>
      </c>
      <c r="D82" s="423">
        <v>0</v>
      </c>
      <c r="E82" s="423">
        <v>0</v>
      </c>
      <c r="F82" s="423">
        <f>1991.9-238.57437</f>
        <v>1753.32563</v>
      </c>
      <c r="G82" s="349">
        <v>0</v>
      </c>
      <c r="H82" s="349">
        <v>0</v>
      </c>
      <c r="I82" s="349">
        <v>0</v>
      </c>
      <c r="J82" s="349">
        <v>0</v>
      </c>
      <c r="K82" s="349">
        <v>0</v>
      </c>
      <c r="L82" s="349">
        <v>0</v>
      </c>
      <c r="M82" s="349">
        <v>0</v>
      </c>
    </row>
    <row r="83" spans="1:16" s="350" customFormat="1" ht="31.2" x14ac:dyDescent="0.3">
      <c r="A83" s="347"/>
      <c r="B83" s="362" t="s">
        <v>862</v>
      </c>
      <c r="C83" s="423">
        <f t="shared" si="10"/>
        <v>600</v>
      </c>
      <c r="D83" s="423">
        <v>0</v>
      </c>
      <c r="E83" s="423">
        <v>0</v>
      </c>
      <c r="F83" s="423">
        <v>600</v>
      </c>
      <c r="G83" s="349">
        <v>0</v>
      </c>
      <c r="H83" s="349">
        <v>0</v>
      </c>
      <c r="I83" s="349">
        <v>0</v>
      </c>
      <c r="J83" s="349">
        <v>0</v>
      </c>
      <c r="K83" s="349">
        <v>0</v>
      </c>
      <c r="L83" s="349">
        <v>0</v>
      </c>
      <c r="M83" s="349">
        <v>0</v>
      </c>
    </row>
    <row r="84" spans="1:16" s="350" customFormat="1" ht="15.6" x14ac:dyDescent="0.3">
      <c r="A84" s="347"/>
      <c r="B84" s="362" t="s">
        <v>863</v>
      </c>
      <c r="C84" s="357">
        <f t="shared" si="10"/>
        <v>1176.2</v>
      </c>
      <c r="D84" s="357">
        <v>0</v>
      </c>
      <c r="E84" s="357">
        <v>0</v>
      </c>
      <c r="F84" s="357">
        <v>1176.2</v>
      </c>
      <c r="G84" s="349">
        <v>0</v>
      </c>
      <c r="H84" s="349">
        <v>0</v>
      </c>
      <c r="I84" s="349">
        <v>0</v>
      </c>
      <c r="J84" s="349">
        <v>0</v>
      </c>
      <c r="K84" s="349">
        <v>0</v>
      </c>
      <c r="L84" s="349">
        <v>0</v>
      </c>
      <c r="M84" s="349">
        <v>0</v>
      </c>
    </row>
    <row r="85" spans="1:16" s="346" customFormat="1" ht="15.6" x14ac:dyDescent="0.3">
      <c r="A85" s="343" t="s">
        <v>864</v>
      </c>
      <c r="B85" s="351" t="s">
        <v>865</v>
      </c>
      <c r="C85" s="345">
        <f>E85+F85</f>
        <v>33838.699999999997</v>
      </c>
      <c r="D85" s="345">
        <v>0</v>
      </c>
      <c r="E85" s="345">
        <v>0</v>
      </c>
      <c r="F85" s="345">
        <f>F86</f>
        <v>33838.699999999997</v>
      </c>
      <c r="G85" s="345">
        <f>I85+J85</f>
        <v>31983.9</v>
      </c>
      <c r="H85" s="345">
        <v>0</v>
      </c>
      <c r="I85" s="345">
        <v>0</v>
      </c>
      <c r="J85" s="345">
        <f>J86</f>
        <v>31983.9</v>
      </c>
      <c r="K85" s="345">
        <f t="shared" ref="K85:K94" si="11">L85+M85</f>
        <v>33838.699999999997</v>
      </c>
      <c r="L85" s="365">
        <v>0</v>
      </c>
      <c r="M85" s="345">
        <f>M86</f>
        <v>33838.699999999997</v>
      </c>
      <c r="N85" s="366"/>
      <c r="O85" s="366"/>
      <c r="P85" s="366"/>
    </row>
    <row r="86" spans="1:16" s="350" customFormat="1" ht="46.8" x14ac:dyDescent="0.3">
      <c r="A86" s="347"/>
      <c r="B86" s="367" t="s">
        <v>866</v>
      </c>
      <c r="C86" s="349">
        <f>E86+F86</f>
        <v>33838.699999999997</v>
      </c>
      <c r="D86" s="349">
        <v>0</v>
      </c>
      <c r="E86" s="349">
        <v>0</v>
      </c>
      <c r="F86" s="349">
        <v>33838.699999999997</v>
      </c>
      <c r="G86" s="349">
        <f>I86+J86</f>
        <v>31983.9</v>
      </c>
      <c r="H86" s="349">
        <v>0</v>
      </c>
      <c r="I86" s="349">
        <v>0</v>
      </c>
      <c r="J86" s="349">
        <v>31983.9</v>
      </c>
      <c r="K86" s="349">
        <f t="shared" si="11"/>
        <v>33838.699999999997</v>
      </c>
      <c r="L86" s="368">
        <v>0</v>
      </c>
      <c r="M86" s="349">
        <v>33838.699999999997</v>
      </c>
      <c r="N86" s="369"/>
      <c r="O86" s="369"/>
      <c r="P86" s="369"/>
    </row>
    <row r="87" spans="1:16" s="346" customFormat="1" ht="31.2" x14ac:dyDescent="0.3">
      <c r="A87" s="343" t="s">
        <v>867</v>
      </c>
      <c r="B87" s="351" t="s">
        <v>371</v>
      </c>
      <c r="C87" s="345">
        <f t="shared" ref="C87:C94" si="12">E87+F87+D87</f>
        <v>262277.92671999999</v>
      </c>
      <c r="D87" s="345">
        <f>D88</f>
        <v>250527.87560999999</v>
      </c>
      <c r="E87" s="345">
        <f>E88</f>
        <v>10438.661480000001</v>
      </c>
      <c r="F87" s="345">
        <f>F88</f>
        <v>1311.3896299999999</v>
      </c>
      <c r="G87" s="345">
        <f t="shared" ref="G87:G94" si="13">I87+J87+H87</f>
        <v>531.73464999999999</v>
      </c>
      <c r="H87" s="345">
        <f>H88</f>
        <v>0</v>
      </c>
      <c r="I87" s="345">
        <f>I88</f>
        <v>0</v>
      </c>
      <c r="J87" s="345">
        <f>J88</f>
        <v>531.73464999999999</v>
      </c>
      <c r="K87" s="345">
        <f t="shared" si="11"/>
        <v>0</v>
      </c>
      <c r="L87" s="365">
        <v>0</v>
      </c>
      <c r="M87" s="345">
        <f>M88</f>
        <v>0</v>
      </c>
      <c r="N87" s="366"/>
      <c r="O87" s="366"/>
      <c r="P87" s="366"/>
    </row>
    <row r="88" spans="1:16" s="350" customFormat="1" ht="31.2" x14ac:dyDescent="0.3">
      <c r="A88" s="347"/>
      <c r="B88" s="367" t="s">
        <v>868</v>
      </c>
      <c r="C88" s="349">
        <f t="shared" si="12"/>
        <v>262277.92671999999</v>
      </c>
      <c r="D88" s="326">
        <v>250527.87560999999</v>
      </c>
      <c r="E88" s="326">
        <v>10438.661480000001</v>
      </c>
      <c r="F88" s="326">
        <v>1311.3896299999999</v>
      </c>
      <c r="G88" s="349">
        <f>G90</f>
        <v>531.73464999999999</v>
      </c>
      <c r="H88" s="349">
        <v>0</v>
      </c>
      <c r="I88" s="349">
        <v>0</v>
      </c>
      <c r="J88" s="349">
        <f>J90</f>
        <v>531.73464999999999</v>
      </c>
      <c r="K88" s="349">
        <f t="shared" si="11"/>
        <v>0</v>
      </c>
      <c r="L88" s="368">
        <v>0</v>
      </c>
      <c r="M88" s="349">
        <v>0</v>
      </c>
      <c r="N88" s="369"/>
      <c r="O88" s="369"/>
      <c r="P88" s="369"/>
    </row>
    <row r="89" spans="1:16" s="350" customFormat="1" ht="46.8" x14ac:dyDescent="0.3">
      <c r="A89" s="347"/>
      <c r="B89" s="370" t="s">
        <v>869</v>
      </c>
      <c r="C89" s="357">
        <f t="shared" si="12"/>
        <v>262277.92671999999</v>
      </c>
      <c r="D89" s="371">
        <v>250527.87560999999</v>
      </c>
      <c r="E89" s="371">
        <v>10438.661480000001</v>
      </c>
      <c r="F89" s="371">
        <v>1311.3896299999999</v>
      </c>
      <c r="G89" s="357">
        <f t="shared" si="13"/>
        <v>0</v>
      </c>
      <c r="H89" s="357">
        <v>0</v>
      </c>
      <c r="I89" s="357">
        <v>0</v>
      </c>
      <c r="J89" s="357">
        <v>0</v>
      </c>
      <c r="K89" s="357">
        <f t="shared" si="11"/>
        <v>0</v>
      </c>
      <c r="L89" s="372">
        <v>0</v>
      </c>
      <c r="M89" s="357">
        <v>0</v>
      </c>
      <c r="N89" s="369"/>
      <c r="O89" s="369"/>
      <c r="P89" s="369"/>
    </row>
    <row r="90" spans="1:16" s="350" customFormat="1" ht="31.2" x14ac:dyDescent="0.3">
      <c r="A90" s="441"/>
      <c r="B90" s="445" t="s">
        <v>901</v>
      </c>
      <c r="C90" s="442">
        <v>0</v>
      </c>
      <c r="D90" s="443">
        <v>0</v>
      </c>
      <c r="E90" s="443">
        <v>0</v>
      </c>
      <c r="F90" s="443">
        <v>0</v>
      </c>
      <c r="G90" s="357">
        <f t="shared" si="13"/>
        <v>531.73464999999999</v>
      </c>
      <c r="H90" s="442">
        <v>0</v>
      </c>
      <c r="I90" s="442">
        <v>0</v>
      </c>
      <c r="J90" s="446">
        <v>531.73464999999999</v>
      </c>
      <c r="K90" s="442">
        <v>0</v>
      </c>
      <c r="L90" s="444">
        <v>0</v>
      </c>
      <c r="M90" s="442">
        <v>0</v>
      </c>
      <c r="N90" s="369"/>
      <c r="O90" s="369"/>
      <c r="P90" s="369"/>
    </row>
    <row r="91" spans="1:16" s="346" customFormat="1" ht="62.4" x14ac:dyDescent="0.3">
      <c r="A91" s="343" t="s">
        <v>870</v>
      </c>
      <c r="B91" s="351" t="s">
        <v>720</v>
      </c>
      <c r="C91" s="345">
        <f t="shared" si="12"/>
        <v>438.88</v>
      </c>
      <c r="D91" s="345">
        <f>D92</f>
        <v>0</v>
      </c>
      <c r="E91" s="345">
        <f>E92</f>
        <v>0</v>
      </c>
      <c r="F91" s="345">
        <f>F92</f>
        <v>438.88</v>
      </c>
      <c r="G91" s="345">
        <f t="shared" si="13"/>
        <v>0</v>
      </c>
      <c r="H91" s="345">
        <f>H92</f>
        <v>0</v>
      </c>
      <c r="I91" s="345">
        <f>I92</f>
        <v>0</v>
      </c>
      <c r="J91" s="345">
        <f>J92</f>
        <v>0</v>
      </c>
      <c r="K91" s="345">
        <f t="shared" si="11"/>
        <v>0</v>
      </c>
      <c r="L91" s="365">
        <v>0</v>
      </c>
      <c r="M91" s="345">
        <f>M92</f>
        <v>0</v>
      </c>
      <c r="N91" s="366"/>
      <c r="O91" s="366"/>
      <c r="P91" s="366"/>
    </row>
    <row r="92" spans="1:16" s="350" customFormat="1" ht="31.2" x14ac:dyDescent="0.3">
      <c r="A92" s="347"/>
      <c r="B92" s="367" t="s">
        <v>871</v>
      </c>
      <c r="C92" s="349">
        <f t="shared" si="12"/>
        <v>438.88</v>
      </c>
      <c r="D92" s="326">
        <f t="shared" ref="D92:E92" si="14">D93+D94</f>
        <v>0</v>
      </c>
      <c r="E92" s="326">
        <f t="shared" si="14"/>
        <v>0</v>
      </c>
      <c r="F92" s="326">
        <f>F93+F94</f>
        <v>438.88</v>
      </c>
      <c r="G92" s="349">
        <f t="shared" si="13"/>
        <v>0</v>
      </c>
      <c r="H92" s="349">
        <v>0</v>
      </c>
      <c r="I92" s="349">
        <v>0</v>
      </c>
      <c r="J92" s="349">
        <v>0</v>
      </c>
      <c r="K92" s="349">
        <f t="shared" si="11"/>
        <v>0</v>
      </c>
      <c r="L92" s="368">
        <v>0</v>
      </c>
      <c r="M92" s="349">
        <v>0</v>
      </c>
      <c r="N92" s="369"/>
      <c r="O92" s="369"/>
      <c r="P92" s="369"/>
    </row>
    <row r="93" spans="1:16" s="350" customFormat="1" ht="31.2" x14ac:dyDescent="0.3">
      <c r="A93" s="347"/>
      <c r="B93" s="370" t="s">
        <v>872</v>
      </c>
      <c r="C93" s="357">
        <f t="shared" si="12"/>
        <v>368.32</v>
      </c>
      <c r="D93" s="371">
        <v>0</v>
      </c>
      <c r="E93" s="371">
        <v>0</v>
      </c>
      <c r="F93" s="371">
        <v>368.32</v>
      </c>
      <c r="G93" s="357">
        <f t="shared" si="13"/>
        <v>0</v>
      </c>
      <c r="H93" s="357">
        <v>0</v>
      </c>
      <c r="I93" s="357">
        <v>0</v>
      </c>
      <c r="J93" s="357">
        <v>0</v>
      </c>
      <c r="K93" s="357">
        <f t="shared" si="11"/>
        <v>0</v>
      </c>
      <c r="L93" s="372">
        <v>0</v>
      </c>
      <c r="M93" s="357">
        <v>0</v>
      </c>
      <c r="N93" s="369"/>
      <c r="O93" s="369"/>
      <c r="P93" s="369"/>
    </row>
    <row r="94" spans="1:16" s="350" customFormat="1" ht="31.2" x14ac:dyDescent="0.3">
      <c r="A94" s="347"/>
      <c r="B94" s="370" t="s">
        <v>873</v>
      </c>
      <c r="C94" s="357">
        <f t="shared" si="12"/>
        <v>70.56</v>
      </c>
      <c r="D94" s="371">
        <v>0</v>
      </c>
      <c r="E94" s="371">
        <v>0</v>
      </c>
      <c r="F94" s="371">
        <v>70.56</v>
      </c>
      <c r="G94" s="357">
        <f t="shared" si="13"/>
        <v>0</v>
      </c>
      <c r="H94" s="357">
        <v>0</v>
      </c>
      <c r="I94" s="357">
        <v>0</v>
      </c>
      <c r="J94" s="357">
        <v>0</v>
      </c>
      <c r="K94" s="357">
        <f t="shared" si="11"/>
        <v>0</v>
      </c>
      <c r="L94" s="372">
        <v>0</v>
      </c>
      <c r="M94" s="357">
        <v>0</v>
      </c>
      <c r="N94" s="369"/>
      <c r="O94" s="369"/>
      <c r="P94" s="369"/>
    </row>
    <row r="95" spans="1:16" s="342" customFormat="1" ht="46.8" x14ac:dyDescent="0.3">
      <c r="A95" s="339" t="s">
        <v>804</v>
      </c>
      <c r="B95" s="340" t="s">
        <v>874</v>
      </c>
      <c r="C95" s="341">
        <f>C96+C98+C100</f>
        <v>3937</v>
      </c>
      <c r="D95" s="341">
        <v>0</v>
      </c>
      <c r="E95" s="341">
        <f>E96+E98+E100</f>
        <v>2160</v>
      </c>
      <c r="F95" s="341">
        <f>F96+F98+F100</f>
        <v>1777</v>
      </c>
      <c r="G95" s="341">
        <f>J95</f>
        <v>0</v>
      </c>
      <c r="H95" s="341">
        <v>0</v>
      </c>
      <c r="I95" s="341">
        <v>0</v>
      </c>
      <c r="J95" s="341">
        <f>J96+J98</f>
        <v>0</v>
      </c>
      <c r="K95" s="341">
        <f>K97</f>
        <v>0</v>
      </c>
      <c r="L95" s="373">
        <v>0</v>
      </c>
      <c r="M95" s="341">
        <f>M97</f>
        <v>0</v>
      </c>
      <c r="N95" s="374"/>
      <c r="O95" s="374"/>
      <c r="P95" s="374"/>
    </row>
    <row r="96" spans="1:16" s="350" customFormat="1" ht="31.2" x14ac:dyDescent="0.3">
      <c r="A96" s="343" t="s">
        <v>875</v>
      </c>
      <c r="B96" s="344" t="s">
        <v>366</v>
      </c>
      <c r="C96" s="375">
        <f>C97</f>
        <v>1236.5999999999999</v>
      </c>
      <c r="D96" s="375">
        <v>0</v>
      </c>
      <c r="E96" s="375">
        <v>0</v>
      </c>
      <c r="F96" s="375">
        <f>F97</f>
        <v>1236.5999999999999</v>
      </c>
      <c r="G96" s="375">
        <v>0</v>
      </c>
      <c r="H96" s="375">
        <v>0</v>
      </c>
      <c r="I96" s="375">
        <v>0</v>
      </c>
      <c r="J96" s="375">
        <v>0</v>
      </c>
      <c r="K96" s="375">
        <v>0</v>
      </c>
      <c r="L96" s="376">
        <v>0</v>
      </c>
      <c r="M96" s="375">
        <v>0</v>
      </c>
      <c r="N96" s="369"/>
      <c r="O96" s="369"/>
      <c r="P96" s="369"/>
    </row>
    <row r="97" spans="1:13" ht="46.8" x14ac:dyDescent="0.3">
      <c r="A97" s="377"/>
      <c r="B97" s="348" t="s">
        <v>876</v>
      </c>
      <c r="C97" s="378">
        <v>1236.5999999999999</v>
      </c>
      <c r="D97" s="378">
        <v>0</v>
      </c>
      <c r="E97" s="378">
        <v>0</v>
      </c>
      <c r="F97" s="378">
        <v>1236.5999999999999</v>
      </c>
      <c r="G97" s="378">
        <f>J97</f>
        <v>0</v>
      </c>
      <c r="H97" s="378">
        <v>0</v>
      </c>
      <c r="I97" s="378">
        <v>0</v>
      </c>
      <c r="J97" s="378">
        <v>0</v>
      </c>
      <c r="K97" s="378">
        <v>0</v>
      </c>
      <c r="L97" s="379">
        <v>0</v>
      </c>
      <c r="M97" s="380">
        <v>0</v>
      </c>
    </row>
    <row r="98" spans="1:13" ht="31.2" x14ac:dyDescent="0.3">
      <c r="A98" s="343" t="s">
        <v>877</v>
      </c>
      <c r="B98" s="344" t="s">
        <v>650</v>
      </c>
      <c r="C98" s="375">
        <f>C99</f>
        <v>300.39999999999998</v>
      </c>
      <c r="D98" s="375">
        <f>D99</f>
        <v>0</v>
      </c>
      <c r="E98" s="375">
        <f>E99</f>
        <v>0</v>
      </c>
      <c r="F98" s="375">
        <f>F99</f>
        <v>300.39999999999998</v>
      </c>
      <c r="G98" s="375">
        <f>G99</f>
        <v>0</v>
      </c>
      <c r="H98" s="375">
        <f t="shared" ref="H98:M100" si="15">H99</f>
        <v>0</v>
      </c>
      <c r="I98" s="375">
        <f t="shared" si="15"/>
        <v>0</v>
      </c>
      <c r="J98" s="375">
        <f t="shared" si="15"/>
        <v>0</v>
      </c>
      <c r="K98" s="375">
        <f t="shared" si="15"/>
        <v>0</v>
      </c>
      <c r="L98" s="375">
        <f t="shared" si="15"/>
        <v>0</v>
      </c>
      <c r="M98" s="375">
        <f t="shared" si="15"/>
        <v>0</v>
      </c>
    </row>
    <row r="99" spans="1:13" ht="46.8" x14ac:dyDescent="0.3">
      <c r="A99" s="381"/>
      <c r="B99" s="348" t="s">
        <v>878</v>
      </c>
      <c r="C99" s="378">
        <f>F99</f>
        <v>300.39999999999998</v>
      </c>
      <c r="D99" s="378">
        <v>0</v>
      </c>
      <c r="E99" s="378">
        <v>0</v>
      </c>
      <c r="F99" s="378">
        <v>300.39999999999998</v>
      </c>
      <c r="G99" s="378">
        <f>J99</f>
        <v>0</v>
      </c>
      <c r="H99" s="378">
        <v>0</v>
      </c>
      <c r="I99" s="378">
        <v>0</v>
      </c>
      <c r="J99" s="378">
        <v>0</v>
      </c>
      <c r="K99" s="378">
        <v>0</v>
      </c>
      <c r="L99" s="378">
        <v>0</v>
      </c>
      <c r="M99" s="378">
        <v>0</v>
      </c>
    </row>
    <row r="100" spans="1:13" ht="15.6" x14ac:dyDescent="0.3">
      <c r="A100" s="343" t="s">
        <v>877</v>
      </c>
      <c r="B100" s="344" t="s">
        <v>646</v>
      </c>
      <c r="C100" s="375">
        <f>C101</f>
        <v>2400</v>
      </c>
      <c r="D100" s="375">
        <f>D101</f>
        <v>0</v>
      </c>
      <c r="E100" s="375">
        <f>E101</f>
        <v>2160</v>
      </c>
      <c r="F100" s="375">
        <f>F101</f>
        <v>240</v>
      </c>
      <c r="G100" s="375">
        <f>G101</f>
        <v>0</v>
      </c>
      <c r="H100" s="375">
        <f t="shared" si="15"/>
        <v>0</v>
      </c>
      <c r="I100" s="375">
        <f t="shared" si="15"/>
        <v>0</v>
      </c>
      <c r="J100" s="375">
        <f t="shared" si="15"/>
        <v>0</v>
      </c>
      <c r="K100" s="375">
        <f t="shared" si="15"/>
        <v>0</v>
      </c>
      <c r="L100" s="375">
        <f t="shared" si="15"/>
        <v>0</v>
      </c>
      <c r="M100" s="375">
        <f t="shared" si="15"/>
        <v>0</v>
      </c>
    </row>
    <row r="101" spans="1:13" ht="31.2" x14ac:dyDescent="0.3">
      <c r="A101" s="381"/>
      <c r="B101" s="348" t="s">
        <v>879</v>
      </c>
      <c r="C101" s="378">
        <f>F101+E101</f>
        <v>2400</v>
      </c>
      <c r="D101" s="378">
        <v>0</v>
      </c>
      <c r="E101" s="378">
        <v>2160</v>
      </c>
      <c r="F101" s="378">
        <v>240</v>
      </c>
      <c r="G101" s="378">
        <f>J101</f>
        <v>0</v>
      </c>
      <c r="H101" s="378">
        <v>0</v>
      </c>
      <c r="I101" s="378">
        <v>0</v>
      </c>
      <c r="J101" s="378">
        <v>0</v>
      </c>
      <c r="K101" s="378">
        <v>0</v>
      </c>
      <c r="L101" s="378">
        <v>0</v>
      </c>
      <c r="M101" s="378">
        <v>0</v>
      </c>
    </row>
    <row r="103" spans="1:13" ht="16.8" x14ac:dyDescent="0.3">
      <c r="B103" s="383" t="s">
        <v>881</v>
      </c>
      <c r="D103" s="384">
        <f>E9+C17-C31</f>
        <v>0</v>
      </c>
    </row>
  </sheetData>
  <mergeCells count="27">
    <mergeCell ref="A9:D9"/>
    <mergeCell ref="A25:M25"/>
    <mergeCell ref="A27:A30"/>
    <mergeCell ref="B27:B30"/>
    <mergeCell ref="C27:M28"/>
    <mergeCell ref="C29:C30"/>
    <mergeCell ref="D29:F29"/>
    <mergeCell ref="G29:G30"/>
    <mergeCell ref="H29:J29"/>
    <mergeCell ref="K29:K30"/>
    <mergeCell ref="L29:M29"/>
    <mergeCell ref="A11:M11"/>
    <mergeCell ref="A13:A16"/>
    <mergeCell ref="B13:B16"/>
    <mergeCell ref="C13:M14"/>
    <mergeCell ref="C15:C16"/>
    <mergeCell ref="D15:F15"/>
    <mergeCell ref="G15:G16"/>
    <mergeCell ref="H15:J15"/>
    <mergeCell ref="K15:K16"/>
    <mergeCell ref="L15:M15"/>
    <mergeCell ref="A7:M7"/>
    <mergeCell ref="K1:M1"/>
    <mergeCell ref="K2:M2"/>
    <mergeCell ref="K3:M3"/>
    <mergeCell ref="K4:M4"/>
    <mergeCell ref="K5:M5"/>
  </mergeCells>
  <pageMargins left="0.7" right="0.7" top="0.75" bottom="0.75" header="0.3" footer="0.3"/>
  <pageSetup paperSize="9" scale="47" orientation="landscape" r:id="rId1"/>
  <rowBreaks count="1" manualBreakCount="1">
    <brk id="37" max="12" man="1"/>
  </rowBreaks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view="pageBreakPreview" zoomScale="115" zoomScaleSheetLayoutView="115" workbookViewId="0">
      <selection activeCell="D8" sqref="D8"/>
    </sheetView>
  </sheetViews>
  <sheetFormatPr defaultRowHeight="14.4" x14ac:dyDescent="0.3"/>
  <cols>
    <col min="1" max="1" width="25" customWidth="1"/>
    <col min="2" max="2" width="39" customWidth="1"/>
    <col min="3" max="3" width="18.33203125" customWidth="1"/>
    <col min="4" max="4" width="16.33203125" customWidth="1"/>
    <col min="5" max="5" width="18.44140625" customWidth="1"/>
    <col min="6" max="6" width="10.88671875" customWidth="1"/>
    <col min="7" max="7" width="11.33203125" customWidth="1"/>
    <col min="8" max="8" width="17.44140625" customWidth="1"/>
    <col min="9" max="9" width="17.109375" customWidth="1"/>
    <col min="10" max="10" width="17" customWidth="1"/>
    <col min="11" max="11" width="9.5546875" customWidth="1"/>
  </cols>
  <sheetData>
    <row r="1" spans="1:10" ht="15.6" x14ac:dyDescent="0.3">
      <c r="A1" s="133"/>
      <c r="B1" s="133"/>
      <c r="C1" s="456" t="s">
        <v>577</v>
      </c>
      <c r="D1" s="456"/>
      <c r="E1" s="456"/>
    </row>
    <row r="2" spans="1:10" ht="15.6" customHeight="1" x14ac:dyDescent="0.3">
      <c r="A2" s="133"/>
      <c r="B2" s="134"/>
      <c r="C2" s="471" t="s">
        <v>534</v>
      </c>
      <c r="D2" s="471"/>
      <c r="E2" s="471"/>
    </row>
    <row r="3" spans="1:10" ht="15.6" x14ac:dyDescent="0.3">
      <c r="A3" s="133"/>
      <c r="B3" s="135"/>
      <c r="C3" s="456" t="s">
        <v>578</v>
      </c>
      <c r="D3" s="456"/>
      <c r="E3" s="456"/>
    </row>
    <row r="4" spans="1:10" ht="15.6" x14ac:dyDescent="0.3">
      <c r="A4" s="133"/>
      <c r="B4" s="136"/>
      <c r="C4" s="456" t="s">
        <v>902</v>
      </c>
      <c r="D4" s="456"/>
      <c r="E4" s="456"/>
    </row>
    <row r="5" spans="1:10" ht="15.6" x14ac:dyDescent="0.3">
      <c r="A5" s="133"/>
      <c r="B5" s="136"/>
      <c r="C5" s="137"/>
      <c r="D5" s="137"/>
      <c r="E5" s="137"/>
    </row>
    <row r="6" spans="1:10" ht="46.95" customHeight="1" x14ac:dyDescent="0.3">
      <c r="A6" s="469" t="s">
        <v>727</v>
      </c>
      <c r="B6" s="469"/>
      <c r="C6" s="469"/>
      <c r="D6" s="469"/>
      <c r="E6" s="469"/>
    </row>
    <row r="7" spans="1:10" x14ac:dyDescent="0.3">
      <c r="A7" s="133"/>
      <c r="B7" s="468" t="s">
        <v>531</v>
      </c>
      <c r="C7" s="468"/>
      <c r="D7" s="468"/>
      <c r="E7" s="468"/>
    </row>
    <row r="8" spans="1:10" ht="55.2" x14ac:dyDescent="0.3">
      <c r="A8" s="138" t="s">
        <v>579</v>
      </c>
      <c r="B8" s="138" t="s">
        <v>580</v>
      </c>
      <c r="C8" s="138" t="s">
        <v>526</v>
      </c>
      <c r="D8" s="138" t="s">
        <v>576</v>
      </c>
      <c r="E8" s="138" t="s">
        <v>719</v>
      </c>
    </row>
    <row r="9" spans="1:10" ht="15" hidden="1" x14ac:dyDescent="0.25">
      <c r="A9" s="139"/>
      <c r="B9" s="139"/>
      <c r="C9" s="139"/>
      <c r="D9" s="139"/>
      <c r="E9" s="139"/>
    </row>
    <row r="10" spans="1:10" ht="41.4" x14ac:dyDescent="0.3">
      <c r="A10" s="140" t="s">
        <v>581</v>
      </c>
      <c r="B10" s="141" t="s">
        <v>582</v>
      </c>
      <c r="C10" s="142">
        <f>C11</f>
        <v>11440.368890000042</v>
      </c>
      <c r="D10" s="142">
        <f>D11</f>
        <v>0</v>
      </c>
      <c r="E10" s="142">
        <f>E11</f>
        <v>0</v>
      </c>
    </row>
    <row r="11" spans="1:10" ht="27.6" x14ac:dyDescent="0.3">
      <c r="A11" s="140" t="s">
        <v>583</v>
      </c>
      <c r="B11" s="141" t="s">
        <v>584</v>
      </c>
      <c r="C11" s="142">
        <f>(C15+C16)</f>
        <v>11440.368890000042</v>
      </c>
      <c r="D11" s="142">
        <f>(D15+D16)</f>
        <v>0</v>
      </c>
      <c r="E11" s="142">
        <f>(E15+E16)</f>
        <v>0</v>
      </c>
    </row>
    <row r="12" spans="1:10" x14ac:dyDescent="0.3">
      <c r="A12" s="139" t="s">
        <v>585</v>
      </c>
      <c r="B12" s="143" t="s">
        <v>586</v>
      </c>
      <c r="C12" s="144">
        <f t="shared" ref="C12:E14" si="0">C13</f>
        <v>0</v>
      </c>
      <c r="D12" s="144">
        <f t="shared" si="0"/>
        <v>0</v>
      </c>
      <c r="E12" s="144">
        <f t="shared" si="0"/>
        <v>0</v>
      </c>
    </row>
    <row r="13" spans="1:10" ht="27.6" x14ac:dyDescent="0.3">
      <c r="A13" s="139" t="s">
        <v>587</v>
      </c>
      <c r="B13" s="143" t="s">
        <v>588</v>
      </c>
      <c r="C13" s="144">
        <f t="shared" si="0"/>
        <v>0</v>
      </c>
      <c r="D13" s="144">
        <f t="shared" si="0"/>
        <v>0</v>
      </c>
      <c r="E13" s="144">
        <f t="shared" si="0"/>
        <v>0</v>
      </c>
    </row>
    <row r="14" spans="1:10" ht="27.6" x14ac:dyDescent="0.3">
      <c r="A14" s="139" t="s">
        <v>589</v>
      </c>
      <c r="B14" s="143" t="s">
        <v>590</v>
      </c>
      <c r="C14" s="144">
        <f t="shared" si="0"/>
        <v>0</v>
      </c>
      <c r="D14" s="144">
        <f t="shared" si="0"/>
        <v>0</v>
      </c>
      <c r="E14" s="144">
        <f t="shared" si="0"/>
        <v>0</v>
      </c>
    </row>
    <row r="15" spans="1:10" ht="41.4" x14ac:dyDescent="0.3">
      <c r="A15" s="139" t="s">
        <v>591</v>
      </c>
      <c r="B15" s="143" t="s">
        <v>592</v>
      </c>
      <c r="C15" s="144">
        <v>0</v>
      </c>
      <c r="D15" s="144">
        <v>0</v>
      </c>
      <c r="E15" s="144">
        <v>0</v>
      </c>
      <c r="H15" s="265"/>
      <c r="I15" s="265"/>
      <c r="J15" s="265"/>
    </row>
    <row r="16" spans="1:10" x14ac:dyDescent="0.3">
      <c r="A16" s="139" t="s">
        <v>593</v>
      </c>
      <c r="B16" s="143" t="s">
        <v>594</v>
      </c>
      <c r="C16" s="144">
        <f>C19</f>
        <v>11440.368890000042</v>
      </c>
      <c r="D16" s="144">
        <f>D19</f>
        <v>0</v>
      </c>
      <c r="E16" s="144">
        <f>E19</f>
        <v>0</v>
      </c>
    </row>
    <row r="17" spans="1:10" ht="27.6" x14ac:dyDescent="0.3">
      <c r="A17" s="139" t="s">
        <v>595</v>
      </c>
      <c r="B17" s="143" t="s">
        <v>596</v>
      </c>
      <c r="C17" s="144">
        <f>C18</f>
        <v>11440.368890000042</v>
      </c>
      <c r="D17" s="144">
        <f>D19</f>
        <v>0</v>
      </c>
      <c r="E17" s="144">
        <f>E19</f>
        <v>0</v>
      </c>
    </row>
    <row r="18" spans="1:10" ht="27.6" x14ac:dyDescent="0.3">
      <c r="A18" s="139" t="s">
        <v>597</v>
      </c>
      <c r="B18" s="143" t="s">
        <v>598</v>
      </c>
      <c r="C18" s="144">
        <f>C19</f>
        <v>11440.368890000042</v>
      </c>
      <c r="D18" s="144">
        <f>D19</f>
        <v>0</v>
      </c>
      <c r="E18" s="144">
        <f>E19</f>
        <v>0</v>
      </c>
    </row>
    <row r="19" spans="1:10" ht="41.4" x14ac:dyDescent="0.3">
      <c r="A19" s="139" t="s">
        <v>599</v>
      </c>
      <c r="B19" s="143" t="s">
        <v>600</v>
      </c>
      <c r="C19" s="144">
        <f>1451721.95161-1440281.58272</f>
        <v>11440.368890000042</v>
      </c>
      <c r="D19" s="144">
        <v>0</v>
      </c>
      <c r="E19" s="144">
        <v>0</v>
      </c>
      <c r="H19" s="148"/>
      <c r="I19" s="148"/>
      <c r="J19" s="148"/>
    </row>
    <row r="20" spans="1:10" x14ac:dyDescent="0.3">
      <c r="A20" s="145"/>
      <c r="B20" s="146" t="s">
        <v>601</v>
      </c>
      <c r="C20" s="147">
        <f>C19</f>
        <v>11440.368890000042</v>
      </c>
      <c r="D20" s="147">
        <f>D10</f>
        <v>0</v>
      </c>
      <c r="E20" s="147">
        <f>E10</f>
        <v>0</v>
      </c>
      <c r="H20" s="148"/>
      <c r="I20" s="148"/>
      <c r="J20" s="148"/>
    </row>
    <row r="21" spans="1:10" x14ac:dyDescent="0.3">
      <c r="I21" s="148"/>
      <c r="J21" s="148"/>
    </row>
    <row r="22" spans="1:10" x14ac:dyDescent="0.3">
      <c r="C22" s="148"/>
      <c r="H22" s="148"/>
      <c r="I22" s="148"/>
      <c r="J22" s="148"/>
    </row>
  </sheetData>
  <mergeCells count="6">
    <mergeCell ref="B7:E7"/>
    <mergeCell ref="C1:E1"/>
    <mergeCell ref="C2:E2"/>
    <mergeCell ref="C3:E3"/>
    <mergeCell ref="C4:E4"/>
    <mergeCell ref="A6:E6"/>
  </mergeCells>
  <pageMargins left="0.9055118110236221" right="0.5118110236220472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приложение 1</vt:lpstr>
      <vt:lpstr>Приложение 2</vt:lpstr>
      <vt:lpstr>Приложение 4</vt:lpstr>
      <vt:lpstr>Приложение 5</vt:lpstr>
      <vt:lpstr>'приложение 1'!Область_печати</vt:lpstr>
      <vt:lpstr>'Приложение 2'!Область_печати</vt:lpstr>
      <vt:lpstr>'Приложение 4'!Область_печати</vt:lpstr>
      <vt:lpstr>'Приложение 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2026-06-26T03:56:15Z</cp:lastPrinted>
  <dcterms:created xsi:type="dcterms:W3CDTF">2024-10-23T06:02:00Z</dcterms:created>
  <dcterms:modified xsi:type="dcterms:W3CDTF">2026-06-26T03:58:41Z</dcterms:modified>
</cp:coreProperties>
</file>