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35" yWindow="-285" windowWidth="22680" windowHeight="12630" tabRatio="919" activeTab="1"/>
  </bookViews>
  <sheets>
    <sheet name="ДОХОДЫ" sheetId="22" r:id="rId1"/>
    <sheet name="расходы" sheetId="1" r:id="rId2"/>
    <sheet name="Источники" sheetId="21" r:id="rId3"/>
    <sheet name="дорожный фонд" sheetId="20" r:id="rId4"/>
  </sheets>
  <definedNames>
    <definedName name="_xlnm._FilterDatabase" localSheetId="1" hidden="1">расходы!$A$9:$F$816</definedName>
    <definedName name="_xlnm.Print_Area" localSheetId="3">'дорожный фонд'!$A$1:$N$99</definedName>
    <definedName name="_xlnm.Print_Area" localSheetId="0">ДОХОДЫ!$A$1:$H$197</definedName>
    <definedName name="_xlnm.Print_Area" localSheetId="2">Источники!$A$1:$G$20</definedName>
    <definedName name="_xlnm.Print_Area" localSheetId="1">расходы!$A$1:$K$816</definedName>
  </definedNames>
  <calcPr calcId="124519"/>
</workbook>
</file>

<file path=xl/calcChain.xml><?xml version="1.0" encoding="utf-8"?>
<calcChain xmlns="http://schemas.openxmlformats.org/spreadsheetml/2006/main">
  <c r="D99" i="20"/>
  <c r="E15" i="21"/>
  <c r="E14" s="1"/>
  <c r="E13" s="1"/>
  <c r="D15"/>
  <c r="D14" s="1"/>
  <c r="C15"/>
  <c r="H196" i="22"/>
  <c r="G196"/>
  <c r="H195"/>
  <c r="G195"/>
  <c r="H194"/>
  <c r="G194"/>
  <c r="H193"/>
  <c r="G193"/>
  <c r="H192"/>
  <c r="G192"/>
  <c r="H191"/>
  <c r="G191"/>
  <c r="F190"/>
  <c r="G190" s="1"/>
  <c r="E190"/>
  <c r="H190" s="1"/>
  <c r="D190"/>
  <c r="C190"/>
  <c r="H189"/>
  <c r="G189"/>
  <c r="F188"/>
  <c r="G188" s="1"/>
  <c r="E188"/>
  <c r="H188" s="1"/>
  <c r="D188"/>
  <c r="C188"/>
  <c r="F186"/>
  <c r="E186"/>
  <c r="D186"/>
  <c r="C186"/>
  <c r="F184"/>
  <c r="E184"/>
  <c r="D184"/>
  <c r="C184"/>
  <c r="H183"/>
  <c r="G183"/>
  <c r="H182"/>
  <c r="G182"/>
  <c r="H181"/>
  <c r="G181"/>
  <c r="H180"/>
  <c r="G180"/>
  <c r="H179"/>
  <c r="G179"/>
  <c r="G178"/>
  <c r="F176"/>
  <c r="G176" s="1"/>
  <c r="E176"/>
  <c r="H176" s="1"/>
  <c r="D176"/>
  <c r="C176"/>
  <c r="H175"/>
  <c r="G175"/>
  <c r="H174"/>
  <c r="G174"/>
  <c r="H173"/>
  <c r="G173"/>
  <c r="F172"/>
  <c r="G172" s="1"/>
  <c r="E172"/>
  <c r="H172" s="1"/>
  <c r="D172"/>
  <c r="C172"/>
  <c r="H171"/>
  <c r="G171"/>
  <c r="G170"/>
  <c r="F168"/>
  <c r="G168" s="1"/>
  <c r="E168"/>
  <c r="D168"/>
  <c r="C168"/>
  <c r="H167"/>
  <c r="G167"/>
  <c r="G166"/>
  <c r="H165"/>
  <c r="G165"/>
  <c r="H164"/>
  <c r="G164"/>
  <c r="F162"/>
  <c r="G162" s="1"/>
  <c r="E162"/>
  <c r="D162"/>
  <c r="C162"/>
  <c r="G161"/>
  <c r="H160"/>
  <c r="G160"/>
  <c r="H159"/>
  <c r="G159"/>
  <c r="H158"/>
  <c r="G158"/>
  <c r="H157"/>
  <c r="G157"/>
  <c r="H156"/>
  <c r="G156"/>
  <c r="H155"/>
  <c r="G155"/>
  <c r="H154"/>
  <c r="G154"/>
  <c r="H153"/>
  <c r="G153"/>
  <c r="G152"/>
  <c r="H151"/>
  <c r="G151"/>
  <c r="H150"/>
  <c r="G150"/>
  <c r="H149"/>
  <c r="G149"/>
  <c r="F147"/>
  <c r="G147" s="1"/>
  <c r="E147"/>
  <c r="H147" s="1"/>
  <c r="D147"/>
  <c r="D146" s="1"/>
  <c r="C147"/>
  <c r="F146"/>
  <c r="G146" s="1"/>
  <c r="C146"/>
  <c r="G145"/>
  <c r="H144"/>
  <c r="G144"/>
  <c r="H143"/>
  <c r="G143"/>
  <c r="H142"/>
  <c r="G142"/>
  <c r="G141"/>
  <c r="G140"/>
  <c r="G139"/>
  <c r="G138"/>
  <c r="H137"/>
  <c r="G137"/>
  <c r="G136"/>
  <c r="H135"/>
  <c r="G135"/>
  <c r="H134"/>
  <c r="G134"/>
  <c r="F132"/>
  <c r="G132" s="1"/>
  <c r="E132"/>
  <c r="D132"/>
  <c r="C132"/>
  <c r="G131"/>
  <c r="F129"/>
  <c r="G129" s="1"/>
  <c r="E129"/>
  <c r="D129"/>
  <c r="D128" s="1"/>
  <c r="D114" s="1"/>
  <c r="C129"/>
  <c r="F128"/>
  <c r="G128" s="1"/>
  <c r="E128"/>
  <c r="C128"/>
  <c r="G127"/>
  <c r="F126"/>
  <c r="E126"/>
  <c r="D126"/>
  <c r="G126" s="1"/>
  <c r="C126"/>
  <c r="G125"/>
  <c r="F123"/>
  <c r="G123" s="1"/>
  <c r="E123"/>
  <c r="E122" s="1"/>
  <c r="D123"/>
  <c r="C123"/>
  <c r="F122"/>
  <c r="G122" s="1"/>
  <c r="D122"/>
  <c r="C122"/>
  <c r="H121"/>
  <c r="G121"/>
  <c r="F120"/>
  <c r="G120" s="1"/>
  <c r="E120"/>
  <c r="E114" s="1"/>
  <c r="D120"/>
  <c r="C120"/>
  <c r="H119"/>
  <c r="G119"/>
  <c r="F118"/>
  <c r="G118" s="1"/>
  <c r="E118"/>
  <c r="D118"/>
  <c r="C118"/>
  <c r="G117"/>
  <c r="F116"/>
  <c r="E116"/>
  <c r="D116"/>
  <c r="G116" s="1"/>
  <c r="C116"/>
  <c r="C115" s="1"/>
  <c r="C114" s="1"/>
  <c r="C104" s="1"/>
  <c r="C103" s="1"/>
  <c r="F115"/>
  <c r="G115" s="1"/>
  <c r="E115"/>
  <c r="D115"/>
  <c r="F114"/>
  <c r="G114" s="1"/>
  <c r="H113"/>
  <c r="G113"/>
  <c r="H112"/>
  <c r="G112"/>
  <c r="H110"/>
  <c r="F110"/>
  <c r="G110" s="1"/>
  <c r="E110"/>
  <c r="D110"/>
  <c r="C110"/>
  <c r="H109"/>
  <c r="G109"/>
  <c r="H107"/>
  <c r="F107"/>
  <c r="G107" s="1"/>
  <c r="E107"/>
  <c r="D107"/>
  <c r="C107"/>
  <c r="H106"/>
  <c r="G106"/>
  <c r="H105"/>
  <c r="F105"/>
  <c r="G105" s="1"/>
  <c r="E105"/>
  <c r="D105"/>
  <c r="C105"/>
  <c r="F104"/>
  <c r="H102"/>
  <c r="G102"/>
  <c r="H101"/>
  <c r="F101"/>
  <c r="G101" s="1"/>
  <c r="E101"/>
  <c r="D101"/>
  <c r="C101"/>
  <c r="F99"/>
  <c r="E99"/>
  <c r="D99"/>
  <c r="C99"/>
  <c r="F97"/>
  <c r="E97"/>
  <c r="E96" s="1"/>
  <c r="E53" s="1"/>
  <c r="D97"/>
  <c r="D96" s="1"/>
  <c r="D53" s="1"/>
  <c r="D11" s="1"/>
  <c r="C97"/>
  <c r="F96"/>
  <c r="G96" s="1"/>
  <c r="C96"/>
  <c r="H95"/>
  <c r="G95"/>
  <c r="H94"/>
  <c r="G94"/>
  <c r="H93"/>
  <c r="G93"/>
  <c r="H92"/>
  <c r="G92"/>
  <c r="G90"/>
  <c r="H89"/>
  <c r="G89"/>
  <c r="H88"/>
  <c r="G88"/>
  <c r="H87"/>
  <c r="G87"/>
  <c r="H86"/>
  <c r="G86"/>
  <c r="H84"/>
  <c r="G83"/>
  <c r="H82"/>
  <c r="G82"/>
  <c r="H80"/>
  <c r="G80"/>
  <c r="H79"/>
  <c r="G79"/>
  <c r="H78"/>
  <c r="G78"/>
  <c r="F77"/>
  <c r="H77" s="1"/>
  <c r="E77"/>
  <c r="D77"/>
  <c r="G77" s="1"/>
  <c r="C77"/>
  <c r="H76"/>
  <c r="G76"/>
  <c r="H75"/>
  <c r="G75"/>
  <c r="F74"/>
  <c r="G74" s="1"/>
  <c r="E74"/>
  <c r="D74"/>
  <c r="C74"/>
  <c r="F71"/>
  <c r="E71"/>
  <c r="D71"/>
  <c r="C71"/>
  <c r="F70"/>
  <c r="G70" s="1"/>
  <c r="E70"/>
  <c r="D70"/>
  <c r="C70"/>
  <c r="F68"/>
  <c r="E68"/>
  <c r="D68"/>
  <c r="C68"/>
  <c r="G67"/>
  <c r="F66"/>
  <c r="G66" s="1"/>
  <c r="E66"/>
  <c r="D66"/>
  <c r="C66"/>
  <c r="H65"/>
  <c r="G65"/>
  <c r="F64"/>
  <c r="G64" s="1"/>
  <c r="E64"/>
  <c r="D64"/>
  <c r="C64"/>
  <c r="F63"/>
  <c r="G63" s="1"/>
  <c r="E63"/>
  <c r="D63"/>
  <c r="C63"/>
  <c r="H62"/>
  <c r="G62"/>
  <c r="F61"/>
  <c r="G61" s="1"/>
  <c r="E61"/>
  <c r="D61"/>
  <c r="C61"/>
  <c r="H60"/>
  <c r="G60"/>
  <c r="H59"/>
  <c r="G59"/>
  <c r="H58"/>
  <c r="G58"/>
  <c r="H57"/>
  <c r="G57"/>
  <c r="H56"/>
  <c r="G56"/>
  <c r="F55"/>
  <c r="G55" s="1"/>
  <c r="E55"/>
  <c r="D55"/>
  <c r="C55"/>
  <c r="F54"/>
  <c r="G54" s="1"/>
  <c r="E54"/>
  <c r="D54"/>
  <c r="C54"/>
  <c r="F53"/>
  <c r="G53" s="1"/>
  <c r="C53"/>
  <c r="H52"/>
  <c r="G52"/>
  <c r="F51"/>
  <c r="G51" s="1"/>
  <c r="E51"/>
  <c r="D51"/>
  <c r="C51"/>
  <c r="H50"/>
  <c r="G50"/>
  <c r="F49"/>
  <c r="G49" s="1"/>
  <c r="E49"/>
  <c r="E48" s="1"/>
  <c r="E12" s="1"/>
  <c r="E11" s="1"/>
  <c r="D49"/>
  <c r="C49"/>
  <c r="D48"/>
  <c r="C48"/>
  <c r="H47"/>
  <c r="G47"/>
  <c r="H46"/>
  <c r="G46"/>
  <c r="F45"/>
  <c r="G45" s="1"/>
  <c r="E45"/>
  <c r="D45"/>
  <c r="C45"/>
  <c r="H44"/>
  <c r="G44"/>
  <c r="H43"/>
  <c r="G43"/>
  <c r="G42"/>
  <c r="F42"/>
  <c r="H42" s="1"/>
  <c r="E42"/>
  <c r="D42"/>
  <c r="C42"/>
  <c r="H41"/>
  <c r="G41"/>
  <c r="G40"/>
  <c r="F40"/>
  <c r="H40" s="1"/>
  <c r="E40"/>
  <c r="D40"/>
  <c r="C40"/>
  <c r="F39"/>
  <c r="G39" s="1"/>
  <c r="E39"/>
  <c r="D39"/>
  <c r="C39"/>
  <c r="H38"/>
  <c r="G38"/>
  <c r="F37"/>
  <c r="E37"/>
  <c r="H37" s="1"/>
  <c r="D37"/>
  <c r="G37" s="1"/>
  <c r="C37"/>
  <c r="H36"/>
  <c r="G36"/>
  <c r="F35"/>
  <c r="E35"/>
  <c r="H35" s="1"/>
  <c r="D35"/>
  <c r="G35" s="1"/>
  <c r="C35"/>
  <c r="H33"/>
  <c r="G33"/>
  <c r="H32"/>
  <c r="G32"/>
  <c r="F31"/>
  <c r="G31" s="1"/>
  <c r="E31"/>
  <c r="D31"/>
  <c r="C31"/>
  <c r="F30"/>
  <c r="G30" s="1"/>
  <c r="E30"/>
  <c r="D30"/>
  <c r="C30"/>
  <c r="H29"/>
  <c r="G29"/>
  <c r="F28"/>
  <c r="G28" s="1"/>
  <c r="E28"/>
  <c r="D28"/>
  <c r="C28"/>
  <c r="H27"/>
  <c r="G27"/>
  <c r="H26"/>
  <c r="G26"/>
  <c r="H25"/>
  <c r="G25"/>
  <c r="H24"/>
  <c r="G24"/>
  <c r="F23"/>
  <c r="G23" s="1"/>
  <c r="E23"/>
  <c r="D23"/>
  <c r="C23"/>
  <c r="C22" s="1"/>
  <c r="C12" s="1"/>
  <c r="C11" s="1"/>
  <c r="F22"/>
  <c r="G22" s="1"/>
  <c r="E22"/>
  <c r="D22"/>
  <c r="H21"/>
  <c r="G21"/>
  <c r="G20"/>
  <c r="G18"/>
  <c r="H17"/>
  <c r="G17"/>
  <c r="G16"/>
  <c r="H15"/>
  <c r="G15"/>
  <c r="F14"/>
  <c r="G14" s="1"/>
  <c r="E14"/>
  <c r="D14"/>
  <c r="C14"/>
  <c r="F13"/>
  <c r="H13" s="1"/>
  <c r="E13"/>
  <c r="D13"/>
  <c r="C13"/>
  <c r="D12"/>
  <c r="H202" i="1"/>
  <c r="C23" i="20"/>
  <c r="F15" i="21" l="1"/>
  <c r="G15"/>
  <c r="D13"/>
  <c r="D12" s="1"/>
  <c r="G14"/>
  <c r="C14"/>
  <c r="F14" s="1"/>
  <c r="G104" i="22"/>
  <c r="C197"/>
  <c r="D197"/>
  <c r="D104"/>
  <c r="D103" s="1"/>
  <c r="G13"/>
  <c r="H23"/>
  <c r="H31"/>
  <c r="H54"/>
  <c r="H64"/>
  <c r="H74"/>
  <c r="H118"/>
  <c r="E146"/>
  <c r="E104" s="1"/>
  <c r="H168"/>
  <c r="H14"/>
  <c r="H96"/>
  <c r="F103"/>
  <c r="H114"/>
  <c r="H132"/>
  <c r="H146"/>
  <c r="H162"/>
  <c r="H22"/>
  <c r="H28"/>
  <c r="H30"/>
  <c r="H39"/>
  <c r="H45"/>
  <c r="F48"/>
  <c r="H49"/>
  <c r="H51"/>
  <c r="H53"/>
  <c r="H55"/>
  <c r="H61"/>
  <c r="H63"/>
  <c r="H70"/>
  <c r="G13" i="21"/>
  <c r="E12"/>
  <c r="C13" l="1"/>
  <c r="C12" s="1"/>
  <c r="F12" s="1"/>
  <c r="E103" i="22"/>
  <c r="E197" s="1"/>
  <c r="H104"/>
  <c r="F12"/>
  <c r="G48"/>
  <c r="H48"/>
  <c r="H103"/>
  <c r="G103"/>
  <c r="G12" i="21"/>
  <c r="F13" l="1"/>
  <c r="G12" i="22"/>
  <c r="H12"/>
  <c r="F11"/>
  <c r="H11" l="1"/>
  <c r="F197"/>
  <c r="G11"/>
  <c r="G197" l="1"/>
  <c r="H197"/>
  <c r="K21" i="20"/>
  <c r="L17"/>
  <c r="N23"/>
  <c r="M23"/>
  <c r="L23"/>
  <c r="N22"/>
  <c r="M22"/>
  <c r="L22"/>
  <c r="N21"/>
  <c r="M21"/>
  <c r="L21"/>
  <c r="N20"/>
  <c r="M20"/>
  <c r="L20"/>
  <c r="N19"/>
  <c r="M19"/>
  <c r="L19"/>
  <c r="E10"/>
  <c r="J23"/>
  <c r="K97"/>
  <c r="K36"/>
  <c r="K95"/>
  <c r="K92"/>
  <c r="K93"/>
  <c r="K80"/>
  <c r="K79"/>
  <c r="K78"/>
  <c r="K77"/>
  <c r="K76"/>
  <c r="K75"/>
  <c r="K74"/>
  <c r="K73"/>
  <c r="K72"/>
  <c r="K71"/>
  <c r="K70"/>
  <c r="K37" s="1"/>
  <c r="K81"/>
  <c r="K68"/>
  <c r="K67"/>
  <c r="K66"/>
  <c r="K65"/>
  <c r="K64"/>
  <c r="K63"/>
  <c r="K62"/>
  <c r="K61"/>
  <c r="K60"/>
  <c r="K59"/>
  <c r="K58"/>
  <c r="K57"/>
  <c r="K69"/>
  <c r="K84"/>
  <c r="K85"/>
  <c r="K86"/>
  <c r="N97"/>
  <c r="M97"/>
  <c r="L97"/>
  <c r="N96"/>
  <c r="M96"/>
  <c r="L96"/>
  <c r="N95"/>
  <c r="M95"/>
  <c r="L95"/>
  <c r="N94"/>
  <c r="M94"/>
  <c r="L94"/>
  <c r="N93"/>
  <c r="M93"/>
  <c r="L93"/>
  <c r="N92"/>
  <c r="M92"/>
  <c r="L92"/>
  <c r="N91"/>
  <c r="M91"/>
  <c r="L91"/>
  <c r="N90"/>
  <c r="M90"/>
  <c r="L90"/>
  <c r="N89"/>
  <c r="M89"/>
  <c r="L89"/>
  <c r="N88"/>
  <c r="M88"/>
  <c r="L88"/>
  <c r="N87"/>
  <c r="M87"/>
  <c r="L87"/>
  <c r="N86"/>
  <c r="M86"/>
  <c r="L86"/>
  <c r="N85"/>
  <c r="M85"/>
  <c r="L85"/>
  <c r="N84"/>
  <c r="M84"/>
  <c r="L84"/>
  <c r="N83"/>
  <c r="M83"/>
  <c r="L83"/>
  <c r="N82"/>
  <c r="M82"/>
  <c r="L82"/>
  <c r="N81"/>
  <c r="M81"/>
  <c r="L81"/>
  <c r="N80"/>
  <c r="M80"/>
  <c r="L80"/>
  <c r="N79"/>
  <c r="M79"/>
  <c r="L79"/>
  <c r="N78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55"/>
  <c r="M55"/>
  <c r="L55"/>
  <c r="N54"/>
  <c r="M54"/>
  <c r="L54"/>
  <c r="N53"/>
  <c r="M53"/>
  <c r="L53"/>
  <c r="N52"/>
  <c r="M52"/>
  <c r="L52"/>
  <c r="N51"/>
  <c r="M51"/>
  <c r="L51"/>
  <c r="N50"/>
  <c r="M50"/>
  <c r="L50"/>
  <c r="N49"/>
  <c r="M49"/>
  <c r="L49"/>
  <c r="N48"/>
  <c r="M48"/>
  <c r="L48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G70"/>
  <c r="I85"/>
  <c r="I84" s="1"/>
  <c r="H85"/>
  <c r="H84" s="1"/>
  <c r="J85"/>
  <c r="J84" s="1"/>
  <c r="J70"/>
  <c r="E9"/>
  <c r="F83"/>
  <c r="I301" i="1"/>
  <c r="H301"/>
  <c r="G301"/>
  <c r="F301"/>
  <c r="I487"/>
  <c r="H487"/>
  <c r="H486" s="1"/>
  <c r="H485" s="1"/>
  <c r="H484" s="1"/>
  <c r="H483" s="1"/>
  <c r="H482" s="1"/>
  <c r="G487"/>
  <c r="G486" s="1"/>
  <c r="G485" s="1"/>
  <c r="G484" s="1"/>
  <c r="F487"/>
  <c r="F486" s="1"/>
  <c r="F485" s="1"/>
  <c r="J815"/>
  <c r="K813"/>
  <c r="J811"/>
  <c r="J809"/>
  <c r="K807"/>
  <c r="J807"/>
  <c r="K806"/>
  <c r="J801"/>
  <c r="K796"/>
  <c r="J796"/>
  <c r="K795"/>
  <c r="J795"/>
  <c r="K786"/>
  <c r="J786"/>
  <c r="K783"/>
  <c r="J783"/>
  <c r="K782"/>
  <c r="J782"/>
  <c r="K780"/>
  <c r="J780"/>
  <c r="J773"/>
  <c r="K766"/>
  <c r="J766"/>
  <c r="K765"/>
  <c r="J765"/>
  <c r="J757"/>
  <c r="J754"/>
  <c r="K751"/>
  <c r="J751"/>
  <c r="K748"/>
  <c r="J748"/>
  <c r="K746"/>
  <c r="J746"/>
  <c r="K741"/>
  <c r="J741"/>
  <c r="K740"/>
  <c r="J740"/>
  <c r="J733"/>
  <c r="J732"/>
  <c r="J731"/>
  <c r="J727"/>
  <c r="J726"/>
  <c r="J725"/>
  <c r="J722"/>
  <c r="J721"/>
  <c r="J720"/>
  <c r="J717"/>
  <c r="J716"/>
  <c r="J715"/>
  <c r="J712"/>
  <c r="J709"/>
  <c r="K706"/>
  <c r="J703"/>
  <c r="K700"/>
  <c r="J700"/>
  <c r="K699"/>
  <c r="J699"/>
  <c r="K698"/>
  <c r="K695"/>
  <c r="J695"/>
  <c r="J687"/>
  <c r="J680"/>
  <c r="J679"/>
  <c r="K676"/>
  <c r="J676"/>
  <c r="K669"/>
  <c r="J669"/>
  <c r="J660"/>
  <c r="K657"/>
  <c r="J657"/>
  <c r="K656"/>
  <c r="J656"/>
  <c r="K653"/>
  <c r="J653"/>
  <c r="K651"/>
  <c r="J651"/>
  <c r="K644"/>
  <c r="J644"/>
  <c r="K637"/>
  <c r="J637"/>
  <c r="K636"/>
  <c r="J636"/>
  <c r="J634"/>
  <c r="K630"/>
  <c r="J630"/>
  <c r="K628"/>
  <c r="J628"/>
  <c r="K626"/>
  <c r="J626"/>
  <c r="K622"/>
  <c r="J622"/>
  <c r="K614"/>
  <c r="J614"/>
  <c r="K610"/>
  <c r="J610"/>
  <c r="K608"/>
  <c r="J608"/>
  <c r="J604"/>
  <c r="J603"/>
  <c r="J602"/>
  <c r="J601"/>
  <c r="J597"/>
  <c r="K593"/>
  <c r="J593"/>
  <c r="K591"/>
  <c r="J591"/>
  <c r="K589"/>
  <c r="J589"/>
  <c r="J587"/>
  <c r="J586"/>
  <c r="K585"/>
  <c r="J585"/>
  <c r="K580"/>
  <c r="J580"/>
  <c r="K579"/>
  <c r="J579"/>
  <c r="J572"/>
  <c r="J571"/>
  <c r="J570"/>
  <c r="K565"/>
  <c r="J565"/>
  <c r="K563"/>
  <c r="J563"/>
  <c r="J556"/>
  <c r="J555"/>
  <c r="J554"/>
  <c r="J553"/>
  <c r="K552"/>
  <c r="J552"/>
  <c r="K548"/>
  <c r="J548"/>
  <c r="K544"/>
  <c r="J544"/>
  <c r="K542"/>
  <c r="J542"/>
  <c r="K540"/>
  <c r="J540"/>
  <c r="K537"/>
  <c r="J537"/>
  <c r="K535"/>
  <c r="J535"/>
  <c r="K533"/>
  <c r="J533"/>
  <c r="K531"/>
  <c r="J531"/>
  <c r="K529"/>
  <c r="J529"/>
  <c r="K526"/>
  <c r="J526"/>
  <c r="K525"/>
  <c r="J525"/>
  <c r="K522"/>
  <c r="J522"/>
  <c r="K520"/>
  <c r="J520"/>
  <c r="J513"/>
  <c r="J512"/>
  <c r="K509"/>
  <c r="J509"/>
  <c r="J504"/>
  <c r="K501"/>
  <c r="J501"/>
  <c r="K499"/>
  <c r="J499"/>
  <c r="K498"/>
  <c r="J498"/>
  <c r="K496"/>
  <c r="J496"/>
  <c r="J488"/>
  <c r="J479"/>
  <c r="K472"/>
  <c r="J472"/>
  <c r="J466"/>
  <c r="K463"/>
  <c r="J463"/>
  <c r="K462"/>
  <c r="J462"/>
  <c r="K461"/>
  <c r="J461"/>
  <c r="J458"/>
  <c r="K452"/>
  <c r="J452"/>
  <c r="J451"/>
  <c r="K449"/>
  <c r="J449"/>
  <c r="J448"/>
  <c r="K446"/>
  <c r="J446"/>
  <c r="J445"/>
  <c r="K441"/>
  <c r="J441"/>
  <c r="J437"/>
  <c r="J436"/>
  <c r="J431"/>
  <c r="K425"/>
  <c r="J425"/>
  <c r="J417"/>
  <c r="J416"/>
  <c r="J412"/>
  <c r="K411"/>
  <c r="J411"/>
  <c r="K401"/>
  <c r="J401"/>
  <c r="J391"/>
  <c r="J390"/>
  <c r="J386"/>
  <c r="J385"/>
  <c r="J384"/>
  <c r="K379"/>
  <c r="J379"/>
  <c r="J376"/>
  <c r="J374"/>
  <c r="K372"/>
  <c r="J372"/>
  <c r="J369"/>
  <c r="J368"/>
  <c r="J365"/>
  <c r="J364"/>
  <c r="J356"/>
  <c r="K354"/>
  <c r="J354"/>
  <c r="J352"/>
  <c r="K350"/>
  <c r="J350"/>
  <c r="J348"/>
  <c r="J347"/>
  <c r="J346"/>
  <c r="J343"/>
  <c r="J342"/>
  <c r="J341"/>
  <c r="K333"/>
  <c r="J333"/>
  <c r="J331"/>
  <c r="K329"/>
  <c r="J329"/>
  <c r="K327"/>
  <c r="J327"/>
  <c r="J323"/>
  <c r="J322"/>
  <c r="J318"/>
  <c r="J316"/>
  <c r="K314"/>
  <c r="J314"/>
  <c r="J312"/>
  <c r="J310"/>
  <c r="J308"/>
  <c r="J306"/>
  <c r="K302"/>
  <c r="J302"/>
  <c r="J295"/>
  <c r="K293"/>
  <c r="J293"/>
  <c r="K291"/>
  <c r="J291"/>
  <c r="K289"/>
  <c r="J289"/>
  <c r="J282"/>
  <c r="K281"/>
  <c r="J281"/>
  <c r="K280"/>
  <c r="J280"/>
  <c r="J276"/>
  <c r="J273"/>
  <c r="J272"/>
  <c r="K269"/>
  <c r="J269"/>
  <c r="J265"/>
  <c r="J261"/>
  <c r="J258"/>
  <c r="K253"/>
  <c r="J253"/>
  <c r="K252"/>
  <c r="J252"/>
  <c r="J246"/>
  <c r="J245"/>
  <c r="J241"/>
  <c r="J238"/>
  <c r="K234"/>
  <c r="J234"/>
  <c r="K233"/>
  <c r="J233"/>
  <c r="K232"/>
  <c r="J232"/>
  <c r="J228"/>
  <c r="K224"/>
  <c r="J224"/>
  <c r="K221"/>
  <c r="J221"/>
  <c r="J219"/>
  <c r="K217"/>
  <c r="J217"/>
  <c r="K216"/>
  <c r="J216"/>
  <c r="J212"/>
  <c r="K202"/>
  <c r="J202"/>
  <c r="K195"/>
  <c r="J195"/>
  <c r="J191"/>
  <c r="J186"/>
  <c r="J184"/>
  <c r="J182"/>
  <c r="J180"/>
  <c r="K177"/>
  <c r="J177"/>
  <c r="K169"/>
  <c r="J169"/>
  <c r="J165"/>
  <c r="K163"/>
  <c r="J163"/>
  <c r="K161"/>
  <c r="J161"/>
  <c r="K159"/>
  <c r="K158"/>
  <c r="J158"/>
  <c r="K153"/>
  <c r="J153"/>
  <c r="J151"/>
  <c r="J144"/>
  <c r="K142"/>
  <c r="J142"/>
  <c r="J141"/>
  <c r="K140"/>
  <c r="J140"/>
  <c r="J138"/>
  <c r="K132"/>
  <c r="J132"/>
  <c r="K131"/>
  <c r="J131"/>
  <c r="J129"/>
  <c r="K127"/>
  <c r="J127"/>
  <c r="K125"/>
  <c r="J125"/>
  <c r="K118"/>
  <c r="K117"/>
  <c r="J117"/>
  <c r="J109"/>
  <c r="K107"/>
  <c r="J107"/>
  <c r="K106"/>
  <c r="J106"/>
  <c r="J104"/>
  <c r="J103"/>
  <c r="K102"/>
  <c r="J102"/>
  <c r="K100"/>
  <c r="J100"/>
  <c r="K98"/>
  <c r="J98"/>
  <c r="K97"/>
  <c r="K96"/>
  <c r="J96"/>
  <c r="K94"/>
  <c r="J94"/>
  <c r="K93"/>
  <c r="J93"/>
  <c r="K92"/>
  <c r="J92"/>
  <c r="J88"/>
  <c r="J87"/>
  <c r="K82"/>
  <c r="J82"/>
  <c r="K80"/>
  <c r="J80"/>
  <c r="J76"/>
  <c r="K75"/>
  <c r="J75"/>
  <c r="K71"/>
  <c r="J71"/>
  <c r="K69"/>
  <c r="J69"/>
  <c r="J62"/>
  <c r="J55"/>
  <c r="J54"/>
  <c r="J53"/>
  <c r="K49"/>
  <c r="J49"/>
  <c r="J48"/>
  <c r="J45"/>
  <c r="J41"/>
  <c r="K39"/>
  <c r="J39"/>
  <c r="J38"/>
  <c r="J36"/>
  <c r="K34"/>
  <c r="J34"/>
  <c r="K33"/>
  <c r="J33"/>
  <c r="K31"/>
  <c r="J31"/>
  <c r="K30"/>
  <c r="J30"/>
  <c r="K26"/>
  <c r="J26"/>
  <c r="K25"/>
  <c r="J25"/>
  <c r="K18"/>
  <c r="J18"/>
  <c r="H781"/>
  <c r="H779"/>
  <c r="H764"/>
  <c r="H723"/>
  <c r="H718"/>
  <c r="H713"/>
  <c r="H711"/>
  <c r="H710" s="1"/>
  <c r="H708"/>
  <c r="H705"/>
  <c r="H701"/>
  <c r="H697"/>
  <c r="H694"/>
  <c r="H678"/>
  <c r="H677" s="1"/>
  <c r="H675"/>
  <c r="H655"/>
  <c r="H654" s="1"/>
  <c r="H652"/>
  <c r="H650"/>
  <c r="H643"/>
  <c r="H635"/>
  <c r="H633"/>
  <c r="H629"/>
  <c r="H627"/>
  <c r="H625"/>
  <c r="H609"/>
  <c r="H607"/>
  <c r="H600"/>
  <c r="H598"/>
  <c r="H596"/>
  <c r="H592"/>
  <c r="H590"/>
  <c r="H588"/>
  <c r="H584"/>
  <c r="H578"/>
  <c r="H569"/>
  <c r="H568" s="1"/>
  <c r="H564"/>
  <c r="H562"/>
  <c r="H551"/>
  <c r="H547"/>
  <c r="H543"/>
  <c r="H541"/>
  <c r="H539"/>
  <c r="H536"/>
  <c r="H534"/>
  <c r="H532"/>
  <c r="H530"/>
  <c r="H528"/>
  <c r="H524"/>
  <c r="H523"/>
  <c r="H521"/>
  <c r="H519"/>
  <c r="H508"/>
  <c r="H503"/>
  <c r="H502" s="1"/>
  <c r="H500"/>
  <c r="H497"/>
  <c r="H495"/>
  <c r="H460"/>
  <c r="H459" s="1"/>
  <c r="H457"/>
  <c r="H450"/>
  <c r="H447"/>
  <c r="H444"/>
  <c r="H434"/>
  <c r="H433" s="1"/>
  <c r="H415"/>
  <c r="H414" s="1"/>
  <c r="H400"/>
  <c r="H399" s="1"/>
  <c r="H398" s="1"/>
  <c r="H397" s="1"/>
  <c r="H396" s="1"/>
  <c r="H389"/>
  <c r="H388"/>
  <c r="H383"/>
  <c r="H382" s="1"/>
  <c r="H332"/>
  <c r="H251"/>
  <c r="H139"/>
  <c r="H124"/>
  <c r="H105"/>
  <c r="H44"/>
  <c r="H43" s="1"/>
  <c r="H40"/>
  <c r="H37"/>
  <c r="H35"/>
  <c r="H32"/>
  <c r="I650"/>
  <c r="I655"/>
  <c r="I536"/>
  <c r="I511"/>
  <c r="I139"/>
  <c r="I400"/>
  <c r="I332"/>
  <c r="I251"/>
  <c r="I105"/>
  <c r="I91"/>
  <c r="I44"/>
  <c r="H511"/>
  <c r="G511"/>
  <c r="F511"/>
  <c r="G730"/>
  <c r="G724"/>
  <c r="J724" s="1"/>
  <c r="G719"/>
  <c r="J719" s="1"/>
  <c r="G714"/>
  <c r="J714" s="1"/>
  <c r="G678"/>
  <c r="G655"/>
  <c r="G650"/>
  <c r="G600"/>
  <c r="G569"/>
  <c r="G536"/>
  <c r="G400"/>
  <c r="G399" s="1"/>
  <c r="G398" s="1"/>
  <c r="G397" s="1"/>
  <c r="G396" s="1"/>
  <c r="F399"/>
  <c r="F398" s="1"/>
  <c r="G332"/>
  <c r="G251"/>
  <c r="G105"/>
  <c r="G450"/>
  <c r="G447"/>
  <c r="G444"/>
  <c r="G345"/>
  <c r="G340"/>
  <c r="G139"/>
  <c r="I275"/>
  <c r="H275"/>
  <c r="G275"/>
  <c r="G97"/>
  <c r="J97" s="1"/>
  <c r="G44"/>
  <c r="G43" s="1"/>
  <c r="F43"/>
  <c r="H649" l="1"/>
  <c r="J511"/>
  <c r="H413"/>
  <c r="H527"/>
  <c r="G729"/>
  <c r="J730"/>
  <c r="I43"/>
  <c r="J44"/>
  <c r="J332"/>
  <c r="K332"/>
  <c r="J536"/>
  <c r="K536"/>
  <c r="J251"/>
  <c r="K251"/>
  <c r="I486"/>
  <c r="J487"/>
  <c r="J105"/>
  <c r="K105"/>
  <c r="J139"/>
  <c r="K139"/>
  <c r="K650"/>
  <c r="J650"/>
  <c r="J275"/>
  <c r="I399"/>
  <c r="J400"/>
  <c r="K400"/>
  <c r="J655"/>
  <c r="K655"/>
  <c r="G483"/>
  <c r="G482" s="1"/>
  <c r="G481" s="1"/>
  <c r="J43" l="1"/>
  <c r="I398"/>
  <c r="J399"/>
  <c r="K399"/>
  <c r="I485"/>
  <c r="J486"/>
  <c r="G728"/>
  <c r="J728" s="1"/>
  <c r="J729"/>
  <c r="I814"/>
  <c r="H814"/>
  <c r="G814"/>
  <c r="H812"/>
  <c r="G813"/>
  <c r="I812"/>
  <c r="I810"/>
  <c r="H810"/>
  <c r="G810"/>
  <c r="I808"/>
  <c r="H808"/>
  <c r="G808"/>
  <c r="H805"/>
  <c r="G806"/>
  <c r="I805"/>
  <c r="I800"/>
  <c r="H800"/>
  <c r="H799" s="1"/>
  <c r="H798" s="1"/>
  <c r="H797" s="1"/>
  <c r="G800"/>
  <c r="G799" s="1"/>
  <c r="G798" s="1"/>
  <c r="G797" s="1"/>
  <c r="I794"/>
  <c r="H794"/>
  <c r="H793" s="1"/>
  <c r="H792" s="1"/>
  <c r="G794"/>
  <c r="G793" s="1"/>
  <c r="G792" s="1"/>
  <c r="I785"/>
  <c r="I784" s="1"/>
  <c r="H785"/>
  <c r="H784" s="1"/>
  <c r="G785"/>
  <c r="G784" s="1"/>
  <c r="I781"/>
  <c r="G781"/>
  <c r="I779"/>
  <c r="H778"/>
  <c r="G779"/>
  <c r="I772"/>
  <c r="I771" s="1"/>
  <c r="H772"/>
  <c r="H771" s="1"/>
  <c r="H770" s="1"/>
  <c r="H769" s="1"/>
  <c r="H768" s="1"/>
  <c r="H767" s="1"/>
  <c r="G772"/>
  <c r="G771" s="1"/>
  <c r="G770" s="1"/>
  <c r="G769" s="1"/>
  <c r="G768" s="1"/>
  <c r="G767" s="1"/>
  <c r="I764"/>
  <c r="I763" s="1"/>
  <c r="H763"/>
  <c r="H762" s="1"/>
  <c r="H761" s="1"/>
  <c r="H760" s="1"/>
  <c r="H759" s="1"/>
  <c r="H758" s="1"/>
  <c r="G764"/>
  <c r="G763" s="1"/>
  <c r="G762" s="1"/>
  <c r="G761" s="1"/>
  <c r="G760" s="1"/>
  <c r="G759" s="1"/>
  <c r="G758" s="1"/>
  <c r="G756"/>
  <c r="G753"/>
  <c r="I750"/>
  <c r="H750"/>
  <c r="G750"/>
  <c r="I747"/>
  <c r="H747"/>
  <c r="G747"/>
  <c r="I745"/>
  <c r="H745"/>
  <c r="G745"/>
  <c r="I739"/>
  <c r="H739"/>
  <c r="H738" s="1"/>
  <c r="H737" s="1"/>
  <c r="H736" s="1"/>
  <c r="G739"/>
  <c r="G738" s="1"/>
  <c r="G737" s="1"/>
  <c r="G736" s="1"/>
  <c r="I723"/>
  <c r="G723"/>
  <c r="I718"/>
  <c r="G718"/>
  <c r="I713"/>
  <c r="G713"/>
  <c r="I711"/>
  <c r="I710" s="1"/>
  <c r="G711"/>
  <c r="G710" s="1"/>
  <c r="I708"/>
  <c r="H707"/>
  <c r="G708"/>
  <c r="H704"/>
  <c r="G706"/>
  <c r="I705"/>
  <c r="I701"/>
  <c r="G702"/>
  <c r="G698"/>
  <c r="I697"/>
  <c r="I694"/>
  <c r="H693"/>
  <c r="G694"/>
  <c r="G693" s="1"/>
  <c r="I686"/>
  <c r="H686"/>
  <c r="H685" s="1"/>
  <c r="H684" s="1"/>
  <c r="H683" s="1"/>
  <c r="H682" s="1"/>
  <c r="H681" s="1"/>
  <c r="G686"/>
  <c r="G685" s="1"/>
  <c r="G684" s="1"/>
  <c r="G683" s="1"/>
  <c r="G682" s="1"/>
  <c r="G681" s="1"/>
  <c r="I678"/>
  <c r="G677"/>
  <c r="I675"/>
  <c r="G675"/>
  <c r="I668"/>
  <c r="H668"/>
  <c r="H667" s="1"/>
  <c r="H666" s="1"/>
  <c r="H665" s="1"/>
  <c r="H664" s="1"/>
  <c r="H663" s="1"/>
  <c r="G668"/>
  <c r="G667" s="1"/>
  <c r="G666" s="1"/>
  <c r="G665" s="1"/>
  <c r="G664" s="1"/>
  <c r="G663" s="1"/>
  <c r="I659"/>
  <c r="H659"/>
  <c r="H658" s="1"/>
  <c r="G659"/>
  <c r="G658" s="1"/>
  <c r="I654"/>
  <c r="G654"/>
  <c r="I652"/>
  <c r="G652"/>
  <c r="I643"/>
  <c r="I642" s="1"/>
  <c r="H642"/>
  <c r="H641" s="1"/>
  <c r="H640" s="1"/>
  <c r="H639" s="1"/>
  <c r="H638" s="1"/>
  <c r="G643"/>
  <c r="G642" s="1"/>
  <c r="G641" s="1"/>
  <c r="G640" s="1"/>
  <c r="G639" s="1"/>
  <c r="G638" s="1"/>
  <c r="I635"/>
  <c r="G635"/>
  <c r="I633"/>
  <c r="G633"/>
  <c r="H632"/>
  <c r="H631" s="1"/>
  <c r="I629"/>
  <c r="G629"/>
  <c r="I627"/>
  <c r="G627"/>
  <c r="I625"/>
  <c r="H624"/>
  <c r="H623" s="1"/>
  <c r="G625"/>
  <c r="I621"/>
  <c r="H621"/>
  <c r="H620" s="1"/>
  <c r="H619" s="1"/>
  <c r="G621"/>
  <c r="G620" s="1"/>
  <c r="G619" s="1"/>
  <c r="I613"/>
  <c r="H613"/>
  <c r="H612" s="1"/>
  <c r="H611" s="1"/>
  <c r="G613"/>
  <c r="G612" s="1"/>
  <c r="G611" s="1"/>
  <c r="I609"/>
  <c r="G609"/>
  <c r="I607"/>
  <c r="G607"/>
  <c r="I600"/>
  <c r="J600" s="1"/>
  <c r="G599"/>
  <c r="I598"/>
  <c r="I596"/>
  <c r="G596"/>
  <c r="I592"/>
  <c r="G592"/>
  <c r="I590"/>
  <c r="G590"/>
  <c r="I588"/>
  <c r="G588"/>
  <c r="I584"/>
  <c r="H583"/>
  <c r="H582" s="1"/>
  <c r="G584"/>
  <c r="I578"/>
  <c r="H577"/>
  <c r="H576" s="1"/>
  <c r="H575" s="1"/>
  <c r="G578"/>
  <c r="G577" s="1"/>
  <c r="G576" s="1"/>
  <c r="G575" s="1"/>
  <c r="I569"/>
  <c r="H567"/>
  <c r="H566" s="1"/>
  <c r="G568"/>
  <c r="G567" s="1"/>
  <c r="G566" s="1"/>
  <c r="I564"/>
  <c r="G564"/>
  <c r="I562"/>
  <c r="H561"/>
  <c r="H560" s="1"/>
  <c r="G562"/>
  <c r="I551"/>
  <c r="H550"/>
  <c r="H549" s="1"/>
  <c r="G551"/>
  <c r="I547"/>
  <c r="H546"/>
  <c r="H545" s="1"/>
  <c r="G547"/>
  <c r="G546" s="1"/>
  <c r="G545" s="1"/>
  <c r="I543"/>
  <c r="G543"/>
  <c r="I541"/>
  <c r="G541"/>
  <c r="I539"/>
  <c r="H538"/>
  <c r="G539"/>
  <c r="I534"/>
  <c r="G534"/>
  <c r="I532"/>
  <c r="G532"/>
  <c r="I530"/>
  <c r="G530"/>
  <c r="I528"/>
  <c r="G528"/>
  <c r="I524"/>
  <c r="G524"/>
  <c r="I523"/>
  <c r="G523"/>
  <c r="I521"/>
  <c r="G521"/>
  <c r="I519"/>
  <c r="H518"/>
  <c r="G519"/>
  <c r="I510"/>
  <c r="H510"/>
  <c r="G510"/>
  <c r="I508"/>
  <c r="H507"/>
  <c r="H481" s="1"/>
  <c r="G508"/>
  <c r="G507" s="1"/>
  <c r="G506" s="1"/>
  <c r="I503"/>
  <c r="G503"/>
  <c r="G502" s="1"/>
  <c r="I500"/>
  <c r="G500"/>
  <c r="I497"/>
  <c r="G497"/>
  <c r="I495"/>
  <c r="G495"/>
  <c r="I478"/>
  <c r="I477" s="1"/>
  <c r="H478"/>
  <c r="G478"/>
  <c r="G477" s="1"/>
  <c r="G476" s="1"/>
  <c r="G475" s="1"/>
  <c r="G474" s="1"/>
  <c r="G473" s="1"/>
  <c r="I471"/>
  <c r="H471"/>
  <c r="H470" s="1"/>
  <c r="H469" s="1"/>
  <c r="H468" s="1"/>
  <c r="H467" s="1"/>
  <c r="G471"/>
  <c r="G470" s="1"/>
  <c r="G469" s="1"/>
  <c r="G468" s="1"/>
  <c r="G467" s="1"/>
  <c r="I465"/>
  <c r="H465"/>
  <c r="H464" s="1"/>
  <c r="G465"/>
  <c r="G464" s="1"/>
  <c r="I460"/>
  <c r="G460"/>
  <c r="G459" s="1"/>
  <c r="I457"/>
  <c r="G457"/>
  <c r="I450"/>
  <c r="G443"/>
  <c r="G442" s="1"/>
  <c r="I447"/>
  <c r="I444"/>
  <c r="I440"/>
  <c r="H440"/>
  <c r="H439" s="1"/>
  <c r="H438" s="1"/>
  <c r="G440"/>
  <c r="G439" s="1"/>
  <c r="G438" s="1"/>
  <c r="I434"/>
  <c r="H432"/>
  <c r="G434"/>
  <c r="G433" s="1"/>
  <c r="G432" s="1"/>
  <c r="I430"/>
  <c r="H430"/>
  <c r="H429" s="1"/>
  <c r="G430"/>
  <c r="G429" s="1"/>
  <c r="I424"/>
  <c r="I423" s="1"/>
  <c r="H424"/>
  <c r="H423" s="1"/>
  <c r="H422" s="1"/>
  <c r="H421" s="1"/>
  <c r="H420" s="1"/>
  <c r="H419" s="1"/>
  <c r="G424"/>
  <c r="G423" s="1"/>
  <c r="G422" s="1"/>
  <c r="G421" s="1"/>
  <c r="G420" s="1"/>
  <c r="G419" s="1"/>
  <c r="I415"/>
  <c r="G415"/>
  <c r="G413" s="1"/>
  <c r="I410"/>
  <c r="I409" s="1"/>
  <c r="H410"/>
  <c r="H409" s="1"/>
  <c r="H408" s="1"/>
  <c r="G410"/>
  <c r="G409" s="1"/>
  <c r="G408" s="1"/>
  <c r="H394"/>
  <c r="H393" s="1"/>
  <c r="H392" s="1"/>
  <c r="G395"/>
  <c r="I394"/>
  <c r="I389"/>
  <c r="G389"/>
  <c r="I388"/>
  <c r="H387"/>
  <c r="G388"/>
  <c r="G387" s="1"/>
  <c r="I383"/>
  <c r="H381"/>
  <c r="G383"/>
  <c r="G382" s="1"/>
  <c r="G381" s="1"/>
  <c r="I378"/>
  <c r="H378"/>
  <c r="H377" s="1"/>
  <c r="G378"/>
  <c r="G377" s="1"/>
  <c r="I375"/>
  <c r="G375"/>
  <c r="I373"/>
  <c r="H373"/>
  <c r="G373"/>
  <c r="I371"/>
  <c r="H371"/>
  <c r="G371"/>
  <c r="I367"/>
  <c r="H366"/>
  <c r="G367"/>
  <c r="G366" s="1"/>
  <c r="I363"/>
  <c r="H363"/>
  <c r="H362" s="1"/>
  <c r="G363"/>
  <c r="G362" s="1"/>
  <c r="I357"/>
  <c r="G359"/>
  <c r="I355"/>
  <c r="H355"/>
  <c r="G355"/>
  <c r="I353"/>
  <c r="H353"/>
  <c r="G353"/>
  <c r="I351"/>
  <c r="H351"/>
  <c r="G351"/>
  <c r="I349"/>
  <c r="H349"/>
  <c r="G349"/>
  <c r="I345"/>
  <c r="H345"/>
  <c r="H344" s="1"/>
  <c r="G344"/>
  <c r="I340"/>
  <c r="H340"/>
  <c r="H339" s="1"/>
  <c r="G339"/>
  <c r="I330"/>
  <c r="H330"/>
  <c r="G330"/>
  <c r="I328"/>
  <c r="H328"/>
  <c r="G328"/>
  <c r="I326"/>
  <c r="H326"/>
  <c r="G326"/>
  <c r="I321"/>
  <c r="I320" s="1"/>
  <c r="H320"/>
  <c r="H319" s="1"/>
  <c r="G321"/>
  <c r="G320" s="1"/>
  <c r="G319" s="1"/>
  <c r="I317"/>
  <c r="H317"/>
  <c r="G317"/>
  <c r="I315"/>
  <c r="H315"/>
  <c r="G315"/>
  <c r="I313"/>
  <c r="H313"/>
  <c r="G313"/>
  <c r="I311"/>
  <c r="H311"/>
  <c r="G311"/>
  <c r="I309"/>
  <c r="H309"/>
  <c r="G309"/>
  <c r="I307"/>
  <c r="H307"/>
  <c r="G307"/>
  <c r="I305"/>
  <c r="H305"/>
  <c r="G305"/>
  <c r="H300"/>
  <c r="H299" s="1"/>
  <c r="G300"/>
  <c r="G299" s="1"/>
  <c r="I294"/>
  <c r="H294"/>
  <c r="G294"/>
  <c r="I292"/>
  <c r="H292"/>
  <c r="G292"/>
  <c r="I290"/>
  <c r="H290"/>
  <c r="G290"/>
  <c r="I288"/>
  <c r="H288"/>
  <c r="G288"/>
  <c r="I279"/>
  <c r="H279"/>
  <c r="H278" s="1"/>
  <c r="H277" s="1"/>
  <c r="H274" s="1"/>
  <c r="G279"/>
  <c r="G278" s="1"/>
  <c r="G277" s="1"/>
  <c r="I271"/>
  <c r="H271"/>
  <c r="H270" s="1"/>
  <c r="G271"/>
  <c r="G270" s="1"/>
  <c r="I268"/>
  <c r="H268"/>
  <c r="G268"/>
  <c r="I264"/>
  <c r="I263" s="1"/>
  <c r="I262" s="1"/>
  <c r="H264"/>
  <c r="H263" s="1"/>
  <c r="H262" s="1"/>
  <c r="G264"/>
  <c r="G263" s="1"/>
  <c r="G262" s="1"/>
  <c r="I260"/>
  <c r="H260"/>
  <c r="H259" s="1"/>
  <c r="G260"/>
  <c r="G259" s="1"/>
  <c r="I257"/>
  <c r="H257"/>
  <c r="H256" s="1"/>
  <c r="G257"/>
  <c r="G256" s="1"/>
  <c r="I250"/>
  <c r="H250"/>
  <c r="H249" s="1"/>
  <c r="G250"/>
  <c r="G249" s="1"/>
  <c r="I244"/>
  <c r="H244"/>
  <c r="H243" s="1"/>
  <c r="H242" s="1"/>
  <c r="G244"/>
  <c r="G243" s="1"/>
  <c r="G242" s="1"/>
  <c r="I240"/>
  <c r="H240"/>
  <c r="H239" s="1"/>
  <c r="G240"/>
  <c r="G239" s="1"/>
  <c r="I237"/>
  <c r="H237"/>
  <c r="H236" s="1"/>
  <c r="G237"/>
  <c r="G236" s="1"/>
  <c r="I231"/>
  <c r="H231"/>
  <c r="H230" s="1"/>
  <c r="H229" s="1"/>
  <c r="G231"/>
  <c r="G230" s="1"/>
  <c r="G229" s="1"/>
  <c r="I227"/>
  <c r="H227"/>
  <c r="H226" s="1"/>
  <c r="H225" s="1"/>
  <c r="G227"/>
  <c r="G226" s="1"/>
  <c r="G225" s="1"/>
  <c r="I223"/>
  <c r="H223"/>
  <c r="H222" s="1"/>
  <c r="G223"/>
  <c r="G222" s="1"/>
  <c r="I220"/>
  <c r="H220"/>
  <c r="G220"/>
  <c r="I218"/>
  <c r="H218"/>
  <c r="G218"/>
  <c r="I215"/>
  <c r="H215"/>
  <c r="G215"/>
  <c r="I214"/>
  <c r="H214"/>
  <c r="G214"/>
  <c r="I211"/>
  <c r="H211"/>
  <c r="H210" s="1"/>
  <c r="G211"/>
  <c r="G210" s="1"/>
  <c r="G209"/>
  <c r="I208"/>
  <c r="H208"/>
  <c r="H207" s="1"/>
  <c r="I201"/>
  <c r="H201"/>
  <c r="H200" s="1"/>
  <c r="H199" s="1"/>
  <c r="H198" s="1"/>
  <c r="G201"/>
  <c r="G200" s="1"/>
  <c r="G199" s="1"/>
  <c r="G198" s="1"/>
  <c r="I194"/>
  <c r="H194"/>
  <c r="H193" s="1"/>
  <c r="H192" s="1"/>
  <c r="G194"/>
  <c r="G193" s="1"/>
  <c r="G192" s="1"/>
  <c r="I190"/>
  <c r="H190"/>
  <c r="H189" s="1"/>
  <c r="H188" s="1"/>
  <c r="H187" s="1"/>
  <c r="G190"/>
  <c r="G189" s="1"/>
  <c r="G188" s="1"/>
  <c r="G187" s="1"/>
  <c r="I185"/>
  <c r="H185"/>
  <c r="G185"/>
  <c r="I183"/>
  <c r="H183"/>
  <c r="G183"/>
  <c r="I181"/>
  <c r="H181"/>
  <c r="G181"/>
  <c r="I179"/>
  <c r="H179"/>
  <c r="G179"/>
  <c r="I176"/>
  <c r="H176"/>
  <c r="H175" s="1"/>
  <c r="G176"/>
  <c r="G175" s="1"/>
  <c r="I168"/>
  <c r="I167" s="1"/>
  <c r="H168"/>
  <c r="H167" s="1"/>
  <c r="H166" s="1"/>
  <c r="G168"/>
  <c r="G167" s="1"/>
  <c r="G166" s="1"/>
  <c r="I164"/>
  <c r="H164"/>
  <c r="G164"/>
  <c r="I162"/>
  <c r="H162"/>
  <c r="G162"/>
  <c r="I160"/>
  <c r="H160"/>
  <c r="G160"/>
  <c r="G159"/>
  <c r="J159" s="1"/>
  <c r="I157"/>
  <c r="H157"/>
  <c r="I152"/>
  <c r="H152"/>
  <c r="G152"/>
  <c r="I150"/>
  <c r="H150"/>
  <c r="G150"/>
  <c r="I143"/>
  <c r="H143"/>
  <c r="G143"/>
  <c r="I137"/>
  <c r="H137"/>
  <c r="G137"/>
  <c r="I130"/>
  <c r="H130"/>
  <c r="G130"/>
  <c r="I128"/>
  <c r="H128"/>
  <c r="G128"/>
  <c r="I126"/>
  <c r="H126"/>
  <c r="G126"/>
  <c r="I124"/>
  <c r="G124"/>
  <c r="G118"/>
  <c r="I116"/>
  <c r="H116"/>
  <c r="H115" s="1"/>
  <c r="H114" s="1"/>
  <c r="H113" s="1"/>
  <c r="H112" s="1"/>
  <c r="H111" s="1"/>
  <c r="H110" s="1"/>
  <c r="I108"/>
  <c r="H108"/>
  <c r="G108"/>
  <c r="I101"/>
  <c r="H101"/>
  <c r="G101"/>
  <c r="I99"/>
  <c r="H99"/>
  <c r="G99"/>
  <c r="I95"/>
  <c r="H95"/>
  <c r="G95"/>
  <c r="H91"/>
  <c r="G91"/>
  <c r="J91" s="1"/>
  <c r="I86"/>
  <c r="H86"/>
  <c r="H85" s="1"/>
  <c r="H84" s="1"/>
  <c r="H83" s="1"/>
  <c r="G86"/>
  <c r="G85" s="1"/>
  <c r="G84" s="1"/>
  <c r="G83" s="1"/>
  <c r="I81"/>
  <c r="H81"/>
  <c r="G81"/>
  <c r="I79"/>
  <c r="H79"/>
  <c r="G79"/>
  <c r="I74"/>
  <c r="H74"/>
  <c r="H73" s="1"/>
  <c r="H72" s="1"/>
  <c r="G74"/>
  <c r="G73" s="1"/>
  <c r="G72" s="1"/>
  <c r="I70"/>
  <c r="H70"/>
  <c r="G70"/>
  <c r="I68"/>
  <c r="H68"/>
  <c r="G68"/>
  <c r="I61"/>
  <c r="H61"/>
  <c r="H60" s="1"/>
  <c r="H59" s="1"/>
  <c r="H58" s="1"/>
  <c r="H57" s="1"/>
  <c r="H56" s="1"/>
  <c r="G61"/>
  <c r="G60" s="1"/>
  <c r="G59" s="1"/>
  <c r="G58" s="1"/>
  <c r="G57" s="1"/>
  <c r="G56" s="1"/>
  <c r="I52"/>
  <c r="H52"/>
  <c r="H51" s="1"/>
  <c r="H50" s="1"/>
  <c r="G52"/>
  <c r="G51" s="1"/>
  <c r="G50" s="1"/>
  <c r="I47"/>
  <c r="H47"/>
  <c r="H46" s="1"/>
  <c r="H42" s="1"/>
  <c r="G47"/>
  <c r="G46" s="1"/>
  <c r="G42" s="1"/>
  <c r="I40"/>
  <c r="G40"/>
  <c r="I37"/>
  <c r="G37"/>
  <c r="I35"/>
  <c r="G35"/>
  <c r="I32"/>
  <c r="G32"/>
  <c r="I29"/>
  <c r="H29"/>
  <c r="G29"/>
  <c r="I24"/>
  <c r="H24"/>
  <c r="H23" s="1"/>
  <c r="H22" s="1"/>
  <c r="G24"/>
  <c r="G23" s="1"/>
  <c r="G22" s="1"/>
  <c r="I17"/>
  <c r="H17"/>
  <c r="H16" s="1"/>
  <c r="H15" s="1"/>
  <c r="H14" s="1"/>
  <c r="H13" s="1"/>
  <c r="H12" s="1"/>
  <c r="G17"/>
  <c r="G16" s="1"/>
  <c r="G15" s="1"/>
  <c r="G14" s="1"/>
  <c r="G13" s="1"/>
  <c r="G12" s="1"/>
  <c r="F460"/>
  <c r="K91" l="1"/>
  <c r="H90"/>
  <c r="I90"/>
  <c r="J814"/>
  <c r="G149"/>
  <c r="G148" s="1"/>
  <c r="I649"/>
  <c r="K649" s="1"/>
  <c r="H744"/>
  <c r="G518"/>
  <c r="I561"/>
  <c r="I560" s="1"/>
  <c r="I744"/>
  <c r="G778"/>
  <c r="G777" s="1"/>
  <c r="G776" s="1"/>
  <c r="G775" s="1"/>
  <c r="G774" s="1"/>
  <c r="G325"/>
  <c r="G324" s="1"/>
  <c r="J596"/>
  <c r="G78"/>
  <c r="G77" s="1"/>
  <c r="G561"/>
  <c r="G560" s="1"/>
  <c r="G559" s="1"/>
  <c r="G558" s="1"/>
  <c r="G557" s="1"/>
  <c r="J633"/>
  <c r="J713"/>
  <c r="J723"/>
  <c r="J808"/>
  <c r="H123"/>
  <c r="H122" s="1"/>
  <c r="H121" s="1"/>
  <c r="H120" s="1"/>
  <c r="G157"/>
  <c r="J157" s="1"/>
  <c r="H213"/>
  <c r="H206" s="1"/>
  <c r="G527"/>
  <c r="G123"/>
  <c r="G122" s="1"/>
  <c r="G121" s="1"/>
  <c r="G120" s="1"/>
  <c r="G213"/>
  <c r="I422"/>
  <c r="J423"/>
  <c r="K423"/>
  <c r="I762"/>
  <c r="J763"/>
  <c r="K763"/>
  <c r="I476"/>
  <c r="J477"/>
  <c r="I166"/>
  <c r="J167"/>
  <c r="K167"/>
  <c r="J29"/>
  <c r="K29"/>
  <c r="J40"/>
  <c r="J68"/>
  <c r="K68"/>
  <c r="G116"/>
  <c r="G115" s="1"/>
  <c r="G114" s="1"/>
  <c r="G113" s="1"/>
  <c r="G112" s="1"/>
  <c r="G111" s="1"/>
  <c r="G110" s="1"/>
  <c r="J118"/>
  <c r="I46"/>
  <c r="J47"/>
  <c r="K47"/>
  <c r="J70"/>
  <c r="K70"/>
  <c r="I85"/>
  <c r="J86"/>
  <c r="J99"/>
  <c r="K99"/>
  <c r="I115"/>
  <c r="K116"/>
  <c r="J124"/>
  <c r="K124"/>
  <c r="J137"/>
  <c r="I16"/>
  <c r="J17"/>
  <c r="K17"/>
  <c r="J32"/>
  <c r="K32"/>
  <c r="J37"/>
  <c r="K37"/>
  <c r="I51"/>
  <c r="J52"/>
  <c r="I73"/>
  <c r="J74"/>
  <c r="K74"/>
  <c r="J101"/>
  <c r="K101"/>
  <c r="J126"/>
  <c r="K126"/>
  <c r="J143"/>
  <c r="J162"/>
  <c r="K162"/>
  <c r="J181"/>
  <c r="I189"/>
  <c r="J190"/>
  <c r="I207"/>
  <c r="I210"/>
  <c r="J211"/>
  <c r="J215"/>
  <c r="K215"/>
  <c r="I230"/>
  <c r="J231"/>
  <c r="K231"/>
  <c r="I249"/>
  <c r="J250"/>
  <c r="K250"/>
  <c r="J268"/>
  <c r="K268"/>
  <c r="J290"/>
  <c r="K290"/>
  <c r="J305"/>
  <c r="J313"/>
  <c r="K313"/>
  <c r="J328"/>
  <c r="K328"/>
  <c r="J349"/>
  <c r="K349"/>
  <c r="J373"/>
  <c r="I382"/>
  <c r="J383"/>
  <c r="J410"/>
  <c r="K410"/>
  <c r="I439"/>
  <c r="J440"/>
  <c r="K440"/>
  <c r="J450"/>
  <c r="K450"/>
  <c r="I459"/>
  <c r="I456" s="1"/>
  <c r="J460"/>
  <c r="K460"/>
  <c r="K519"/>
  <c r="J519"/>
  <c r="K523"/>
  <c r="J523"/>
  <c r="I527"/>
  <c r="J528"/>
  <c r="K528"/>
  <c r="J532"/>
  <c r="K532"/>
  <c r="I546"/>
  <c r="K547"/>
  <c r="J547"/>
  <c r="I568"/>
  <c r="J569"/>
  <c r="J588"/>
  <c r="K588"/>
  <c r="J592"/>
  <c r="K592"/>
  <c r="G598"/>
  <c r="J598" s="1"/>
  <c r="J599"/>
  <c r="I612"/>
  <c r="K613"/>
  <c r="J613"/>
  <c r="K627"/>
  <c r="J627"/>
  <c r="J635"/>
  <c r="K635"/>
  <c r="J643"/>
  <c r="K643"/>
  <c r="K654"/>
  <c r="J654"/>
  <c r="I667"/>
  <c r="J668"/>
  <c r="K668"/>
  <c r="I677"/>
  <c r="J677" s="1"/>
  <c r="J678"/>
  <c r="G697"/>
  <c r="J697" s="1"/>
  <c r="J698"/>
  <c r="G705"/>
  <c r="G704" s="1"/>
  <c r="J706"/>
  <c r="I707"/>
  <c r="J708"/>
  <c r="J750"/>
  <c r="K750"/>
  <c r="K779"/>
  <c r="J779"/>
  <c r="I799"/>
  <c r="J800"/>
  <c r="H287"/>
  <c r="H286" s="1"/>
  <c r="H285" s="1"/>
  <c r="H284" s="1"/>
  <c r="H325"/>
  <c r="H324" s="1"/>
  <c r="G583"/>
  <c r="G582" s="1"/>
  <c r="G624"/>
  <c r="G623" s="1"/>
  <c r="I632"/>
  <c r="J711"/>
  <c r="J718"/>
  <c r="G744"/>
  <c r="J772"/>
  <c r="I60"/>
  <c r="J61"/>
  <c r="J79"/>
  <c r="K79"/>
  <c r="J108"/>
  <c r="J128"/>
  <c r="I149"/>
  <c r="J150"/>
  <c r="J164"/>
  <c r="J168"/>
  <c r="K168"/>
  <c r="J183"/>
  <c r="I193"/>
  <c r="J194"/>
  <c r="K194"/>
  <c r="J218"/>
  <c r="I236"/>
  <c r="J237"/>
  <c r="I256"/>
  <c r="J257"/>
  <c r="J262"/>
  <c r="I270"/>
  <c r="I267" s="1"/>
  <c r="J271"/>
  <c r="J292"/>
  <c r="K292"/>
  <c r="J307"/>
  <c r="J315"/>
  <c r="I319"/>
  <c r="J320"/>
  <c r="J330"/>
  <c r="J351"/>
  <c r="H357"/>
  <c r="K357" s="1"/>
  <c r="K359"/>
  <c r="I362"/>
  <c r="J363"/>
  <c r="I387"/>
  <c r="J388"/>
  <c r="G394"/>
  <c r="G393" s="1"/>
  <c r="G392" s="1"/>
  <c r="J395"/>
  <c r="J424"/>
  <c r="K424"/>
  <c r="I464"/>
  <c r="J465"/>
  <c r="J478"/>
  <c r="J497"/>
  <c r="K497"/>
  <c r="I502"/>
  <c r="J502" s="1"/>
  <c r="J503"/>
  <c r="K541"/>
  <c r="J541"/>
  <c r="I550"/>
  <c r="K551"/>
  <c r="J551"/>
  <c r="J562"/>
  <c r="K562"/>
  <c r="I577"/>
  <c r="J578"/>
  <c r="K578"/>
  <c r="I606"/>
  <c r="K607"/>
  <c r="J607"/>
  <c r="I620"/>
  <c r="K621"/>
  <c r="J621"/>
  <c r="I685"/>
  <c r="J686"/>
  <c r="K697"/>
  <c r="I704"/>
  <c r="K705"/>
  <c r="J784"/>
  <c r="K784"/>
  <c r="G812"/>
  <c r="J812" s="1"/>
  <c r="J813"/>
  <c r="I484"/>
  <c r="J485"/>
  <c r="G370"/>
  <c r="G538"/>
  <c r="I23"/>
  <c r="J24"/>
  <c r="K24"/>
  <c r="J35"/>
  <c r="J81"/>
  <c r="K81"/>
  <c r="J95"/>
  <c r="K95"/>
  <c r="J130"/>
  <c r="K130"/>
  <c r="J152"/>
  <c r="K152"/>
  <c r="I175"/>
  <c r="J176"/>
  <c r="K176"/>
  <c r="J185"/>
  <c r="I200"/>
  <c r="J201"/>
  <c r="K201"/>
  <c r="J220"/>
  <c r="K220"/>
  <c r="I222"/>
  <c r="J223"/>
  <c r="K223"/>
  <c r="I239"/>
  <c r="J240"/>
  <c r="I259"/>
  <c r="J260"/>
  <c r="J263"/>
  <c r="I278"/>
  <c r="J279"/>
  <c r="K279"/>
  <c r="J294"/>
  <c r="J309"/>
  <c r="J317"/>
  <c r="J321"/>
  <c r="I339"/>
  <c r="J340"/>
  <c r="J353"/>
  <c r="K353"/>
  <c r="G357"/>
  <c r="J357" s="1"/>
  <c r="J359"/>
  <c r="I366"/>
  <c r="J367"/>
  <c r="J375"/>
  <c r="I393"/>
  <c r="I414"/>
  <c r="J415"/>
  <c r="I429"/>
  <c r="J430"/>
  <c r="J447"/>
  <c r="K447"/>
  <c r="J457"/>
  <c r="I470"/>
  <c r="J471"/>
  <c r="K471"/>
  <c r="I507"/>
  <c r="I506" s="1"/>
  <c r="J508"/>
  <c r="K508"/>
  <c r="K521"/>
  <c r="J521"/>
  <c r="J524"/>
  <c r="K524"/>
  <c r="J530"/>
  <c r="K530"/>
  <c r="J534"/>
  <c r="K534"/>
  <c r="I583"/>
  <c r="J584"/>
  <c r="K584"/>
  <c r="J590"/>
  <c r="K590"/>
  <c r="K625"/>
  <c r="J625"/>
  <c r="K629"/>
  <c r="J629"/>
  <c r="K652"/>
  <c r="J652"/>
  <c r="J675"/>
  <c r="K675"/>
  <c r="I693"/>
  <c r="J694"/>
  <c r="K694"/>
  <c r="J745"/>
  <c r="K745"/>
  <c r="G755"/>
  <c r="J755" s="1"/>
  <c r="J756"/>
  <c r="J764"/>
  <c r="K764"/>
  <c r="K781"/>
  <c r="J781"/>
  <c r="K785"/>
  <c r="J785"/>
  <c r="G805"/>
  <c r="J806"/>
  <c r="K812"/>
  <c r="I397"/>
  <c r="J398"/>
  <c r="K398"/>
  <c r="H149"/>
  <c r="H148" s="1"/>
  <c r="I213"/>
  <c r="G707"/>
  <c r="J710"/>
  <c r="K157"/>
  <c r="J160"/>
  <c r="K160"/>
  <c r="I178"/>
  <c r="J179"/>
  <c r="G208"/>
  <c r="G207" s="1"/>
  <c r="J209"/>
  <c r="J214"/>
  <c r="K214"/>
  <c r="I226"/>
  <c r="J227"/>
  <c r="I243"/>
  <c r="J244"/>
  <c r="J264"/>
  <c r="J288"/>
  <c r="K288"/>
  <c r="J311"/>
  <c r="J326"/>
  <c r="K326"/>
  <c r="I325"/>
  <c r="I324" s="1"/>
  <c r="I344"/>
  <c r="J345"/>
  <c r="J355"/>
  <c r="J371"/>
  <c r="K371"/>
  <c r="I377"/>
  <c r="J378"/>
  <c r="K378"/>
  <c r="J389"/>
  <c r="I408"/>
  <c r="J409"/>
  <c r="K409"/>
  <c r="I433"/>
  <c r="J434"/>
  <c r="J444"/>
  <c r="K444"/>
  <c r="J495"/>
  <c r="K495"/>
  <c r="J500"/>
  <c r="K500"/>
  <c r="I538"/>
  <c r="K539"/>
  <c r="J539"/>
  <c r="K543"/>
  <c r="J543"/>
  <c r="J564"/>
  <c r="K564"/>
  <c r="K609"/>
  <c r="J609"/>
  <c r="I641"/>
  <c r="K642"/>
  <c r="J642"/>
  <c r="I658"/>
  <c r="J658" s="1"/>
  <c r="J659"/>
  <c r="G701"/>
  <c r="J701" s="1"/>
  <c r="J702"/>
  <c r="I738"/>
  <c r="J739"/>
  <c r="K739"/>
  <c r="J747"/>
  <c r="K747"/>
  <c r="G752"/>
  <c r="J752" s="1"/>
  <c r="J753"/>
  <c r="I770"/>
  <c r="J771"/>
  <c r="I793"/>
  <c r="J794"/>
  <c r="K794"/>
  <c r="K805"/>
  <c r="J510"/>
  <c r="G674"/>
  <c r="G673" s="1"/>
  <c r="G672" s="1"/>
  <c r="G671" s="1"/>
  <c r="G670" s="1"/>
  <c r="G662" s="1"/>
  <c r="I778"/>
  <c r="I777" s="1"/>
  <c r="J810"/>
  <c r="H477"/>
  <c r="H476" s="1"/>
  <c r="H475" s="1"/>
  <c r="H474" s="1"/>
  <c r="H473" s="1"/>
  <c r="H370"/>
  <c r="I370"/>
  <c r="H777"/>
  <c r="H776" s="1"/>
  <c r="H775" s="1"/>
  <c r="H774" s="1"/>
  <c r="H304"/>
  <c r="H303" s="1"/>
  <c r="H298" s="1"/>
  <c r="H297" s="1"/>
  <c r="G304"/>
  <c r="G303" s="1"/>
  <c r="G298" s="1"/>
  <c r="G297" s="1"/>
  <c r="I304"/>
  <c r="H361"/>
  <c r="G287"/>
  <c r="G286" s="1"/>
  <c r="G285" s="1"/>
  <c r="G284" s="1"/>
  <c r="G28"/>
  <c r="G27" s="1"/>
  <c r="G21" s="1"/>
  <c r="G20" s="1"/>
  <c r="G19" s="1"/>
  <c r="G90"/>
  <c r="G89" s="1"/>
  <c r="I287"/>
  <c r="I156"/>
  <c r="I155" s="1"/>
  <c r="H804"/>
  <c r="H803" s="1"/>
  <c r="H802" s="1"/>
  <c r="G361"/>
  <c r="H89"/>
  <c r="H178"/>
  <c r="H174" s="1"/>
  <c r="H173" s="1"/>
  <c r="H172" s="1"/>
  <c r="H171" s="1"/>
  <c r="H156"/>
  <c r="H155" s="1"/>
  <c r="H154" s="1"/>
  <c r="H78"/>
  <c r="H77" s="1"/>
  <c r="H67"/>
  <c r="H66" s="1"/>
  <c r="I696"/>
  <c r="I518"/>
  <c r="I123"/>
  <c r="I78"/>
  <c r="I67"/>
  <c r="I28"/>
  <c r="G550"/>
  <c r="G549" s="1"/>
  <c r="G67"/>
  <c r="G66" s="1"/>
  <c r="G65" s="1"/>
  <c r="G64" s="1"/>
  <c r="I624"/>
  <c r="I749"/>
  <c r="I413"/>
  <c r="H494"/>
  <c r="H493" s="1"/>
  <c r="H696"/>
  <c r="H692" s="1"/>
  <c r="H691" s="1"/>
  <c r="H690" s="1"/>
  <c r="H689" s="1"/>
  <c r="G494"/>
  <c r="G493" s="1"/>
  <c r="G492" s="1"/>
  <c r="G491" s="1"/>
  <c r="G490" s="1"/>
  <c r="G790"/>
  <c r="G789" s="1"/>
  <c r="G791"/>
  <c r="G235"/>
  <c r="G267"/>
  <c r="G266" s="1"/>
  <c r="G632"/>
  <c r="G631" s="1"/>
  <c r="G606"/>
  <c r="G605" s="1"/>
  <c r="H618"/>
  <c r="H617" s="1"/>
  <c r="H616" s="1"/>
  <c r="H615" s="1"/>
  <c r="H267"/>
  <c r="H266" s="1"/>
  <c r="H606"/>
  <c r="H605" s="1"/>
  <c r="H407"/>
  <c r="H406" s="1"/>
  <c r="H405" s="1"/>
  <c r="H404" s="1"/>
  <c r="H403" s="1"/>
  <c r="H402" s="1"/>
  <c r="I804"/>
  <c r="G414"/>
  <c r="H749"/>
  <c r="H791"/>
  <c r="H790"/>
  <c r="H789" s="1"/>
  <c r="G407"/>
  <c r="G406" s="1"/>
  <c r="G405" s="1"/>
  <c r="G404" s="1"/>
  <c r="G403" s="1"/>
  <c r="G402" s="1"/>
  <c r="H595"/>
  <c r="H594" s="1"/>
  <c r="H648"/>
  <c r="H647" s="1"/>
  <c r="H646" s="1"/>
  <c r="H645" s="1"/>
  <c r="G380"/>
  <c r="H506"/>
  <c r="G649"/>
  <c r="G648" s="1"/>
  <c r="G647" s="1"/>
  <c r="G646" s="1"/>
  <c r="G645" s="1"/>
  <c r="H674"/>
  <c r="H673" s="1"/>
  <c r="H672" s="1"/>
  <c r="H671" s="1"/>
  <c r="H670" s="1"/>
  <c r="H662" s="1"/>
  <c r="H517"/>
  <c r="H516" s="1"/>
  <c r="H515" s="1"/>
  <c r="H514" s="1"/>
  <c r="G196"/>
  <c r="G197"/>
  <c r="G255"/>
  <c r="G254" s="1"/>
  <c r="G428"/>
  <c r="G427" s="1"/>
  <c r="G426" s="1"/>
  <c r="I595"/>
  <c r="H235"/>
  <c r="H559"/>
  <c r="H558" s="1"/>
  <c r="H557" s="1"/>
  <c r="H428"/>
  <c r="H196"/>
  <c r="H197"/>
  <c r="H255"/>
  <c r="H254" s="1"/>
  <c r="H380"/>
  <c r="H28"/>
  <c r="H27" s="1"/>
  <c r="H21" s="1"/>
  <c r="H20" s="1"/>
  <c r="H19" s="1"/>
  <c r="H456"/>
  <c r="H455" s="1"/>
  <c r="H454" s="1"/>
  <c r="H453" s="1"/>
  <c r="G178"/>
  <c r="G174" s="1"/>
  <c r="G173" s="1"/>
  <c r="G172" s="1"/>
  <c r="G171" s="1"/>
  <c r="I443"/>
  <c r="G136"/>
  <c r="G135" s="1"/>
  <c r="G134" s="1"/>
  <c r="G133" s="1"/>
  <c r="H136"/>
  <c r="H135" s="1"/>
  <c r="H134" s="1"/>
  <c r="H133" s="1"/>
  <c r="H443"/>
  <c r="H442" s="1"/>
  <c r="I136"/>
  <c r="G456"/>
  <c r="G455" s="1"/>
  <c r="G454" s="1"/>
  <c r="G453" s="1"/>
  <c r="F57" i="20"/>
  <c r="C57" s="1"/>
  <c r="C58"/>
  <c r="I174" i="1" l="1"/>
  <c r="J174" s="1"/>
  <c r="I255"/>
  <c r="I254" s="1"/>
  <c r="G595"/>
  <c r="G594" s="1"/>
  <c r="G581" s="1"/>
  <c r="G574" s="1"/>
  <c r="G573" s="1"/>
  <c r="G156"/>
  <c r="G155" s="1"/>
  <c r="G154" s="1"/>
  <c r="G147" s="1"/>
  <c r="G146" s="1"/>
  <c r="G145" s="1"/>
  <c r="G119" s="1"/>
  <c r="G206"/>
  <c r="G205" s="1"/>
  <c r="G204" s="1"/>
  <c r="G203" s="1"/>
  <c r="J394"/>
  <c r="K561"/>
  <c r="I361"/>
  <c r="J361" s="1"/>
  <c r="J744"/>
  <c r="G517"/>
  <c r="G516" s="1"/>
  <c r="G515" s="1"/>
  <c r="G514" s="1"/>
  <c r="K744"/>
  <c r="I674"/>
  <c r="J674" s="1"/>
  <c r="J705"/>
  <c r="J561"/>
  <c r="H338"/>
  <c r="H337" s="1"/>
  <c r="H336" s="1"/>
  <c r="H335" s="1"/>
  <c r="H334" s="1"/>
  <c r="H743"/>
  <c r="H742" s="1"/>
  <c r="H735" s="1"/>
  <c r="H734" s="1"/>
  <c r="H688" s="1"/>
  <c r="H661" s="1"/>
  <c r="I648"/>
  <c r="I647" s="1"/>
  <c r="G696"/>
  <c r="G692" s="1"/>
  <c r="G691" s="1"/>
  <c r="G690" s="1"/>
  <c r="G689" s="1"/>
  <c r="I494"/>
  <c r="K494" s="1"/>
  <c r="I338"/>
  <c r="G804"/>
  <c r="G803" s="1"/>
  <c r="G802" s="1"/>
  <c r="G788" s="1"/>
  <c r="G787" s="1"/>
  <c r="G749"/>
  <c r="G743" s="1"/>
  <c r="G742" s="1"/>
  <c r="G735" s="1"/>
  <c r="G734" s="1"/>
  <c r="J805"/>
  <c r="I154"/>
  <c r="K155"/>
  <c r="J324"/>
  <c r="K324"/>
  <c r="I407"/>
  <c r="J413"/>
  <c r="J518"/>
  <c r="K518"/>
  <c r="I303"/>
  <c r="J304"/>
  <c r="K304"/>
  <c r="J408"/>
  <c r="K408"/>
  <c r="I469"/>
  <c r="J470"/>
  <c r="K470"/>
  <c r="J506"/>
  <c r="K506"/>
  <c r="I66"/>
  <c r="J67"/>
  <c r="K67"/>
  <c r="I737"/>
  <c r="J738"/>
  <c r="K738"/>
  <c r="J538"/>
  <c r="K538"/>
  <c r="I242"/>
  <c r="J243"/>
  <c r="J178"/>
  <c r="J213"/>
  <c r="K213"/>
  <c r="I396"/>
  <c r="J397"/>
  <c r="K397"/>
  <c r="J429"/>
  <c r="J222"/>
  <c r="K222"/>
  <c r="J484"/>
  <c r="I483"/>
  <c r="I576"/>
  <c r="J577"/>
  <c r="K577"/>
  <c r="J464"/>
  <c r="J270"/>
  <c r="J236"/>
  <c r="I631"/>
  <c r="J632"/>
  <c r="K632"/>
  <c r="I545"/>
  <c r="J546"/>
  <c r="K546"/>
  <c r="J459"/>
  <c r="K459"/>
  <c r="I229"/>
  <c r="J230"/>
  <c r="K230"/>
  <c r="J207"/>
  <c r="I72"/>
  <c r="J73"/>
  <c r="K73"/>
  <c r="J166"/>
  <c r="K166"/>
  <c r="I421"/>
  <c r="J422"/>
  <c r="K422"/>
  <c r="J116"/>
  <c r="I77"/>
  <c r="J78"/>
  <c r="K78"/>
  <c r="I769"/>
  <c r="J770"/>
  <c r="J344"/>
  <c r="I455"/>
  <c r="J456"/>
  <c r="K456"/>
  <c r="I442"/>
  <c r="J443"/>
  <c r="K443"/>
  <c r="I594"/>
  <c r="I623"/>
  <c r="J624"/>
  <c r="K624"/>
  <c r="I27"/>
  <c r="J28"/>
  <c r="K28"/>
  <c r="I89"/>
  <c r="J90"/>
  <c r="K90"/>
  <c r="I286"/>
  <c r="J287"/>
  <c r="K287"/>
  <c r="I776"/>
  <c r="K777"/>
  <c r="J777"/>
  <c r="J778"/>
  <c r="K778"/>
  <c r="I792"/>
  <c r="K793"/>
  <c r="J793"/>
  <c r="I640"/>
  <c r="J641"/>
  <c r="K641"/>
  <c r="I225"/>
  <c r="J226"/>
  <c r="I582"/>
  <c r="J583"/>
  <c r="K583"/>
  <c r="J414"/>
  <c r="J366"/>
  <c r="I22"/>
  <c r="J23"/>
  <c r="K23"/>
  <c r="J704"/>
  <c r="K704"/>
  <c r="I684"/>
  <c r="J685"/>
  <c r="J387"/>
  <c r="J319"/>
  <c r="I59"/>
  <c r="J60"/>
  <c r="I798"/>
  <c r="J799"/>
  <c r="I188"/>
  <c r="J189"/>
  <c r="I50"/>
  <c r="J51"/>
  <c r="I42"/>
  <c r="J46"/>
  <c r="K46"/>
  <c r="J560"/>
  <c r="K560"/>
  <c r="I517"/>
  <c r="G618"/>
  <c r="G617" s="1"/>
  <c r="G616" s="1"/>
  <c r="G615" s="1"/>
  <c r="G338"/>
  <c r="G337" s="1"/>
  <c r="G336" s="1"/>
  <c r="G335" s="1"/>
  <c r="G334" s="1"/>
  <c r="J208"/>
  <c r="I135"/>
  <c r="J136"/>
  <c r="K136"/>
  <c r="I266"/>
  <c r="J267"/>
  <c r="K267"/>
  <c r="I803"/>
  <c r="K804"/>
  <c r="I743"/>
  <c r="K749"/>
  <c r="I122"/>
  <c r="J123"/>
  <c r="K123"/>
  <c r="I692"/>
  <c r="K696"/>
  <c r="K156"/>
  <c r="J370"/>
  <c r="K370"/>
  <c r="I432"/>
  <c r="J433"/>
  <c r="J377"/>
  <c r="K377"/>
  <c r="J325"/>
  <c r="K325"/>
  <c r="J649"/>
  <c r="K507"/>
  <c r="J507"/>
  <c r="I392"/>
  <c r="J393"/>
  <c r="J339"/>
  <c r="J259"/>
  <c r="J175"/>
  <c r="K175"/>
  <c r="I619"/>
  <c r="J620"/>
  <c r="K620"/>
  <c r="J362"/>
  <c r="I148"/>
  <c r="J149"/>
  <c r="K149"/>
  <c r="I666"/>
  <c r="J667"/>
  <c r="K667"/>
  <c r="I381"/>
  <c r="J382"/>
  <c r="I15"/>
  <c r="J16"/>
  <c r="K16"/>
  <c r="I84"/>
  <c r="J85"/>
  <c r="I475"/>
  <c r="J476"/>
  <c r="H147"/>
  <c r="H146" s="1"/>
  <c r="H145" s="1"/>
  <c r="H119" s="1"/>
  <c r="I300"/>
  <c r="J301"/>
  <c r="K301"/>
  <c r="K693"/>
  <c r="J693"/>
  <c r="I277"/>
  <c r="J278"/>
  <c r="K278"/>
  <c r="J239"/>
  <c r="I199"/>
  <c r="J200"/>
  <c r="K200"/>
  <c r="I605"/>
  <c r="J606"/>
  <c r="K606"/>
  <c r="I549"/>
  <c r="J550"/>
  <c r="K550"/>
  <c r="J256"/>
  <c r="I192"/>
  <c r="J193"/>
  <c r="K193"/>
  <c r="I611"/>
  <c r="J612"/>
  <c r="K612"/>
  <c r="I567"/>
  <c r="J568"/>
  <c r="K527"/>
  <c r="J527"/>
  <c r="I438"/>
  <c r="J439"/>
  <c r="K439"/>
  <c r="J249"/>
  <c r="K249"/>
  <c r="J210"/>
  <c r="I114"/>
  <c r="J115"/>
  <c r="K115"/>
  <c r="I761"/>
  <c r="J762"/>
  <c r="K762"/>
  <c r="J707"/>
  <c r="H788"/>
  <c r="H787" s="1"/>
  <c r="H492"/>
  <c r="H491" s="1"/>
  <c r="H490" s="1"/>
  <c r="G63"/>
  <c r="G11" s="1"/>
  <c r="G296"/>
  <c r="H296"/>
  <c r="H65"/>
  <c r="H64" s="1"/>
  <c r="H63" s="1"/>
  <c r="H11" s="1"/>
  <c r="H248"/>
  <c r="H247" s="1"/>
  <c r="H427"/>
  <c r="H426" s="1"/>
  <c r="H418" s="1"/>
  <c r="H205"/>
  <c r="H204" s="1"/>
  <c r="H203" s="1"/>
  <c r="G248"/>
  <c r="G247" s="1"/>
  <c r="H581"/>
  <c r="H574" s="1"/>
  <c r="H573" s="1"/>
  <c r="G418"/>
  <c r="G97" i="20"/>
  <c r="G96" s="1"/>
  <c r="C97"/>
  <c r="C96" s="1"/>
  <c r="K96"/>
  <c r="J96"/>
  <c r="I96"/>
  <c r="H96"/>
  <c r="F96"/>
  <c r="E96"/>
  <c r="D96"/>
  <c r="G95"/>
  <c r="G94" s="1"/>
  <c r="C95"/>
  <c r="C94" s="1"/>
  <c r="K94"/>
  <c r="K91" s="1"/>
  <c r="J94"/>
  <c r="J91" s="1"/>
  <c r="G91" s="1"/>
  <c r="I94"/>
  <c r="H94"/>
  <c r="F94"/>
  <c r="E94"/>
  <c r="D94"/>
  <c r="G93"/>
  <c r="F92"/>
  <c r="C92"/>
  <c r="E91"/>
  <c r="K90"/>
  <c r="G90"/>
  <c r="C90"/>
  <c r="K89"/>
  <c r="G89"/>
  <c r="C89"/>
  <c r="K88"/>
  <c r="G88"/>
  <c r="F88"/>
  <c r="F87" s="1"/>
  <c r="E88"/>
  <c r="E87" s="1"/>
  <c r="D88"/>
  <c r="D87" s="1"/>
  <c r="K87"/>
  <c r="J87"/>
  <c r="I87"/>
  <c r="H87"/>
  <c r="G86"/>
  <c r="C86"/>
  <c r="G85"/>
  <c r="C85"/>
  <c r="F84"/>
  <c r="C84" s="1"/>
  <c r="E84"/>
  <c r="D84"/>
  <c r="K83"/>
  <c r="G83"/>
  <c r="C83"/>
  <c r="K82"/>
  <c r="J82"/>
  <c r="G82" s="1"/>
  <c r="F82"/>
  <c r="C82"/>
  <c r="C81"/>
  <c r="C80"/>
  <c r="C79"/>
  <c r="C78"/>
  <c r="C77"/>
  <c r="C76"/>
  <c r="C75"/>
  <c r="C74"/>
  <c r="C73"/>
  <c r="C72"/>
  <c r="C71"/>
  <c r="F70"/>
  <c r="C70" s="1"/>
  <c r="C69"/>
  <c r="C68"/>
  <c r="C67"/>
  <c r="C66"/>
  <c r="C65"/>
  <c r="C64"/>
  <c r="C63"/>
  <c r="C62"/>
  <c r="C61"/>
  <c r="C60"/>
  <c r="C59"/>
  <c r="C56"/>
  <c r="C55"/>
  <c r="C54"/>
  <c r="C53"/>
  <c r="C52"/>
  <c r="C51"/>
  <c r="C50"/>
  <c r="C49"/>
  <c r="C48"/>
  <c r="C47"/>
  <c r="C46"/>
  <c r="C45"/>
  <c r="C44"/>
  <c r="C43"/>
  <c r="C42"/>
  <c r="C41"/>
  <c r="C40"/>
  <c r="K39"/>
  <c r="G39"/>
  <c r="J38"/>
  <c r="J37" s="1"/>
  <c r="I38"/>
  <c r="I37" s="1"/>
  <c r="F38"/>
  <c r="E38"/>
  <c r="C38" s="1"/>
  <c r="G36"/>
  <c r="G35" s="1"/>
  <c r="C36"/>
  <c r="C35" s="1"/>
  <c r="K35"/>
  <c r="K32" s="1"/>
  <c r="J35"/>
  <c r="I35"/>
  <c r="H35"/>
  <c r="F35"/>
  <c r="E35"/>
  <c r="D35"/>
  <c r="K34"/>
  <c r="K33" s="1"/>
  <c r="G34"/>
  <c r="G33" s="1"/>
  <c r="F34"/>
  <c r="C34" s="1"/>
  <c r="C33" s="1"/>
  <c r="J33"/>
  <c r="I33"/>
  <c r="H33"/>
  <c r="F33"/>
  <c r="E33"/>
  <c r="D33"/>
  <c r="D32" s="1"/>
  <c r="D31" s="1"/>
  <c r="M17"/>
  <c r="K22"/>
  <c r="G22"/>
  <c r="C22"/>
  <c r="G21"/>
  <c r="C21"/>
  <c r="K20"/>
  <c r="G20"/>
  <c r="C20"/>
  <c r="K19"/>
  <c r="G19"/>
  <c r="C19"/>
  <c r="I17"/>
  <c r="H17"/>
  <c r="E17"/>
  <c r="D17"/>
  <c r="K174" i="1" l="1"/>
  <c r="I173"/>
  <c r="K173" s="1"/>
  <c r="J255"/>
  <c r="J156"/>
  <c r="J155"/>
  <c r="J595"/>
  <c r="G489"/>
  <c r="G480" s="1"/>
  <c r="G688"/>
  <c r="G661" s="1"/>
  <c r="J696"/>
  <c r="I65"/>
  <c r="K65" s="1"/>
  <c r="K338"/>
  <c r="J749"/>
  <c r="K674"/>
  <c r="I493"/>
  <c r="I492" s="1"/>
  <c r="K492" s="1"/>
  <c r="J494"/>
  <c r="I673"/>
  <c r="I672" s="1"/>
  <c r="K648"/>
  <c r="J804"/>
  <c r="J648"/>
  <c r="I337"/>
  <c r="J337" s="1"/>
  <c r="K31" i="20"/>
  <c r="H283" i="1"/>
  <c r="G283"/>
  <c r="I248"/>
  <c r="J248" s="1"/>
  <c r="J381"/>
  <c r="I380"/>
  <c r="I742"/>
  <c r="J743"/>
  <c r="K743"/>
  <c r="J42"/>
  <c r="K42"/>
  <c r="I797"/>
  <c r="J797" s="1"/>
  <c r="J798"/>
  <c r="J442"/>
  <c r="K442"/>
  <c r="K611"/>
  <c r="J611"/>
  <c r="K549"/>
  <c r="J549"/>
  <c r="I299"/>
  <c r="I298" s="1"/>
  <c r="J300"/>
  <c r="K300"/>
  <c r="I474"/>
  <c r="J475"/>
  <c r="I665"/>
  <c r="J666"/>
  <c r="K666"/>
  <c r="K619"/>
  <c r="J619"/>
  <c r="J432"/>
  <c r="I428"/>
  <c r="I134"/>
  <c r="J135"/>
  <c r="K135"/>
  <c r="I516"/>
  <c r="K517"/>
  <c r="J517"/>
  <c r="J50"/>
  <c r="I58"/>
  <c r="J59"/>
  <c r="I639"/>
  <c r="K640"/>
  <c r="J640"/>
  <c r="I775"/>
  <c r="J776"/>
  <c r="K776"/>
  <c r="I618"/>
  <c r="K623"/>
  <c r="J623"/>
  <c r="I454"/>
  <c r="J455"/>
  <c r="K455"/>
  <c r="I768"/>
  <c r="J769"/>
  <c r="K545"/>
  <c r="J545"/>
  <c r="I575"/>
  <c r="J576"/>
  <c r="K576"/>
  <c r="J242"/>
  <c r="I235"/>
  <c r="I147"/>
  <c r="J154"/>
  <c r="K154"/>
  <c r="J438"/>
  <c r="K438"/>
  <c r="J392"/>
  <c r="I646"/>
  <c r="J647"/>
  <c r="K647"/>
  <c r="J225"/>
  <c r="J396"/>
  <c r="K396"/>
  <c r="I760"/>
  <c r="J761"/>
  <c r="K761"/>
  <c r="J192"/>
  <c r="K192"/>
  <c r="K605"/>
  <c r="J605"/>
  <c r="I274"/>
  <c r="J277"/>
  <c r="K277"/>
  <c r="I83"/>
  <c r="J84"/>
  <c r="J148"/>
  <c r="K148"/>
  <c r="I691"/>
  <c r="J692"/>
  <c r="K692"/>
  <c r="I802"/>
  <c r="J803"/>
  <c r="K803"/>
  <c r="I187"/>
  <c r="J188"/>
  <c r="J22"/>
  <c r="K22"/>
  <c r="I791"/>
  <c r="J792"/>
  <c r="K792"/>
  <c r="I790"/>
  <c r="I285"/>
  <c r="J286"/>
  <c r="K286"/>
  <c r="J77"/>
  <c r="K77"/>
  <c r="J229"/>
  <c r="K229"/>
  <c r="I206"/>
  <c r="K631"/>
  <c r="J631"/>
  <c r="I468"/>
  <c r="J469"/>
  <c r="K469"/>
  <c r="I406"/>
  <c r="J407"/>
  <c r="K407"/>
  <c r="I113"/>
  <c r="J114"/>
  <c r="K114"/>
  <c r="I198"/>
  <c r="J199"/>
  <c r="K199"/>
  <c r="I14"/>
  <c r="J15"/>
  <c r="K15"/>
  <c r="I121"/>
  <c r="J122"/>
  <c r="K122"/>
  <c r="J266"/>
  <c r="K266"/>
  <c r="I683"/>
  <c r="J684"/>
  <c r="J582"/>
  <c r="K582"/>
  <c r="J89"/>
  <c r="K89"/>
  <c r="I581"/>
  <c r="J594"/>
  <c r="J72"/>
  <c r="K72"/>
  <c r="J66"/>
  <c r="K66"/>
  <c r="J303"/>
  <c r="K303"/>
  <c r="J254"/>
  <c r="I566"/>
  <c r="J567"/>
  <c r="I21"/>
  <c r="J27"/>
  <c r="K27"/>
  <c r="I420"/>
  <c r="J421"/>
  <c r="K421"/>
  <c r="I482"/>
  <c r="J483"/>
  <c r="I736"/>
  <c r="J737"/>
  <c r="K737"/>
  <c r="J338"/>
  <c r="H489"/>
  <c r="H480" s="1"/>
  <c r="H170"/>
  <c r="G170"/>
  <c r="J32" i="20"/>
  <c r="J31" s="1"/>
  <c r="G23" s="1"/>
  <c r="G17" s="1"/>
  <c r="N17"/>
  <c r="E37"/>
  <c r="E32" s="1"/>
  <c r="E31" s="1"/>
  <c r="G84"/>
  <c r="C87"/>
  <c r="H32"/>
  <c r="H31" s="1"/>
  <c r="G38"/>
  <c r="G37" s="1"/>
  <c r="G32" s="1"/>
  <c r="G31" s="1"/>
  <c r="G87"/>
  <c r="F91"/>
  <c r="F37"/>
  <c r="I32"/>
  <c r="I31" s="1"/>
  <c r="C91"/>
  <c r="F32"/>
  <c r="C37"/>
  <c r="C32" s="1"/>
  <c r="C31" s="1"/>
  <c r="C88"/>
  <c r="K38"/>
  <c r="I64" i="1" l="1"/>
  <c r="K64" s="1"/>
  <c r="I172"/>
  <c r="I171" s="1"/>
  <c r="J173"/>
  <c r="J493"/>
  <c r="J65"/>
  <c r="K673"/>
  <c r="J673"/>
  <c r="I336"/>
  <c r="K336" s="1"/>
  <c r="K337"/>
  <c r="K493"/>
  <c r="I491"/>
  <c r="K491" s="1"/>
  <c r="J492"/>
  <c r="G10"/>
  <c r="G816" s="1"/>
  <c r="C19" i="21" s="1"/>
  <c r="C18" s="1"/>
  <c r="C17" s="1"/>
  <c r="C16" s="1"/>
  <c r="H10" i="1"/>
  <c r="H816" s="1"/>
  <c r="D19" i="21" s="1"/>
  <c r="J17" i="20"/>
  <c r="K248" i="1"/>
  <c r="I247"/>
  <c r="J247" s="1"/>
  <c r="I671"/>
  <c r="J672"/>
  <c r="K672"/>
  <c r="I20"/>
  <c r="J21"/>
  <c r="K21"/>
  <c r="I467"/>
  <c r="J468"/>
  <c r="K468"/>
  <c r="I297"/>
  <c r="J298"/>
  <c r="K298"/>
  <c r="I574"/>
  <c r="J581"/>
  <c r="K581"/>
  <c r="I112"/>
  <c r="J113"/>
  <c r="K113"/>
  <c r="J206"/>
  <c r="K206"/>
  <c r="I205"/>
  <c r="I789"/>
  <c r="J790"/>
  <c r="K790"/>
  <c r="J187"/>
  <c r="I490"/>
  <c r="J575"/>
  <c r="K575"/>
  <c r="I767"/>
  <c r="J767" s="1"/>
  <c r="J768"/>
  <c r="I638"/>
  <c r="J639"/>
  <c r="K639"/>
  <c r="I515"/>
  <c r="J516"/>
  <c r="K516"/>
  <c r="J299"/>
  <c r="K299"/>
  <c r="J482"/>
  <c r="J566"/>
  <c r="I559"/>
  <c r="I120"/>
  <c r="J121"/>
  <c r="K121"/>
  <c r="I284"/>
  <c r="J285"/>
  <c r="K285"/>
  <c r="K791"/>
  <c r="J791"/>
  <c r="J802"/>
  <c r="K802"/>
  <c r="J83"/>
  <c r="I645"/>
  <c r="K646"/>
  <c r="J646"/>
  <c r="J235"/>
  <c r="I453"/>
  <c r="J454"/>
  <c r="K454"/>
  <c r="I57"/>
  <c r="J58"/>
  <c r="I133"/>
  <c r="J134"/>
  <c r="K134"/>
  <c r="J428"/>
  <c r="I427"/>
  <c r="I13"/>
  <c r="J14"/>
  <c r="K14"/>
  <c r="I405"/>
  <c r="J406"/>
  <c r="K406"/>
  <c r="I690"/>
  <c r="K691"/>
  <c r="J691"/>
  <c r="J274"/>
  <c r="K274"/>
  <c r="I146"/>
  <c r="J147"/>
  <c r="K147"/>
  <c r="I617"/>
  <c r="J618"/>
  <c r="K618"/>
  <c r="I664"/>
  <c r="J665"/>
  <c r="K665"/>
  <c r="J380"/>
  <c r="J198"/>
  <c r="K198"/>
  <c r="I196"/>
  <c r="I197"/>
  <c r="I759"/>
  <c r="J760"/>
  <c r="K760"/>
  <c r="I774"/>
  <c r="K775"/>
  <c r="J775"/>
  <c r="I473"/>
  <c r="J474"/>
  <c r="I735"/>
  <c r="J742"/>
  <c r="K742"/>
  <c r="I419"/>
  <c r="J420"/>
  <c r="K420"/>
  <c r="I682"/>
  <c r="J683"/>
  <c r="J736"/>
  <c r="K736"/>
  <c r="F31" i="20"/>
  <c r="F17" s="1"/>
  <c r="K23"/>
  <c r="K17" s="1"/>
  <c r="C10" i="21" l="1"/>
  <c r="C20" s="1"/>
  <c r="C11"/>
  <c r="D16"/>
  <c r="D11" s="1"/>
  <c r="D10" s="1"/>
  <c r="D20" s="1"/>
  <c r="D18"/>
  <c r="D17"/>
  <c r="I63" i="1"/>
  <c r="J63" s="1"/>
  <c r="J64"/>
  <c r="J172"/>
  <c r="K172"/>
  <c r="J491"/>
  <c r="J336"/>
  <c r="I335"/>
  <c r="J335" s="1"/>
  <c r="K247"/>
  <c r="J120"/>
  <c r="K120"/>
  <c r="K638"/>
  <c r="J638"/>
  <c r="K789"/>
  <c r="J789"/>
  <c r="I788"/>
  <c r="I681"/>
  <c r="J681" s="1"/>
  <c r="J682"/>
  <c r="J197"/>
  <c r="K197"/>
  <c r="I616"/>
  <c r="K617"/>
  <c r="J617"/>
  <c r="I689"/>
  <c r="J690"/>
  <c r="K690"/>
  <c r="I758"/>
  <c r="J759"/>
  <c r="K759"/>
  <c r="I404"/>
  <c r="J405"/>
  <c r="K405"/>
  <c r="I426"/>
  <c r="J427"/>
  <c r="K427"/>
  <c r="J133"/>
  <c r="K133"/>
  <c r="J284"/>
  <c r="K284"/>
  <c r="I734"/>
  <c r="J735"/>
  <c r="K735"/>
  <c r="I663"/>
  <c r="J664"/>
  <c r="K664"/>
  <c r="I12"/>
  <c r="J13"/>
  <c r="K13"/>
  <c r="I56"/>
  <c r="J57"/>
  <c r="J645"/>
  <c r="K645"/>
  <c r="I558"/>
  <c r="K559"/>
  <c r="J559"/>
  <c r="I514"/>
  <c r="K515"/>
  <c r="J515"/>
  <c r="I204"/>
  <c r="J205"/>
  <c r="K205"/>
  <c r="I573"/>
  <c r="J574"/>
  <c r="K574"/>
  <c r="I670"/>
  <c r="J671"/>
  <c r="K671"/>
  <c r="J196"/>
  <c r="K196"/>
  <c r="J171"/>
  <c r="K171"/>
  <c r="J453"/>
  <c r="K453"/>
  <c r="J297"/>
  <c r="K297"/>
  <c r="I296"/>
  <c r="J490"/>
  <c r="K490"/>
  <c r="J467"/>
  <c r="K467"/>
  <c r="J473"/>
  <c r="J774"/>
  <c r="K774"/>
  <c r="J419"/>
  <c r="K419"/>
  <c r="I145"/>
  <c r="J146"/>
  <c r="K146"/>
  <c r="I111"/>
  <c r="J112"/>
  <c r="K112"/>
  <c r="I19"/>
  <c r="J20"/>
  <c r="K20"/>
  <c r="C17" i="20"/>
  <c r="K63" i="1" l="1"/>
  <c r="K335"/>
  <c r="I334"/>
  <c r="J334" s="1"/>
  <c r="I11"/>
  <c r="K11" s="1"/>
  <c r="I203"/>
  <c r="J204"/>
  <c r="K204"/>
  <c r="J663"/>
  <c r="K663"/>
  <c r="J145"/>
  <c r="K145"/>
  <c r="J56"/>
  <c r="J734"/>
  <c r="K734"/>
  <c r="K689"/>
  <c r="J689"/>
  <c r="I688"/>
  <c r="I787"/>
  <c r="J788"/>
  <c r="K788"/>
  <c r="J296"/>
  <c r="K296"/>
  <c r="I662"/>
  <c r="J670"/>
  <c r="K670"/>
  <c r="I557"/>
  <c r="J558"/>
  <c r="K558"/>
  <c r="I418"/>
  <c r="J426"/>
  <c r="K426"/>
  <c r="I615"/>
  <c r="J616"/>
  <c r="K616"/>
  <c r="J573"/>
  <c r="K573"/>
  <c r="J12"/>
  <c r="K12"/>
  <c r="I403"/>
  <c r="J404"/>
  <c r="K404"/>
  <c r="I110"/>
  <c r="J111"/>
  <c r="K111"/>
  <c r="J758"/>
  <c r="K758"/>
  <c r="I119"/>
  <c r="J19"/>
  <c r="K19"/>
  <c r="J514"/>
  <c r="K514"/>
  <c r="K334" l="1"/>
  <c r="I283"/>
  <c r="K283" s="1"/>
  <c r="J11"/>
  <c r="J119"/>
  <c r="K119"/>
  <c r="I402"/>
  <c r="J403"/>
  <c r="K403"/>
  <c r="K557"/>
  <c r="J557"/>
  <c r="K787"/>
  <c r="J787"/>
  <c r="K615"/>
  <c r="J615"/>
  <c r="J662"/>
  <c r="K662"/>
  <c r="J418"/>
  <c r="K418"/>
  <c r="J203"/>
  <c r="K203"/>
  <c r="I170"/>
  <c r="J110"/>
  <c r="K110"/>
  <c r="I661"/>
  <c r="J688"/>
  <c r="K688"/>
  <c r="I489"/>
  <c r="F702"/>
  <c r="F701" s="1"/>
  <c r="J283" l="1"/>
  <c r="I480"/>
  <c r="J489"/>
  <c r="K489"/>
  <c r="I10"/>
  <c r="J170"/>
  <c r="K170"/>
  <c r="J661"/>
  <c r="K661"/>
  <c r="J402"/>
  <c r="K402"/>
  <c r="F25"/>
  <c r="I816" l="1"/>
  <c r="E19" i="21" s="1"/>
  <c r="J10" i="1"/>
  <c r="K10"/>
  <c r="J480"/>
  <c r="K480"/>
  <c r="E18" i="21" l="1"/>
  <c r="E16"/>
  <c r="F19"/>
  <c r="E17"/>
  <c r="G19"/>
  <c r="J816" i="1"/>
  <c r="K816"/>
  <c r="E11" i="21" l="1"/>
  <c r="G16"/>
  <c r="F16"/>
  <c r="F17"/>
  <c r="G17"/>
  <c r="F18"/>
  <c r="G18"/>
  <c r="F330" i="1"/>
  <c r="E10" i="21" l="1"/>
  <c r="G11"/>
  <c r="F814" i="1"/>
  <c r="F813"/>
  <c r="F812" s="1"/>
  <c r="F810"/>
  <c r="F808"/>
  <c r="F806"/>
  <c r="F805" s="1"/>
  <c r="F801"/>
  <c r="F800" s="1"/>
  <c r="F799" s="1"/>
  <c r="F798" s="1"/>
  <c r="F797" s="1"/>
  <c r="F794"/>
  <c r="F793" s="1"/>
  <c r="F792" s="1"/>
  <c r="F785"/>
  <c r="F784" s="1"/>
  <c r="F781"/>
  <c r="F779"/>
  <c r="F772"/>
  <c r="F771" s="1"/>
  <c r="F770" s="1"/>
  <c r="F769" s="1"/>
  <c r="F768" s="1"/>
  <c r="F767" s="1"/>
  <c r="F764"/>
  <c r="F763" s="1"/>
  <c r="F762" s="1"/>
  <c r="F761" s="1"/>
  <c r="F760" s="1"/>
  <c r="F759" s="1"/>
  <c r="F758" s="1"/>
  <c r="F756"/>
  <c r="F755" s="1"/>
  <c r="F753"/>
  <c r="F752" s="1"/>
  <c r="F750"/>
  <c r="F747"/>
  <c r="F745"/>
  <c r="F739"/>
  <c r="F738" s="1"/>
  <c r="F737" s="1"/>
  <c r="F736" s="1"/>
  <c r="F724"/>
  <c r="F723" s="1"/>
  <c r="F719"/>
  <c r="F718" s="1"/>
  <c r="F714"/>
  <c r="F713" s="1"/>
  <c r="F711"/>
  <c r="F710" s="1"/>
  <c r="F708"/>
  <c r="F706"/>
  <c r="F705" s="1"/>
  <c r="F704" s="1"/>
  <c r="F698"/>
  <c r="F697" s="1"/>
  <c r="F696" s="1"/>
  <c r="F694"/>
  <c r="F693" s="1"/>
  <c r="F686"/>
  <c r="F685" s="1"/>
  <c r="F684" s="1"/>
  <c r="F683" s="1"/>
  <c r="F682" s="1"/>
  <c r="F681" s="1"/>
  <c r="F678"/>
  <c r="F677" s="1"/>
  <c r="F675"/>
  <c r="F668"/>
  <c r="F667" s="1"/>
  <c r="F666" s="1"/>
  <c r="F665" s="1"/>
  <c r="F664" s="1"/>
  <c r="F663" s="1"/>
  <c r="F659"/>
  <c r="F658" s="1"/>
  <c r="F655"/>
  <c r="F654" s="1"/>
  <c r="F652"/>
  <c r="F643"/>
  <c r="F642" s="1"/>
  <c r="F641" s="1"/>
  <c r="F640" s="1"/>
  <c r="F639" s="1"/>
  <c r="F638" s="1"/>
  <c r="F635"/>
  <c r="F633"/>
  <c r="F629"/>
  <c r="F627"/>
  <c r="F625"/>
  <c r="F621"/>
  <c r="F613"/>
  <c r="F612" s="1"/>
  <c r="F611" s="1"/>
  <c r="F609"/>
  <c r="F607"/>
  <c r="F600"/>
  <c r="F599"/>
  <c r="F598" s="1"/>
  <c r="F596"/>
  <c r="F592"/>
  <c r="F590"/>
  <c r="F588"/>
  <c r="F584"/>
  <c r="F578"/>
  <c r="F577" s="1"/>
  <c r="F576" s="1"/>
  <c r="F575" s="1"/>
  <c r="F569"/>
  <c r="F568" s="1"/>
  <c r="F567" s="1"/>
  <c r="F566" s="1"/>
  <c r="F564"/>
  <c r="F562"/>
  <c r="F551"/>
  <c r="F550" s="1"/>
  <c r="F547"/>
  <c r="F546" s="1"/>
  <c r="F545" s="1"/>
  <c r="F543"/>
  <c r="F541"/>
  <c r="F539"/>
  <c r="F534"/>
  <c r="F532"/>
  <c r="F530"/>
  <c r="F528"/>
  <c r="F524"/>
  <c r="F523"/>
  <c r="F521"/>
  <c r="F519"/>
  <c r="F508"/>
  <c r="F507" s="1"/>
  <c r="F503"/>
  <c r="F502" s="1"/>
  <c r="F500"/>
  <c r="F497"/>
  <c r="F495"/>
  <c r="F478"/>
  <c r="F477" s="1"/>
  <c r="F476" s="1"/>
  <c r="F475" s="1"/>
  <c r="F474" s="1"/>
  <c r="F473" s="1"/>
  <c r="F471"/>
  <c r="F470" s="1"/>
  <c r="F469" s="1"/>
  <c r="F468" s="1"/>
  <c r="F467" s="1"/>
  <c r="F465"/>
  <c r="F464" s="1"/>
  <c r="F459"/>
  <c r="F457"/>
  <c r="F450"/>
  <c r="F447"/>
  <c r="F444"/>
  <c r="F440"/>
  <c r="F439" s="1"/>
  <c r="F438" s="1"/>
  <c r="F434"/>
  <c r="F433" s="1"/>
  <c r="F432" s="1"/>
  <c r="F430"/>
  <c r="F429" s="1"/>
  <c r="F424"/>
  <c r="F423" s="1"/>
  <c r="F422" s="1"/>
  <c r="F421" s="1"/>
  <c r="F420" s="1"/>
  <c r="F419" s="1"/>
  <c r="F415"/>
  <c r="F414" s="1"/>
  <c r="F410"/>
  <c r="F409" s="1"/>
  <c r="F408" s="1"/>
  <c r="F395"/>
  <c r="F394" s="1"/>
  <c r="F393" s="1"/>
  <c r="F392" s="1"/>
  <c r="F389"/>
  <c r="F388"/>
  <c r="F387" s="1"/>
  <c r="F383"/>
  <c r="F382" s="1"/>
  <c r="F381" s="1"/>
  <c r="F378"/>
  <c r="F377" s="1"/>
  <c r="F375"/>
  <c r="F373"/>
  <c r="F371"/>
  <c r="F367"/>
  <c r="F366" s="1"/>
  <c r="F363"/>
  <c r="F362" s="1"/>
  <c r="F359"/>
  <c r="F357" s="1"/>
  <c r="F355"/>
  <c r="F353"/>
  <c r="F351"/>
  <c r="F349"/>
  <c r="F345"/>
  <c r="F344" s="1"/>
  <c r="F340"/>
  <c r="F339" s="1"/>
  <c r="F328"/>
  <c r="F326"/>
  <c r="F321"/>
  <c r="F320" s="1"/>
  <c r="F319" s="1"/>
  <c r="F317"/>
  <c r="F315"/>
  <c r="F313"/>
  <c r="F311"/>
  <c r="F309"/>
  <c r="F307"/>
  <c r="F305"/>
  <c r="F300"/>
  <c r="F299" s="1"/>
  <c r="F294"/>
  <c r="F292"/>
  <c r="F290"/>
  <c r="F288"/>
  <c r="F279"/>
  <c r="F278" s="1"/>
  <c r="F277" s="1"/>
  <c r="F271"/>
  <c r="F270" s="1"/>
  <c r="F268"/>
  <c r="F264"/>
  <c r="F263" s="1"/>
  <c r="F262" s="1"/>
  <c r="F260"/>
  <c r="F259" s="1"/>
  <c r="F257"/>
  <c r="F256" s="1"/>
  <c r="F251"/>
  <c r="F250" s="1"/>
  <c r="F249" s="1"/>
  <c r="F244"/>
  <c r="F243" s="1"/>
  <c r="F242" s="1"/>
  <c r="F240"/>
  <c r="F239" s="1"/>
  <c r="F237"/>
  <c r="F236" s="1"/>
  <c r="F231"/>
  <c r="F230" s="1"/>
  <c r="F229" s="1"/>
  <c r="F227"/>
  <c r="F226" s="1"/>
  <c r="F225" s="1"/>
  <c r="F223"/>
  <c r="F222" s="1"/>
  <c r="F220"/>
  <c r="F218"/>
  <c r="F215"/>
  <c r="F214"/>
  <c r="F211"/>
  <c r="F210" s="1"/>
  <c r="F209"/>
  <c r="F208" s="1"/>
  <c r="F207" s="1"/>
  <c r="F201"/>
  <c r="F200" s="1"/>
  <c r="F199" s="1"/>
  <c r="F198" s="1"/>
  <c r="F194"/>
  <c r="F193" s="1"/>
  <c r="F192" s="1"/>
  <c r="F190"/>
  <c r="F189" s="1"/>
  <c r="F188" s="1"/>
  <c r="F187" s="1"/>
  <c r="F185"/>
  <c r="F183"/>
  <c r="F181"/>
  <c r="F179"/>
  <c r="F176"/>
  <c r="F175" s="1"/>
  <c r="F168"/>
  <c r="F167" s="1"/>
  <c r="F166" s="1"/>
  <c r="F164"/>
  <c r="F162"/>
  <c r="F160"/>
  <c r="F159"/>
  <c r="F157" s="1"/>
  <c r="F152"/>
  <c r="F150"/>
  <c r="F143"/>
  <c r="F139"/>
  <c r="F137"/>
  <c r="F130"/>
  <c r="F128"/>
  <c r="F126"/>
  <c r="F124"/>
  <c r="F118"/>
  <c r="F116" s="1"/>
  <c r="F115" s="1"/>
  <c r="F114" s="1"/>
  <c r="F113" s="1"/>
  <c r="F112" s="1"/>
  <c r="F111" s="1"/>
  <c r="F110" s="1"/>
  <c r="F108"/>
  <c r="F101"/>
  <c r="F99"/>
  <c r="F95"/>
  <c r="F93"/>
  <c r="F91" s="1"/>
  <c r="F86"/>
  <c r="F85" s="1"/>
  <c r="F84" s="1"/>
  <c r="F83" s="1"/>
  <c r="F81"/>
  <c r="F79"/>
  <c r="F74"/>
  <c r="F73" s="1"/>
  <c r="F72" s="1"/>
  <c r="F70"/>
  <c r="F68"/>
  <c r="F61"/>
  <c r="F60" s="1"/>
  <c r="F59" s="1"/>
  <c r="F58" s="1"/>
  <c r="F57" s="1"/>
  <c r="F56" s="1"/>
  <c r="F52"/>
  <c r="F47"/>
  <c r="F46" s="1"/>
  <c r="F42" s="1"/>
  <c r="F40"/>
  <c r="F37"/>
  <c r="F35"/>
  <c r="F32"/>
  <c r="F29"/>
  <c r="F24"/>
  <c r="F23" s="1"/>
  <c r="F22" s="1"/>
  <c r="F17"/>
  <c r="F16" s="1"/>
  <c r="F15" s="1"/>
  <c r="F14" s="1"/>
  <c r="F13" s="1"/>
  <c r="F12" s="1"/>
  <c r="G10" i="21" l="1"/>
  <c r="E20"/>
  <c r="G20" s="1"/>
  <c r="F370" i="1"/>
  <c r="F338"/>
  <c r="F325"/>
  <c r="F324" s="1"/>
  <c r="F304"/>
  <c r="F303" s="1"/>
  <c r="F298" s="1"/>
  <c r="F297" s="1"/>
  <c r="F287"/>
  <c r="F286" s="1"/>
  <c r="F707"/>
  <c r="F692" s="1"/>
  <c r="F691" s="1"/>
  <c r="F690" s="1"/>
  <c r="F689" s="1"/>
  <c r="F506"/>
  <c r="F156"/>
  <c r="F155" s="1"/>
  <c r="F154" s="1"/>
  <c r="F549"/>
  <c r="F255"/>
  <c r="F254" s="1"/>
  <c r="F51"/>
  <c r="F50" s="1"/>
  <c r="F804"/>
  <c r="F803" s="1"/>
  <c r="F802" s="1"/>
  <c r="F213"/>
  <c r="F206" s="1"/>
  <c r="F518"/>
  <c r="F90"/>
  <c r="F89" s="1"/>
  <c r="F456"/>
  <c r="F455" s="1"/>
  <c r="F454" s="1"/>
  <c r="F453" s="1"/>
  <c r="F606"/>
  <c r="F605" s="1"/>
  <c r="F624"/>
  <c r="F623" s="1"/>
  <c r="F538"/>
  <c r="F527"/>
  <c r="F744"/>
  <c r="F413"/>
  <c r="F407" s="1"/>
  <c r="F406" s="1"/>
  <c r="F405" s="1"/>
  <c r="F404" s="1"/>
  <c r="F403" s="1"/>
  <c r="F402" s="1"/>
  <c r="F67"/>
  <c r="F66" s="1"/>
  <c r="F178"/>
  <c r="F174" s="1"/>
  <c r="F173" s="1"/>
  <c r="F172" s="1"/>
  <c r="F171" s="1"/>
  <c r="F494"/>
  <c r="F493" s="1"/>
  <c r="F561"/>
  <c r="F560" s="1"/>
  <c r="F559" s="1"/>
  <c r="F558" s="1"/>
  <c r="F557" s="1"/>
  <c r="F778"/>
  <c r="F777" s="1"/>
  <c r="F776" s="1"/>
  <c r="F775" s="1"/>
  <c r="F774" s="1"/>
  <c r="F749"/>
  <c r="F595"/>
  <c r="F594" s="1"/>
  <c r="F78"/>
  <c r="F77" s="1"/>
  <c r="F136"/>
  <c r="F135" s="1"/>
  <c r="F134" s="1"/>
  <c r="F133" s="1"/>
  <c r="F149"/>
  <c r="F148" s="1"/>
  <c r="F583"/>
  <c r="F582" s="1"/>
  <c r="F632"/>
  <c r="F631" s="1"/>
  <c r="F649"/>
  <c r="F648" s="1"/>
  <c r="F647" s="1"/>
  <c r="F646" s="1"/>
  <c r="F645" s="1"/>
  <c r="F510"/>
  <c r="F123"/>
  <c r="F122" s="1"/>
  <c r="F121" s="1"/>
  <c r="F120" s="1"/>
  <c r="F28"/>
  <c r="F27" s="1"/>
  <c r="F21" s="1"/>
  <c r="F20" s="1"/>
  <c r="F380"/>
  <c r="F428"/>
  <c r="F443"/>
  <c r="F442" s="1"/>
  <c r="F620"/>
  <c r="F619" s="1"/>
  <c r="F790"/>
  <c r="F789" s="1"/>
  <c r="F791"/>
  <c r="F674"/>
  <c r="F673" s="1"/>
  <c r="F672" s="1"/>
  <c r="F671" s="1"/>
  <c r="F670" s="1"/>
  <c r="F662" s="1"/>
  <c r="F197"/>
  <c r="F196"/>
  <c r="F235"/>
  <c r="F267"/>
  <c r="F266" s="1"/>
  <c r="F361"/>
  <c r="F788" l="1"/>
  <c r="F787" s="1"/>
  <c r="F285"/>
  <c r="F284" s="1"/>
  <c r="F743"/>
  <c r="F742" s="1"/>
  <c r="F735" s="1"/>
  <c r="F734" s="1"/>
  <c r="F688" s="1"/>
  <c r="F661" s="1"/>
  <c r="F147"/>
  <c r="F146" s="1"/>
  <c r="F145" s="1"/>
  <c r="F119" s="1"/>
  <c r="F19"/>
  <c r="F205"/>
  <c r="F204" s="1"/>
  <c r="F203" s="1"/>
  <c r="F581"/>
  <c r="F574" s="1"/>
  <c r="F573" s="1"/>
  <c r="F517"/>
  <c r="F516" s="1"/>
  <c r="F515" s="1"/>
  <c r="F514" s="1"/>
  <c r="F618"/>
  <c r="F617" s="1"/>
  <c r="F616" s="1"/>
  <c r="F615" s="1"/>
  <c r="F296"/>
  <c r="F427"/>
  <c r="F426" s="1"/>
  <c r="F418" s="1"/>
  <c r="F65"/>
  <c r="F64" s="1"/>
  <c r="F63" s="1"/>
  <c r="F492"/>
  <c r="F491" s="1"/>
  <c r="F490" s="1"/>
  <c r="F248"/>
  <c r="F247" s="1"/>
  <c r="F337"/>
  <c r="F336" l="1"/>
  <c r="F335" s="1"/>
  <c r="F334" s="1"/>
  <c r="F283" s="1"/>
  <c r="F11"/>
  <c r="F170"/>
  <c r="F489"/>
  <c r="F480" s="1"/>
  <c r="F10" l="1"/>
  <c r="F816" s="1"/>
</calcChain>
</file>

<file path=xl/sharedStrings.xml><?xml version="1.0" encoding="utf-8"?>
<sst xmlns="http://schemas.openxmlformats.org/spreadsheetml/2006/main" count="2051" uniqueCount="1153">
  <si>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</si>
  <si>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</si>
  <si>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</si>
  <si>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</si>
  <si>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</si>
  <si>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</si>
  <si>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</si>
  <si>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</si>
  <si>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</si>
  <si>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</si>
  <si>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</si>
  <si>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</si>
  <si>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</si>
  <si>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</si>
  <si>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</si>
  <si>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</si>
  <si>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</si>
  <si>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</si>
  <si>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</si>
  <si>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</si>
  <si>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</si>
  <si>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</si>
  <si>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</si>
  <si>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</si>
  <si>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</si>
  <si>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</si>
  <si>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</si>
  <si>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</si>
  <si>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</si>
  <si>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</si>
  <si>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</si>
  <si>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</si>
  <si>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</si>
  <si>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</si>
  <si>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</si>
  <si>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</si>
  <si>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</si>
  <si>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</si>
  <si>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</si>
  <si>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</si>
  <si>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</si>
  <si>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</si>
  <si>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</si>
  <si>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</si>
  <si>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</si>
  <si>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</si>
  <si>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</si>
  <si>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</si>
  <si>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</si>
  <si>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</si>
  <si>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</si>
  <si>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</si>
  <si>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</si>
  <si>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</si>
  <si>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</si>
  <si>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</si>
  <si>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</si>
  <si>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</si>
  <si>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</si>
  <si>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</si>
  <si>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</si>
  <si>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</si>
  <si>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</si>
  <si>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</si>
  <si>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</si>
  <si>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</si>
  <si>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</si>
  <si>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</si>
  <si>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</si>
  <si>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</si>
  <si>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</si>
  <si>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</si>
  <si>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</si>
  <si>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</si>
  <si>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</si>
  <si>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</si>
  <si>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</si>
  <si>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</si>
  <si>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</si>
  <si>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</si>
  <si>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</si>
  <si>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</si>
  <si>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</si>
  <si>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</si>
  <si>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</si>
  <si>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</si>
  <si>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</si>
  <si>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</si>
  <si>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</si>
  <si>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</si>
  <si>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</si>
  <si>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</si>
  <si>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</si>
  <si>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</si>
  <si>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</si>
  <si>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</si>
  <si>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</si>
  <si>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</si>
  <si>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</si>
  <si>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</si>
  <si>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в том числе за счет краевого бюджета</t>
  </si>
  <si>
    <t>в том числе за счет федерального бюджета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</si>
  <si>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</si>
  <si>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</si>
  <si>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</si>
  <si>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</si>
  <si>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</si>
  <si>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</si>
  <si>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</si>
  <si>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</si>
  <si>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</si>
  <si>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</si>
  <si>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</si>
  <si>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</si>
  <si>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</si>
  <si>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</si>
  <si>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</si>
  <si>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</si>
  <si>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</si>
  <si>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</si>
  <si>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</si>
  <si>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</si>
  <si>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</si>
  <si>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</si>
  <si>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</si>
  <si>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</si>
  <si>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</si>
  <si>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</si>
  <si>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</si>
  <si>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</si>
  <si>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</si>
  <si>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</si>
  <si>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</si>
  <si>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</si>
  <si>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</si>
  <si>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</si>
  <si>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</si>
  <si>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</si>
  <si>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</si>
  <si>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</si>
  <si>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</si>
  <si>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</si>
  <si>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</si>
  <si>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</si>
  <si>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</si>
  <si>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</si>
  <si>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</si>
  <si>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</si>
  <si>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</si>
  <si>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</si>
  <si>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</si>
  <si>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</si>
  <si>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</si>
  <si>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</si>
  <si>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</si>
  <si>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</si>
  <si>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</si>
  <si>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</si>
  <si>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</si>
  <si>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</si>
  <si>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</si>
  <si>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</si>
  <si>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</si>
  <si>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</si>
  <si>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</si>
  <si>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</si>
  <si>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</si>
  <si>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</si>
  <si>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</si>
  <si>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</si>
  <si>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</si>
  <si>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</si>
  <si>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</si>
  <si>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</si>
  <si>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</si>
  <si>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</si>
  <si>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</si>
  <si>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</si>
  <si>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</si>
  <si>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</si>
  <si>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</si>
  <si>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</si>
  <si>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</si>
  <si>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</si>
  <si>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</si>
  <si>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</si>
  <si>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</si>
  <si>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</si>
  <si>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</si>
  <si>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</si>
  <si>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</si>
  <si>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</si>
  <si>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</si>
  <si>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</si>
  <si>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</si>
  <si>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</si>
  <si>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</si>
  <si>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</si>
  <si>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</si>
  <si>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</si>
  <si>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</si>
  <si>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</si>
  <si>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</si>
  <si>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</si>
  <si>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</si>
  <si>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</si>
  <si>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</si>
  <si>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</si>
  <si>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</si>
  <si>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в том числе за счет средств бюджета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</si>
  <si>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</si>
  <si>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</si>
  <si>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</si>
  <si>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</si>
  <si>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</si>
  <si>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</si>
  <si>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</si>
  <si>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</si>
  <si>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</si>
  <si>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</si>
  <si>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</si>
  <si>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</si>
  <si>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</si>
  <si>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</si>
  <si>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</si>
  <si>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</si>
  <si>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</si>
  <si>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</si>
  <si>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</si>
  <si>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</si>
  <si>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</si>
  <si>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</si>
  <si>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</si>
  <si>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</si>
  <si>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</si>
  <si>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</si>
  <si>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</si>
  <si>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</si>
  <si>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</si>
  <si>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</si>
  <si>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</si>
  <si>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</si>
  <si>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</si>
  <si>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</si>
  <si>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</si>
  <si>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</si>
  <si>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</si>
  <si>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</si>
  <si>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</si>
  <si>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</si>
  <si>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</si>
  <si>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</si>
  <si>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</si>
  <si>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</si>
  <si>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</si>
  <si>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</si>
  <si>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</si>
  <si>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</si>
  <si>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</si>
  <si>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</si>
  <si>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</si>
  <si>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</si>
  <si>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</si>
  <si>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</si>
  <si>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</si>
  <si>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</si>
  <si>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</si>
  <si>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</si>
  <si>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</si>
  <si>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</si>
  <si>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</si>
  <si>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</si>
  <si>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</si>
  <si>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</si>
  <si>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</si>
  <si>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</si>
  <si>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</si>
  <si>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</si>
  <si>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</si>
  <si>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</si>
  <si>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</si>
  <si>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</si>
  <si>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</si>
  <si>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</si>
  <si>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</si>
  <si>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</si>
  <si>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</si>
  <si>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</si>
  <si>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</si>
  <si>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</si>
  <si>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</si>
  <si>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</si>
  <si>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</si>
  <si>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</si>
  <si>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</si>
  <si>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</si>
  <si>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</si>
  <si>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</si>
  <si>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</si>
  <si>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</si>
  <si>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</si>
  <si>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</si>
  <si>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</si>
  <si>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</si>
  <si>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</si>
  <si>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</si>
  <si>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</si>
  <si>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</si>
  <si>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</si>
  <si>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</si>
  <si>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</si>
  <si>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</si>
  <si>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</si>
  <si>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</si>
  <si>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</si>
  <si>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</si>
  <si>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14 0 00 00000</t>
  </si>
  <si>
    <t xml:space="preserve"> за счет местного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</si>
  <si>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</si>
  <si>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</si>
  <si>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</si>
  <si>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</si>
  <si>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</si>
  <si>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</si>
  <si>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</si>
  <si>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</si>
  <si>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</si>
  <si>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</si>
  <si>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</si>
  <si>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</si>
  <si>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</si>
  <si>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</si>
  <si>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</si>
  <si>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</si>
  <si>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</si>
  <si>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</si>
  <si>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</si>
  <si>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</si>
  <si>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</si>
  <si>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</si>
  <si>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</si>
  <si>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</si>
  <si>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</si>
  <si>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</si>
  <si>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</si>
  <si>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</si>
  <si>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05 0 20 4И050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</si>
  <si>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</si>
  <si>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</si>
  <si>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</si>
  <si>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</si>
  <si>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</si>
  <si>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</si>
  <si>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</si>
  <si>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</si>
  <si>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</si>
  <si>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</si>
  <si>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</si>
  <si>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</si>
  <si>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</si>
  <si>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</si>
  <si>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</si>
  <si>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</si>
  <si>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</si>
  <si>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</si>
  <si>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</si>
  <si>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</si>
  <si>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</si>
  <si>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</si>
  <si>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</si>
  <si>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</si>
  <si>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</si>
  <si>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</si>
  <si>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</si>
  <si>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</si>
  <si>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</si>
  <si>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</si>
  <si>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</si>
  <si>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</si>
  <si>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</si>
  <si>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</si>
  <si>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</si>
  <si>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</si>
  <si>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</si>
  <si>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</si>
  <si>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</si>
  <si>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</si>
  <si>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</si>
  <si>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</si>
  <si>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</si>
  <si>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</si>
  <si>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</si>
  <si>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</si>
  <si>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</si>
  <si>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</si>
  <si>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</si>
  <si>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</si>
  <si>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</si>
  <si>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</si>
  <si>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</si>
  <si>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</si>
  <si>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</si>
  <si>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</si>
  <si>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</si>
  <si>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</si>
  <si>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</si>
  <si>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</si>
  <si>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</si>
  <si>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</si>
  <si>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</si>
  <si>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</si>
  <si>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</si>
  <si>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</si>
  <si>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</si>
  <si>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</si>
  <si>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</si>
  <si>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</si>
  <si>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</si>
  <si>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</si>
  <si>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</si>
  <si>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</si>
  <si>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</si>
  <si>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</si>
  <si>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</si>
  <si>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</si>
  <si>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</si>
  <si>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</si>
  <si>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</si>
  <si>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</si>
  <si>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</si>
  <si>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</si>
  <si>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</si>
  <si>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</si>
  <si>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</si>
  <si>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</si>
  <si>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</si>
  <si>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</si>
  <si>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</si>
  <si>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</si>
  <si>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</si>
  <si>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</si>
  <si>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</si>
  <si>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</si>
  <si>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</si>
  <si>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</si>
  <si>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</si>
  <si>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</si>
  <si>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</si>
  <si>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</si>
  <si>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</si>
  <si>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</si>
  <si>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</si>
  <si>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</si>
  <si>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</si>
  <si>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</si>
  <si>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</si>
  <si>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</si>
  <si>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</si>
  <si>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</si>
  <si>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</si>
  <si>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</si>
  <si>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</si>
  <si>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</si>
  <si>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</si>
  <si>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</si>
  <si>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</si>
  <si>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</si>
  <si>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</si>
  <si>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</si>
  <si>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</si>
  <si>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</si>
  <si>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</si>
  <si>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</si>
  <si>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</si>
  <si>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</si>
  <si>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</si>
  <si>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</si>
  <si>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</si>
  <si>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</si>
  <si>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</si>
  <si>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</si>
  <si>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</si>
  <si>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</si>
  <si>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</si>
  <si>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</si>
  <si>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</si>
  <si>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</si>
  <si>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</si>
  <si>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</si>
  <si>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</si>
  <si>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</si>
  <si>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</si>
  <si>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</si>
  <si>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</si>
  <si>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</si>
  <si>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</si>
  <si>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</si>
  <si>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</si>
  <si>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</si>
  <si>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</si>
  <si>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</si>
  <si>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</si>
  <si>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</si>
  <si>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</si>
  <si>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</si>
  <si>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</si>
  <si>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</si>
  <si>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</si>
  <si>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</si>
  <si>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</si>
  <si>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</si>
  <si>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</si>
  <si>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</si>
  <si>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</si>
  <si>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</si>
  <si>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</si>
  <si>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</si>
  <si>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</si>
  <si>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</si>
  <si>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</si>
  <si>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</si>
  <si>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</si>
  <si>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</si>
  <si>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</si>
  <si>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</si>
  <si>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</si>
  <si>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</si>
  <si>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</si>
  <si>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</si>
  <si>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</si>
  <si>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</si>
  <si>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</si>
  <si>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</si>
  <si>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92 0 00 4КЖ50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</si>
  <si>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</si>
  <si>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</si>
  <si>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Оснащение муниципальных образовательных организаций оборудованием, средствами обучения и воспитания</t>
  </si>
  <si>
    <t xml:space="preserve">Приобретение (выкуп) в муниципальную собственность объектов недвижимости 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</si>
  <si>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</si>
  <si>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</si>
  <si>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</si>
  <si>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</si>
  <si>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</si>
  <si>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</si>
  <si>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</si>
  <si>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</si>
  <si>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</si>
  <si>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</si>
  <si>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</si>
  <si>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</si>
  <si>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</si>
  <si>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</si>
  <si>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</si>
  <si>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</si>
  <si>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</si>
  <si>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</si>
  <si>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</si>
  <si>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</si>
  <si>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</si>
  <si>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</si>
  <si>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</si>
  <si>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</si>
  <si>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</si>
  <si>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</si>
  <si>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</si>
  <si>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в том числе за счет средств краевого бюджета 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</si>
  <si>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</si>
  <si>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 xml:space="preserve">06 1 70 L4670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</si>
  <si>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</si>
  <si>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</si>
  <si>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</si>
  <si>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</si>
  <si>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</si>
  <si>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</si>
  <si>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</si>
  <si>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>01 1 20 4У040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</si>
  <si>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</si>
  <si>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</si>
  <si>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Обеспечение материальными резервами ПВР</t>
  </si>
  <si>
    <t>92 0 00 2У150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</si>
  <si>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</si>
  <si>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</si>
  <si>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</si>
  <si>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</si>
  <si>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2Н420</t>
  </si>
  <si>
    <t>Обеспечение организации досуга, занятости и отдыха детей приоритетных категорий в каникулярное время</t>
  </si>
  <si>
    <t>11 1 40 SД110</t>
  </si>
  <si>
    <t>11 3 10 9Д060</t>
  </si>
  <si>
    <t>11 1 50 9Д040</t>
  </si>
  <si>
    <t>11 1 40 9Д030</t>
  </si>
  <si>
    <t>11 1 40 9Д031</t>
  </si>
  <si>
    <t>11 1 10 9Д010</t>
  </si>
  <si>
    <t>Организация мероприятий при осуществлении деятельности по обращению с животными без владельцев</t>
  </si>
  <si>
    <t>92 0 00 00600</t>
  </si>
  <si>
    <t>Обеспечение функционирования очистных сооружений в с. Юсьва</t>
  </si>
  <si>
    <t>Аренда топливозаправщика для хранения сжиженного газа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</si>
  <si>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</si>
  <si>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</si>
  <si>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Основное мероприятие "Региональный проект "Комфортный край"</t>
  </si>
  <si>
    <t>10 2 КК 00000</t>
  </si>
  <si>
    <t>10 2 КК SP430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</si>
  <si>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</si>
  <si>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</si>
  <si>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</si>
  <si>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</si>
  <si>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</si>
  <si>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</si>
  <si>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</si>
  <si>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</si>
  <si>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</si>
  <si>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</si>
  <si>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</si>
  <si>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</si>
  <si>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</si>
  <si>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</si>
  <si>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</si>
  <si>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</si>
  <si>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</si>
  <si>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Осуществление первичного воинского учета органами местного самоуправления муниципальных и городских округов</t>
  </si>
  <si>
    <t>02 6 10 4Н130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</si>
  <si>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</si>
  <si>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</si>
  <si>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</si>
  <si>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</si>
  <si>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Предоставление молодым семьям социальных выплат на приобретение (строительство) жилья в рамках реализации мероприятия по обеспечению жильем молодых семей в Пермском крае  государственной программы Пермского края «Социальная поддержка жителей Пермского края»</t>
  </si>
  <si>
    <t>Оборудование учреждений социальной сферы инженерно-техническими средствами защиты и системы охраны</t>
  </si>
  <si>
    <t>Текущий ремонт здания филиала "ДШИ п. Пожва МБУ ДО "ДШИ с. Юсьва</t>
  </si>
  <si>
    <t>09 3 00 00000</t>
  </si>
  <si>
    <t>09 3 10 00000</t>
  </si>
  <si>
    <t>Изготовление знаков навигации</t>
  </si>
  <si>
    <t>Основное мероприятие "Разработка систем навигации и маршрутизации"</t>
  </si>
  <si>
    <t>Инвентаризация кладбищ Юсьвинского муниципального округа Пермского края</t>
  </si>
  <si>
    <t>Приведение в нормативное состояние автомобильных дорог</t>
  </si>
  <si>
    <t>06 1 КК SР420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</si>
  <si>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</si>
  <si>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Основное мероприятие «Обеспечение жильем отдельных категорий граждан, установленных законодательством»</t>
  </si>
  <si>
    <t>Обеспечение бесплатным питанием обучающихся с ограниченными возможностями здоровья в образовательных учреждениях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</si>
  <si>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</si>
  <si>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Оказание поддержки и развития одаренных детей</t>
  </si>
  <si>
    <t>Формирование патриотического и духовно-нравственного воспитания детей</t>
  </si>
  <si>
    <t>Обеспечение развития педагогического  кадрового потенциала</t>
  </si>
  <si>
    <t>Проведение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</si>
  <si>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04 0 20 00000</t>
  </si>
  <si>
    <t>06 1 70 4К170</t>
  </si>
  <si>
    <t xml:space="preserve">Обеспечение развития и укрепление материально-технической базы домов культуры в населенных пунктах с численностью жителей до 50 тысяч человек </t>
  </si>
  <si>
    <t>09 3 10 4С100</t>
  </si>
  <si>
    <t>11 1 60 L3720</t>
  </si>
  <si>
    <t xml:space="preserve">11 1 60 00000 </t>
  </si>
  <si>
    <t>14 0И2 00000</t>
  </si>
  <si>
    <t>Основное мероприятие ««Реализация федерального проекта «Жилье»»</t>
  </si>
  <si>
    <t>14 0 И2 67483</t>
  </si>
  <si>
    <t>14 0 И2 67484</t>
  </si>
  <si>
    <t>14 0 И2 6748S</t>
  </si>
  <si>
    <t xml:space="preserve"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</t>
  </si>
  <si>
    <t>Мероприятие «Переселение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края» (МБ)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</si>
  <si>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поступлений от ППК «Фонд развития территорий»)</t>
  </si>
  <si>
    <t>02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</si>
  <si>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</si>
  <si>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11 3 КК 00000</t>
  </si>
  <si>
    <t>11 3 КК SP400</t>
  </si>
  <si>
    <t xml:space="preserve">Участие в реализации  мероприятия по направлению «Школьная остановка» регионального проекта «Комфортный край»  </t>
  </si>
  <si>
    <t>Основное мероприятие "Реализация федерального проекта "Развитие транспортной инфраструктуры на сельских территориях" государственной программы Российской Федерации "Комплексное развитие сельских территорий"</t>
  </si>
  <si>
    <t>04 0 20 2С520</t>
  </si>
  <si>
    <t xml:space="preserve">Участие в реализации мероприятия по направлению «Культурная реновация» регионального проекта «Комфортный край»  </t>
  </si>
  <si>
    <t>Направление расходов (отрасль)</t>
  </si>
  <si>
    <t>10 2 20 4М089</t>
  </si>
  <si>
    <t>Реализация проекта инициативного бюджетирования "Приобретение оборудования для работы музея"</t>
  </si>
  <si>
    <t xml:space="preserve">10 2 20 SP082 </t>
  </si>
  <si>
    <t>Реализация проекта инициативного бюджетирования "Установка тротуаров"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</si>
  <si>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</si>
  <si>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 xml:space="preserve">10 2 20 SP083 </t>
  </si>
  <si>
    <t>Реализация проекта инициативного бюджетирования "Проведение ремонтных работ  в читальном (конференц) зале Юсьвинской центральной библиотеки МБУК "Юсьвинская ЦБС"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</si>
  <si>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«Юсьвинская ЦБС» по адресу: Пермский край, Юсьвинский район, с. Аксеново, ул. Колхозная, 9"</t>
  </si>
  <si>
    <t>Реализация проекта инициативного бюджетирования "Приобретение спортивного оборудования для занятий гиревым спортом"</t>
  </si>
  <si>
    <t>10 2 КК SP432</t>
  </si>
  <si>
    <t>10 3 10 9Т001</t>
  </si>
  <si>
    <t>10 3 10 9Т002</t>
  </si>
  <si>
    <t>04 0 70 L5761</t>
  </si>
  <si>
    <t>06 1 60 L5195</t>
  </si>
  <si>
    <t>06 1 60 L5196</t>
  </si>
  <si>
    <t xml:space="preserve">06 1 70 SP081 </t>
  </si>
  <si>
    <t xml:space="preserve">02 6 10 SP086 </t>
  </si>
  <si>
    <t xml:space="preserve">06 1 70 SP084 </t>
  </si>
  <si>
    <t xml:space="preserve">06 1 70 SP085 </t>
  </si>
  <si>
    <t>02 2 Ю6 53030</t>
  </si>
  <si>
    <t>Основное мероприятие "Включение в реестр муниципальной собственности приобретенных объектов недвижимости"</t>
  </si>
  <si>
    <t>11 3 20 9Д071</t>
  </si>
  <si>
    <t>Обеспечение организации отдыха детей в каникулярное время в рамках реализации полномочий Юсьвинского муниципального округа Пермского края</t>
  </si>
  <si>
    <t>Участие в реализации  мероприятия по направлению «Новый клуб» регионального проекта «Комфортный край»</t>
  </si>
  <si>
    <t>Устройство контейнерных площадок для накопления твердых коммунальных отходов в рамках реализации направления «Наша улица» регионального проекта «Комфортный край»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</si>
  <si>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в рамках реализации направления "Наша улица" регионального проекта "Комфортный край"</t>
  </si>
  <si>
    <t>Капитальный ремонт, ремонт сетей водоснабжения, водозаборных сооружений, устройство, капитальный ремонт и ремонт водонапорных башен в рамках реализации направления «Качественное водоснабжение» регионального проекта «Комфортный край»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</si>
  <si>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</si>
  <si>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Подпрограмма  "Знакомство с культурно-познавательными маршрутами"</t>
  </si>
  <si>
    <t>02 3 10 4Н060</t>
  </si>
  <si>
    <t>Обеспечение деятельности психолого-медико педагогической комиссии</t>
  </si>
  <si>
    <t>02 6 10 4Н152</t>
  </si>
  <si>
    <t>92 0 00 00224</t>
  </si>
  <si>
    <t>06 1 Я5 00000</t>
  </si>
  <si>
    <t>Основное мероприятие «Региональный проект "Семейные ценности и инфраструктура культуры (Пермский край)»</t>
  </si>
  <si>
    <t>06 1 Я5 55194</t>
  </si>
  <si>
    <t>Государственная поддержка отрасли культуры (приобретение для детских школ искусств музыкальных инструментов, оборудования, материалов)</t>
  </si>
  <si>
    <t>92 0 00 00280</t>
  </si>
  <si>
    <t>Снос самовольных построек</t>
  </si>
  <si>
    <t>Обеспечение резерва твердого топлива</t>
  </si>
  <si>
    <t>Разработка ПСД на капитальный ремонт объектов образовательных организаций</t>
  </si>
  <si>
    <t>06 1 20 L5190</t>
  </si>
  <si>
    <t>92 0 00 00290</t>
  </si>
  <si>
    <t>Обучение по программе "Эффективная реализация стратегических инвестиционно-строительных проектов 2.0"</t>
  </si>
  <si>
    <t>Модернизация библиотек в части комплектования книжных фондов библиотек муниципальных образований</t>
  </si>
  <si>
    <t>02 6 10 4Н153</t>
  </si>
  <si>
    <t>Благоустройство территорий образовательных организаций</t>
  </si>
  <si>
    <t>Приложение 4</t>
  </si>
  <si>
    <t>1. Доходы</t>
  </si>
  <si>
    <t>№ п/п</t>
  </si>
  <si>
    <t>Наименование доходов</t>
  </si>
  <si>
    <t>в том числе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</si>
  <si>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</si>
  <si>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</si>
  <si>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</si>
  <si>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</si>
  <si>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</si>
  <si>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</si>
  <si>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</si>
  <si>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</si>
  <si>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</si>
  <si>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</si>
  <si>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</si>
  <si>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</si>
  <si>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1.4.</t>
  </si>
  <si>
    <t xml:space="preserve">Субсидии бюджетам муниципальных образований на реализацию мероприятия по направлению «Школьная остановка» регионального проекта «Комфортный край»  </t>
  </si>
  <si>
    <t>1.5.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</si>
  <si>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</si>
  <si>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</si>
  <si>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</si>
  <si>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</si>
  <si>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</si>
  <si>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</si>
  <si>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</si>
  <si>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</si>
  <si>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</si>
  <si>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</si>
  <si>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</si>
  <si>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</si>
  <si>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</si>
  <si>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автомобильных дорог (нераспределенные средства)</t>
  </si>
  <si>
    <t>Ремонт участка автомобильной дороги "Архангельское-Антипино" км 000+000- км 002+200</t>
  </si>
  <si>
    <t>Ремонт участка автомобильной дороги "Юсьва-Трифаново" км 002+800  км 005+800</t>
  </si>
  <si>
    <t>Ремонт автомобильной дороги по ул. Колхозная с. Аксеново</t>
  </si>
  <si>
    <t>Ремонт автомобильной дороги по ул. Пионерская (от ул. Комсомольская до ул. Студенческая) п. Тукачево</t>
  </si>
  <si>
    <t>Ремонт автомобильной дороги по ул. Пушкина (от дома №47 до ул. Мира) п. Майкор</t>
  </si>
  <si>
    <t>Ремонт автомобильной дороги по ул. Заречная (от дома №5 до дома №26)д. Обирино</t>
  </si>
  <si>
    <t>Ремонт автомобильной дороги по ул. Подгорная (от дома №1 до дома №12)</t>
  </si>
  <si>
    <t>Ремонт автомобильной дороги по ул. Заречная (от ул. Мартыновская до дома №10 с отворотом к дому №4а) д. Ситково</t>
  </si>
  <si>
    <t>Ремонт автомобильной дороги по ул. Полевая (от дома №5 до дома №15) с. Архангельское</t>
  </si>
  <si>
    <t>Ремонт автомобильной дороги по ул. Восточная с. Тимино</t>
  </si>
  <si>
    <t>Ремонт автомобильной дороги по ул. Паньковская (от дома №2 до дома №11) с. Юсьва</t>
  </si>
  <si>
    <t>Ремонт автомобильной дороги по ул. Центральная (от дома №13 до дома №16) д. Вороново</t>
  </si>
  <si>
    <t>Ремонт автомобильной дороги по ул. Почашерская (от дома №21 Б до дома №32А) д. Почшер</t>
  </si>
  <si>
    <t>Ремонт автомобильной дороги по ул. Кооперативная (от ул. Пушкина до ул. Чехова) п. Майкор</t>
  </si>
  <si>
    <t>Ремонт автомобильной дороги по ул. Трудовая п. Майкор</t>
  </si>
  <si>
    <t>Ремонт автомобильной дороги по ул. Мингалевская д. Якино</t>
  </si>
  <si>
    <t>Ремонт автомобильной дороги по ул. Свободы (от ул. Строителей до ул. Рябиновая) п. Пожва</t>
  </si>
  <si>
    <t>Мероприятие "Ремонт автомобильных дорог (несофинансируемые из бюджета ПК)"</t>
  </si>
  <si>
    <t>Ремонт автомобильной дороги по ул. Котельниковой (от пожарного пирса до дома №2Б) д. В.-Мега</t>
  </si>
  <si>
    <t>Ремонт автомобильной дороги по ул. Котельниковой от автомобильной дороги "Кудымкар-Пожва - Верх-Мега до дома №17 д. В.-Мега</t>
  </si>
  <si>
    <t>Ремонт  автомобильной дороги по ул. Раздольная (от дома № 3 до дома №13) с. Юсьва</t>
  </si>
  <si>
    <t>1.1.2.1.2.36 Восстановление дорожного полотна автомобильной дороги по ул. Прудовая (от мусорной площадки до дома №2) д. Мокрушино</t>
  </si>
  <si>
    <t>Ремонт автомобильной дороги по ул. Березовая (от дома №3 до дома №16) с. Юсьва</t>
  </si>
  <si>
    <t>Восстановление дорожного полотна автомобильной дороги "Бажино-Шедово" км 000+000 - км 001+840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</si>
  <si>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</si>
  <si>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Ремонт участка автомобильной дороги по ул. Школьная (от ул. Народная до ул. Набережная) с. Мелюхино</t>
  </si>
  <si>
    <t>Ремонт  автомобильной дороги по ул. Максима Горького (от дома №1 до дома №1В)  с. Юсьва</t>
  </si>
  <si>
    <t>Восстановление покрытия проезжей части участков автомобильных дорог по ул. Центральная с. Тимино, ул. Пушкина с. Юсьва, ул. Центральная д. Швычи</t>
  </si>
  <si>
    <t>Восстановление покрытия проезжей части автомобильной дороги по переулку от ул. Комсомольской до ул. Лесная п. Кама</t>
  </si>
  <si>
    <t>Мероприятие "Восстановление мостов и труб (несофинансируемые)"</t>
  </si>
  <si>
    <t>Восстановление водопропускной трубы на автомобильной дороге по ул. Центральная д. Спирино, ул. Озерская д. Кузьмино</t>
  </si>
  <si>
    <t xml:space="preserve">Восстановление водопропускных труб на автомобильных дорогах: ул. Народнаяд. Сивашер, ул. Северная д. Они </t>
  </si>
  <si>
    <t>Восстановление водопропускной трубы на автомобильной дороге по ул. Савинская, ул. Полярная с. Юсьва</t>
  </si>
  <si>
    <t xml:space="preserve">Восстановление водопропускной трубы на автомобильной дороге "Бажино-Шедово" км 0+450,  ул. Мингалевская, д. Якино </t>
  </si>
  <si>
    <t>Ремонт моста на ул. Лесная с. Антипино</t>
  </si>
  <si>
    <t>Ремонт моста через реку на автомобильной дороге "Крохалево-Урманово-Подволошино" км 2+900</t>
  </si>
  <si>
    <t>Ремонт моста через ручей на автомобильной дороге "Крохалево-Урманово-Подволошино" км 3+378</t>
  </si>
  <si>
    <t>Ремонт моста через р. Вежайка на автомобильной дороге "Кудымкар-Пожва-Черемново</t>
  </si>
  <si>
    <t>Ремонт моста через р. Кырдымка на автомобильной дороге "Габово-Купрос"</t>
  </si>
  <si>
    <t>Восстановительные работы по мосту через р. Стер на ул. Набережная п. Тукачево</t>
  </si>
  <si>
    <t>Восстановление моста через р. Кемелька на ул. Заводская п. Майкор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</si>
  <si>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</si>
  <si>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</si>
  <si>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</si>
  <si>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</si>
  <si>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</si>
  <si>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Капитальный ремонт автомобильного моста через р. Иньва на автомобильной дороге "Юсьва-Архангельское" в Юсьвинском муниципальном округе Пермского края</t>
  </si>
  <si>
    <t>1.1.6.</t>
  </si>
  <si>
    <t>Мероприятие "Приведение в нормативное состояние автомобильных дорог"</t>
  </si>
  <si>
    <t>Ремонт участка автомобильной дороги "Юсьва-Архангельское" км 000+000 км 1+550, км 2+550 км 4+162, км 4+462 км 6+480</t>
  </si>
  <si>
    <t>Ремонт участка автомобильной дороги "Юсьва-Мелюхино" км 0+000 км 0+980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</si>
  <si>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</si>
  <si>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</si>
  <si>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</si>
  <si>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</si>
  <si>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</si>
  <si>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>Мероприятие "Участие в реализации  мероприятия по направлению «Школьная остановка» регионального проекта «Комфортный край»"</t>
  </si>
  <si>
    <t>Остаток неиспользованных средств дорожного фонда по состоянию на 01.01.2026, тыс. рублей</t>
  </si>
  <si>
    <t>Нераспределенный остаток средств дорожного фонда, тыс. рублей:</t>
  </si>
  <si>
    <t>Нераспределенные средства</t>
  </si>
  <si>
    <t>% исполнения от годовых назначений</t>
  </si>
  <si>
    <t>% исполнения от квартальных назначений</t>
  </si>
  <si>
    <t>Уточненный план на 2026 год</t>
  </si>
  <si>
    <t>Утверждено на 1 квартал 2026 года</t>
  </si>
  <si>
    <t>Исполнено на 01.04.2026 г.</t>
  </si>
  <si>
    <t>Отчет об исполнении бюджета Юсьвинского муниципального округа Пермского края  по расходам за 1 квартал 2026 года</t>
  </si>
  <si>
    <t>к распоряжению администрации Юсьвинского муниципального округа Пермского края округа</t>
  </si>
  <si>
    <t>от __.04.2026 № ___-р</t>
  </si>
  <si>
    <t>Утверждено на 2026 год</t>
  </si>
  <si>
    <t>Основное мероприятие "Обеспечение жильем отдельных категорий граждан, установленных законодательством"</t>
  </si>
  <si>
    <t>92 0 00 00230</t>
  </si>
  <si>
    <t>15 0 20 00000</t>
  </si>
  <si>
    <t>Основное мероприятие «Разработка документов территориального планирования и градостраительного зонирования, документациипо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</si>
  <si>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</si>
  <si>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</si>
  <si>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</si>
  <si>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</si>
  <si>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02 2 20 23930</t>
  </si>
  <si>
    <t>за счет средств бюджета Пермского края</t>
  </si>
  <si>
    <t xml:space="preserve">07 0 10 2Ф180 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</si>
  <si>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</si>
  <si>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Обеспечение условий для развития физической культуры и массового спорта</t>
  </si>
  <si>
    <t>Кассовый расход на 01.04.2026</t>
  </si>
  <si>
    <t>Остаток неиспользованных бюджетных ассигнований</t>
  </si>
  <si>
    <t>Остаток неиспользованных средств дорожного фонда на конец отчетного периода, тыс. рублей</t>
  </si>
  <si>
    <t>Приложение 3</t>
  </si>
  <si>
    <t>-</t>
  </si>
  <si>
    <t>Отчет об исполнении бюджета Юсьвинского муниципального округа Пермского края по источникам финансирования дефицита бюджета за 1 квартал 2026 года</t>
  </si>
  <si>
    <t xml:space="preserve">к распоряжению администрации Юсьвинского  </t>
  </si>
  <si>
    <t>Отчет об использовании бюджетных ассигнований дорожного фонда Юсьвинского муниципального округа Персмского края за 1 квартал 2026 года</t>
  </si>
  <si>
    <t xml:space="preserve">Приложение </t>
  </si>
  <si>
    <t>к распоряжению администрации Юсьвинского муниципального округа</t>
  </si>
  <si>
    <t>от ___.04.2026 №__</t>
  </si>
  <si>
    <t>Отчет об исполнении бюджета Юсьвинского муниципального округа Пермского края по доходам за 1 квартал 2026 года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</si>
  <si>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</si>
  <si>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</si>
  <si>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Исполнено на 01.04.2026 года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</si>
  <si>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</si>
  <si>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</si>
  <si>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</si>
  <si>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</si>
  <si>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</si>
  <si>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</si>
  <si>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</si>
  <si>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</si>
  <si>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</si>
  <si>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</si>
  <si>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</si>
  <si>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</si>
  <si>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</si>
  <si>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</si>
  <si>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</si>
  <si>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</si>
  <si>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</si>
  <si>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</si>
  <si>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</si>
  <si>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</si>
  <si>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</si>
  <si>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</si>
  <si>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</si>
  <si>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</si>
  <si>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</si>
  <si>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</si>
  <si>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</si>
  <si>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</si>
  <si>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</si>
  <si>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</si>
  <si>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</si>
  <si>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</si>
  <si>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</si>
  <si>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</si>
  <si>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</si>
  <si>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1 03 03 000 01 0000 110 </t>
  </si>
  <si>
    <t>Туристический налог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</si>
  <si>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</si>
  <si>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</si>
  <si>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</si>
  <si>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</si>
  <si>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</si>
  <si>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</si>
  <si>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</si>
  <si>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</si>
  <si>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</si>
  <si>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</si>
  <si>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</si>
  <si>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</si>
  <si>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</si>
  <si>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</si>
  <si>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</si>
  <si>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</si>
  <si>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</si>
  <si>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</si>
  <si>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</si>
  <si>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</si>
  <si>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</si>
  <si>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</si>
  <si>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</si>
  <si>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</si>
  <si>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</si>
  <si>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</si>
  <si>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</si>
  <si>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</si>
  <si>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</si>
  <si>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</si>
  <si>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</si>
  <si>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</si>
  <si>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</si>
  <si>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</si>
  <si>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</si>
  <si>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</si>
  <si>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</si>
  <si>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</si>
  <si>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</si>
  <si>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</si>
  <si>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</si>
  <si>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</si>
  <si>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</si>
  <si>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</si>
  <si>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</si>
  <si>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</si>
  <si>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</si>
  <si>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</si>
  <si>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</si>
  <si>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</si>
  <si>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</si>
  <si>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</si>
  <si>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</si>
  <si>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</si>
  <si>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</si>
  <si>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</si>
  <si>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</si>
  <si>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</si>
  <si>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1 11 05 410 14 0000 120 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</si>
  <si>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</si>
  <si>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</si>
  <si>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</si>
  <si>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</si>
  <si>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</si>
  <si>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</si>
  <si>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</si>
  <si>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</si>
  <si>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</si>
  <si>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</si>
  <si>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</si>
  <si>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</si>
  <si>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</si>
  <si>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</si>
  <si>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</si>
  <si>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</si>
  <si>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</si>
  <si>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</si>
  <si>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</si>
  <si>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</si>
  <si>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</si>
  <si>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</si>
  <si>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</si>
  <si>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﻿1 14 02043 14 0000 440
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</si>
  <si>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</si>
  <si>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</si>
  <si>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</si>
  <si>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</si>
  <si>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</si>
  <si>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</si>
  <si>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</si>
  <si>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</si>
  <si>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</si>
  <si>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</si>
  <si>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</si>
  <si>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</si>
  <si>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</si>
  <si>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</si>
  <si>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</si>
  <si>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</si>
  <si>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</si>
  <si>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</si>
  <si>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</si>
  <si>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</si>
  <si>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</si>
  <si>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﻿1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</si>
  <si>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</si>
  <si>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</si>
  <si>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</si>
  <si>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</si>
  <si>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</si>
  <si>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﻿1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</si>
  <si>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</si>
  <si>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</si>
  <si>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</si>
  <si>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</si>
  <si>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</si>
  <si>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</si>
  <si>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</si>
  <si>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</si>
  <si>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</si>
  <si>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</si>
  <si>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</si>
  <si>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</si>
  <si>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</si>
  <si>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</si>
  <si>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</si>
  <si>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</si>
  <si>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</si>
  <si>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</si>
  <si>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</si>
  <si>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</si>
  <si>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</si>
  <si>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</si>
  <si>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</si>
  <si>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</si>
  <si>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</si>
  <si>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</si>
  <si>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</si>
  <si>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</si>
  <si>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</si>
  <si>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</si>
  <si>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</si>
  <si>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</si>
  <si>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</si>
  <si>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</si>
  <si>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</si>
  <si>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</si>
  <si>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</si>
  <si>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</si>
  <si>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</si>
  <si>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</si>
  <si>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</si>
  <si>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</si>
  <si>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</si>
  <si>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</si>
  <si>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</si>
  <si>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</si>
  <si>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</si>
  <si>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</si>
  <si>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</si>
  <si>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</si>
  <si>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</si>
  <si>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</si>
  <si>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</si>
  <si>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2 02 25 447 00 0000 150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</si>
  <si>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</si>
  <si>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2 02 25 447 14 0000 150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</si>
  <si>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</si>
  <si>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</si>
  <si>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</si>
  <si>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</si>
  <si>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</si>
  <si>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</si>
  <si>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</si>
  <si>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</si>
  <si>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</si>
  <si>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</si>
  <si>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</si>
  <si>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</si>
  <si>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</si>
  <si>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</si>
  <si>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</si>
  <si>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</si>
  <si>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</si>
  <si>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>Субсидии бюджетам муниципальных образований на реализацию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</si>
  <si>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</si>
  <si>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</si>
  <si>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</si>
  <si>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</si>
  <si>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>Субсидия на поддержку муниципальных программ формирования современной городской среды (дворовые и общественные территории)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</si>
  <si>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</si>
  <si>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</si>
  <si>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</si>
  <si>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</si>
  <si>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</si>
  <si>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Субсидия на реализацию мероприятия "Умею плавать!"</t>
  </si>
  <si>
    <t>Субсидия на мероприятия по расселению жилищного фонда, признанного аварийным после 01 января 2017 г., в т.ч. в целях предотвращения ЧС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</si>
  <si>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жилищного фонда на территории Пермского края, признанного аварийного после 1 января 2017 года</t>
  </si>
  <si>
    <t>Субсидия на реализацию мероприятий в сфере молодежной политики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</si>
  <si>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</si>
  <si>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</si>
  <si>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</si>
  <si>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</si>
  <si>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</si>
  <si>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</si>
  <si>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</si>
  <si>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</si>
  <si>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</si>
  <si>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</si>
  <si>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</si>
  <si>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</si>
  <si>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</si>
  <si>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</si>
  <si>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</si>
  <si>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</si>
  <si>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</si>
  <si>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</si>
  <si>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</si>
  <si>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</si>
  <si>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</si>
  <si>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</si>
  <si>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</si>
  <si>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</si>
  <si>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</si>
  <si>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</si>
  <si>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</si>
  <si>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</si>
  <si>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</si>
  <si>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</si>
  <si>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</si>
  <si>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</si>
  <si>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</si>
  <si>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</si>
  <si>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</si>
  <si>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</si>
  <si>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</si>
  <si>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</si>
  <si>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</si>
  <si>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</si>
  <si>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</si>
  <si>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</si>
  <si>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</si>
  <si>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</si>
  <si>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</si>
  <si>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</si>
  <si>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</si>
  <si>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</si>
  <si>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</si>
  <si>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</si>
  <si>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</si>
  <si>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</si>
  <si>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</si>
  <si>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</si>
  <si>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</si>
  <si>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</si>
  <si>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</si>
  <si>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</si>
  <si>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</si>
  <si>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</si>
  <si>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2 19 25 750 14 0000 150</t>
  </si>
  <si>
    <t>Возврат остатков субсидий на реализацию мероприятий по модернизации школьных систем образования из бюджетов муниципальных округов</t>
  </si>
  <si>
    <t>2 19 25 555 14 0000 150</t>
  </si>
  <si>
    <t>Возврат остатков субсидий на реализацию программ формирования современной городской среды из бюджетов муниципальных округов</t>
  </si>
  <si>
    <t>2 19 45 179 14 0000 150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</si>
  <si>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</si>
  <si>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2 19 45 303 14 0000 150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</si>
  <si>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</si>
  <si>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2 19 45 050 14 0000 150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</si>
  <si>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округов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</si>
  <si>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</si>
  <si>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</si>
  <si>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</si>
  <si>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Поступления на 01.04.2026</t>
  </si>
</sst>
</file>

<file path=xl/styles.xml><?xml version="1.0" encoding="utf-8"?>
<styleSheet xmlns="http://schemas.openxmlformats.org/spreadsheetml/2006/main">
  <numFmts count="9">
    <numFmt numFmtId="164" formatCode="_-* #,##0.00_р_._-;\-* #,##0.00_р_._-;_-* &quot;-&quot;??_р_._-;_-@_-"/>
    <numFmt numFmtId="165" formatCode="#,##0.00000"/>
    <numFmt numFmtId="166" formatCode="_(* #,##0.00_);_(* \(#,##0.00\);_(* &quot;-&quot;??_);_(@_)"/>
    <numFmt numFmtId="167" formatCode="_-* #,##0.00\ _D_M_-;\-* #,##0.00\ _D_M_-;_-* &quot;-&quot;??\ _D_M_-;_-@_-"/>
    <numFmt numFmtId="168" formatCode="0.00000"/>
    <numFmt numFmtId="169" formatCode="0.0"/>
    <numFmt numFmtId="170" formatCode="#,##0.000"/>
    <numFmt numFmtId="171" formatCode="#,##0.0"/>
    <numFmt numFmtId="172" formatCode="?"/>
  </numFmts>
  <fonts count="10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7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0FCB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64">
    <xf numFmtId="0" fontId="0" fillId="0" borderId="0"/>
    <xf numFmtId="0" fontId="3" fillId="0" borderId="0"/>
    <xf numFmtId="0" fontId="9" fillId="0" borderId="0"/>
    <xf numFmtId="0" fontId="1" fillId="0" borderId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1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1" borderId="0" applyNumberFormat="0" applyBorder="0" applyAlignment="0" applyProtection="0"/>
    <xf numFmtId="0" fontId="16" fillId="20" borderId="0" applyNumberFormat="0" applyBorder="0" applyAlignment="0" applyProtection="0"/>
    <xf numFmtId="0" fontId="17" fillId="26" borderId="0" applyNumberFormat="0" applyBorder="0" applyAlignment="0" applyProtection="0"/>
    <xf numFmtId="0" fontId="17" fillId="11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9" fillId="47" borderId="0" applyNumberFormat="0" applyBorder="0" applyAlignment="0" applyProtection="0"/>
    <xf numFmtId="0" fontId="19" fillId="36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20" fillId="36" borderId="0" applyNumberFormat="0" applyBorder="0" applyAlignment="0" applyProtection="0"/>
    <xf numFmtId="0" fontId="21" fillId="50" borderId="4" applyNumberFormat="0" applyAlignment="0" applyProtection="0"/>
    <xf numFmtId="0" fontId="22" fillId="37" borderId="5" applyNumberFormat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54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48" borderId="4" applyNumberFormat="0" applyAlignment="0" applyProtection="0"/>
    <xf numFmtId="0" fontId="30" fillId="0" borderId="9" applyNumberFormat="0" applyFill="0" applyAlignment="0" applyProtection="0"/>
    <xf numFmtId="0" fontId="31" fillId="48" borderId="0" applyNumberFormat="0" applyBorder="0" applyAlignment="0" applyProtection="0"/>
    <xf numFmtId="0" fontId="32" fillId="0" borderId="0"/>
    <xf numFmtId="0" fontId="9" fillId="47" borderId="10" applyNumberFormat="0" applyFont="0" applyAlignment="0" applyProtection="0"/>
    <xf numFmtId="0" fontId="33" fillId="50" borderId="11" applyNumberFormat="0" applyAlignment="0" applyProtection="0"/>
    <xf numFmtId="0" fontId="9" fillId="0" borderId="0"/>
    <xf numFmtId="4" fontId="34" fillId="55" borderId="12" applyNumberFormat="0" applyProtection="0">
      <alignment vertical="center"/>
    </xf>
    <xf numFmtId="0" fontId="9" fillId="0" borderId="0"/>
    <xf numFmtId="0" fontId="9" fillId="0" borderId="0"/>
    <xf numFmtId="0" fontId="9" fillId="0" borderId="0"/>
    <xf numFmtId="4" fontId="35" fillId="55" borderId="12" applyNumberFormat="0" applyProtection="0">
      <alignment vertical="center"/>
    </xf>
    <xf numFmtId="0" fontId="9" fillId="0" borderId="0"/>
    <xf numFmtId="0" fontId="9" fillId="0" borderId="0"/>
    <xf numFmtId="4" fontId="34" fillId="55" borderId="12" applyNumberFormat="0" applyProtection="0">
      <alignment horizontal="left" vertical="center" indent="1"/>
    </xf>
    <xf numFmtId="0" fontId="9" fillId="0" borderId="0"/>
    <xf numFmtId="4" fontId="36" fillId="56" borderId="13" applyNumberFormat="0" applyProtection="0">
      <alignment horizontal="left" vertical="center" indent="1"/>
    </xf>
    <xf numFmtId="0" fontId="9" fillId="0" borderId="0"/>
    <xf numFmtId="0" fontId="34" fillId="55" borderId="12" applyNumberFormat="0" applyProtection="0">
      <alignment horizontal="left" vertical="top" indent="1"/>
    </xf>
    <xf numFmtId="0" fontId="9" fillId="0" borderId="0"/>
    <xf numFmtId="0" fontId="9" fillId="0" borderId="0"/>
    <xf numFmtId="4" fontId="34" fillId="10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5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1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7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5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8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2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59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24" borderId="12" applyNumberFormat="0" applyProtection="0">
      <alignment horizontal="right" vertical="center"/>
    </xf>
    <xf numFmtId="0" fontId="9" fillId="0" borderId="0"/>
    <xf numFmtId="0" fontId="9" fillId="0" borderId="0"/>
    <xf numFmtId="4" fontId="34" fillId="60" borderId="14" applyNumberFormat="0" applyProtection="0">
      <alignment horizontal="left" vertical="center" indent="1"/>
    </xf>
    <xf numFmtId="0" fontId="9" fillId="0" borderId="0"/>
    <xf numFmtId="0" fontId="9" fillId="0" borderId="0"/>
    <xf numFmtId="4" fontId="14" fillId="6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7" fillId="2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14" fillId="10" borderId="12" applyNumberFormat="0" applyProtection="0">
      <alignment horizontal="right" vertical="center"/>
    </xf>
    <xf numFmtId="0" fontId="9" fillId="0" borderId="0"/>
    <xf numFmtId="0" fontId="9" fillId="0" borderId="0"/>
    <xf numFmtId="4" fontId="38" fillId="61" borderId="0" applyNumberFormat="0" applyProtection="0">
      <alignment horizontal="left" vertical="center" indent="1"/>
    </xf>
    <xf numFmtId="0" fontId="9" fillId="0" borderId="0"/>
    <xf numFmtId="0" fontId="9" fillId="0" borderId="0"/>
    <xf numFmtId="4" fontId="38" fillId="10" borderId="0" applyNumberFormat="0" applyProtection="0">
      <alignment horizontal="left" vertical="center" indent="1"/>
    </xf>
    <xf numFmtId="0" fontId="9" fillId="0" borderId="0"/>
    <xf numFmtId="0" fontId="36" fillId="23" borderId="13" applyNumberFormat="0" applyProtection="0">
      <alignment horizontal="left" vertical="center" indent="1"/>
    </xf>
    <xf numFmtId="0" fontId="9" fillId="21" borderId="12" applyNumberFormat="0" applyProtection="0">
      <alignment horizontal="left" vertical="center" indent="1"/>
    </xf>
    <xf numFmtId="0" fontId="9" fillId="21" borderId="12" applyNumberFormat="0" applyProtection="0">
      <alignment horizontal="left" vertical="center" indent="1"/>
    </xf>
    <xf numFmtId="0" fontId="9" fillId="0" borderId="0"/>
    <xf numFmtId="0" fontId="9" fillId="21" borderId="12" applyNumberFormat="0" applyProtection="0">
      <alignment horizontal="left" vertical="top" indent="1"/>
    </xf>
    <xf numFmtId="0" fontId="9" fillId="0" borderId="0"/>
    <xf numFmtId="0" fontId="36" fillId="62" borderId="13" applyNumberFormat="0" applyProtection="0">
      <alignment horizontal="left" vertical="center" indent="1"/>
    </xf>
    <xf numFmtId="0" fontId="9" fillId="10" borderId="12" applyNumberFormat="0" applyProtection="0">
      <alignment horizontal="left" vertical="center" indent="1"/>
    </xf>
    <xf numFmtId="0" fontId="9" fillId="0" borderId="0"/>
    <xf numFmtId="0" fontId="9" fillId="10" borderId="12" applyNumberFormat="0" applyProtection="0">
      <alignment horizontal="left" vertical="top" indent="1"/>
    </xf>
    <xf numFmtId="0" fontId="9" fillId="0" borderId="0"/>
    <xf numFmtId="0" fontId="36" fillId="14" borderId="13" applyNumberFormat="0" applyProtection="0">
      <alignment horizontal="left" vertical="center" indent="1"/>
    </xf>
    <xf numFmtId="0" fontId="36" fillId="14" borderId="13" applyNumberFormat="0" applyProtection="0">
      <alignment horizontal="left" vertical="center" indent="1"/>
    </xf>
    <xf numFmtId="0" fontId="9" fillId="0" borderId="0"/>
    <xf numFmtId="0" fontId="9" fillId="14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61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61" borderId="12" applyNumberFormat="0" applyProtection="0">
      <alignment horizontal="left" vertical="top" indent="1"/>
    </xf>
    <xf numFmtId="0" fontId="9" fillId="0" borderId="0"/>
    <xf numFmtId="0" fontId="9" fillId="0" borderId="0"/>
    <xf numFmtId="0" fontId="9" fillId="13" borderId="1" applyNumberFormat="0">
      <protection locked="0"/>
    </xf>
    <xf numFmtId="0" fontId="9" fillId="0" borderId="0"/>
    <xf numFmtId="0" fontId="39" fillId="21" borderId="15" applyBorder="0"/>
    <xf numFmtId="0" fontId="9" fillId="0" borderId="0"/>
    <xf numFmtId="4" fontId="14" fillId="12" borderId="12" applyNumberFormat="0" applyProtection="0">
      <alignment vertical="center"/>
    </xf>
    <xf numFmtId="0" fontId="9" fillId="0" borderId="0"/>
    <xf numFmtId="0" fontId="9" fillId="0" borderId="0"/>
    <xf numFmtId="4" fontId="40" fillId="12" borderId="12" applyNumberFormat="0" applyProtection="0">
      <alignment vertical="center"/>
    </xf>
    <xf numFmtId="0" fontId="9" fillId="0" borderId="0"/>
    <xf numFmtId="0" fontId="9" fillId="0" borderId="0"/>
    <xf numFmtId="4" fontId="14" fillId="12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14" fillId="12" borderId="12" applyNumberFormat="0" applyProtection="0">
      <alignment horizontal="left" vertical="top" indent="1"/>
    </xf>
    <xf numFmtId="0" fontId="9" fillId="0" borderId="0"/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0" fontId="9" fillId="0" borderId="0"/>
    <xf numFmtId="4" fontId="40" fillId="61" borderId="12" applyNumberFormat="0" applyProtection="0">
      <alignment horizontal="right" vertical="center"/>
    </xf>
    <xf numFmtId="0" fontId="9" fillId="0" borderId="0"/>
    <xf numFmtId="0" fontId="9" fillId="0" borderId="0"/>
    <xf numFmtId="4" fontId="14" fillId="10" borderId="12" applyNumberFormat="0" applyProtection="0">
      <alignment horizontal="left" vertical="center" indent="1"/>
    </xf>
    <xf numFmtId="0" fontId="9" fillId="0" borderId="0"/>
    <xf numFmtId="0" fontId="9" fillId="0" borderId="0"/>
    <xf numFmtId="0" fontId="9" fillId="0" borderId="0"/>
    <xf numFmtId="0" fontId="14" fillId="10" borderId="12" applyNumberFormat="0" applyProtection="0">
      <alignment horizontal="left" vertical="top" indent="1"/>
    </xf>
    <xf numFmtId="0" fontId="9" fillId="0" borderId="0"/>
    <xf numFmtId="0" fontId="9" fillId="0" borderId="0"/>
    <xf numFmtId="4" fontId="41" fillId="63" borderId="0" applyNumberFormat="0" applyProtection="0">
      <alignment horizontal="left" vertical="center" indent="1"/>
    </xf>
    <xf numFmtId="0" fontId="9" fillId="0" borderId="0"/>
    <xf numFmtId="0" fontId="36" fillId="64" borderId="1"/>
    <xf numFmtId="0" fontId="9" fillId="0" borderId="0"/>
    <xf numFmtId="4" fontId="42" fillId="61" borderId="12" applyNumberFormat="0" applyProtection="0">
      <alignment horizontal="right" vertical="center"/>
    </xf>
    <xf numFmtId="0" fontId="9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7" fillId="65" borderId="0" applyNumberFormat="0" applyBorder="0" applyAlignment="0" applyProtection="0"/>
    <xf numFmtId="0" fontId="17" fillId="57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58" borderId="0" applyNumberFormat="0" applyBorder="0" applyAlignment="0" applyProtection="0"/>
    <xf numFmtId="0" fontId="45" fillId="20" borderId="4" applyNumberFormat="0" applyAlignment="0" applyProtection="0"/>
    <xf numFmtId="0" fontId="46" fillId="23" borderId="11" applyNumberFormat="0" applyAlignment="0" applyProtection="0"/>
    <xf numFmtId="0" fontId="47" fillId="23" borderId="4" applyNumberFormat="0" applyAlignment="0" applyProtection="0"/>
    <xf numFmtId="0" fontId="48" fillId="0" borderId="17" applyNumberFormat="0" applyFill="0" applyAlignment="0" applyProtection="0"/>
    <xf numFmtId="0" fontId="49" fillId="0" borderId="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52" fillId="66" borderId="5" applyNumberFormat="0" applyAlignment="0" applyProtection="0"/>
    <xf numFmtId="0" fontId="53" fillId="0" borderId="0" applyNumberFormat="0" applyFill="0" applyBorder="0" applyAlignment="0" applyProtection="0"/>
    <xf numFmtId="0" fontId="54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9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8" fillId="67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9" fillId="0" borderId="0"/>
    <xf numFmtId="0" fontId="5" fillId="0" borderId="0"/>
    <xf numFmtId="0" fontId="58" fillId="67" borderId="0"/>
    <xf numFmtId="0" fontId="55" fillId="0" borderId="0"/>
    <xf numFmtId="0" fontId="59" fillId="15" borderId="0" applyNumberFormat="0" applyBorder="0" applyAlignment="0" applyProtection="0"/>
    <xf numFmtId="0" fontId="60" fillId="0" borderId="0" applyNumberFormat="0" applyFill="0" applyBorder="0" applyAlignment="0" applyProtection="0"/>
    <xf numFmtId="0" fontId="9" fillId="12" borderId="10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20" applyNumberFormat="0" applyFill="0" applyAlignment="0" applyProtection="0"/>
    <xf numFmtId="0" fontId="62" fillId="0" borderId="0"/>
    <xf numFmtId="0" fontId="63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4" fillId="17" borderId="0" applyNumberFormat="0" applyBorder="0" applyAlignment="0" applyProtection="0"/>
  </cellStyleXfs>
  <cellXfs count="535">
    <xf numFmtId="0" fontId="0" fillId="0" borderId="0" xfId="0"/>
    <xf numFmtId="0" fontId="2" fillId="0" borderId="0" xfId="0" applyFont="1"/>
    <xf numFmtId="165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0" fontId="5" fillId="3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wrapText="1"/>
    </xf>
    <xf numFmtId="0" fontId="4" fillId="4" borderId="1" xfId="1" applyFont="1" applyFill="1" applyBorder="1" applyAlignment="1">
      <alignment wrapText="1"/>
    </xf>
    <xf numFmtId="49" fontId="4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wrapText="1"/>
    </xf>
    <xf numFmtId="49" fontId="4" fillId="5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0" fontId="4" fillId="3" borderId="1" xfId="1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wrapText="1"/>
    </xf>
    <xf numFmtId="49" fontId="4" fillId="6" borderId="1" xfId="1" applyNumberFormat="1" applyFont="1" applyFill="1" applyBorder="1" applyAlignment="1">
      <alignment horizontal="center" wrapText="1"/>
    </xf>
    <xf numFmtId="0" fontId="4" fillId="7" borderId="1" xfId="1" applyFont="1" applyFill="1" applyBorder="1" applyAlignment="1">
      <alignment vertical="top" wrapText="1"/>
    </xf>
    <xf numFmtId="49" fontId="4" fillId="7" borderId="1" xfId="1" applyNumberFormat="1" applyFont="1" applyFill="1" applyBorder="1" applyAlignment="1">
      <alignment horizontal="center" vertical="top" wrapText="1"/>
    </xf>
    <xf numFmtId="0" fontId="4" fillId="7" borderId="1" xfId="1" applyNumberFormat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top" wrapText="1"/>
    </xf>
    <xf numFmtId="49" fontId="4" fillId="5" borderId="1" xfId="1" applyNumberFormat="1" applyFont="1" applyFill="1" applyBorder="1" applyAlignment="1">
      <alignment horizontal="center" vertical="top" wrapText="1"/>
    </xf>
    <xf numFmtId="0" fontId="4" fillId="5" borderId="1" xfId="1" applyNumberFormat="1" applyFont="1" applyFill="1" applyBorder="1" applyAlignment="1">
      <alignment horizontal="center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49" fontId="4" fillId="3" borderId="1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vertical="top" wrapText="1"/>
    </xf>
    <xf numFmtId="49" fontId="4" fillId="8" borderId="1" xfId="1" applyNumberFormat="1" applyFont="1" applyFill="1" applyBorder="1" applyAlignment="1">
      <alignment horizontal="center" vertical="top" wrapText="1"/>
    </xf>
    <xf numFmtId="0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1" xfId="2" applyFont="1" applyFill="1" applyBorder="1" applyAlignment="1">
      <alignment wrapText="1"/>
    </xf>
    <xf numFmtId="0" fontId="5" fillId="3" borderId="1" xfId="1" applyFont="1" applyFill="1" applyBorder="1" applyAlignment="1">
      <alignment horizontal="justify"/>
    </xf>
    <xf numFmtId="0" fontId="4" fillId="6" borderId="1" xfId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4" fillId="4" borderId="1" xfId="1" applyFont="1" applyFill="1" applyBorder="1" applyAlignment="1">
      <alignment vertical="top" wrapText="1"/>
    </xf>
    <xf numFmtId="0" fontId="2" fillId="3" borderId="1" xfId="0" applyFont="1" applyFill="1" applyBorder="1"/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0" fontId="5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/>
    </xf>
    <xf numFmtId="0" fontId="8" fillId="4" borderId="1" xfId="0" applyFont="1" applyFill="1" applyBorder="1"/>
    <xf numFmtId="49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9" borderId="0" xfId="0" applyFont="1" applyFill="1"/>
    <xf numFmtId="0" fontId="4" fillId="5" borderId="1" xfId="1" applyFont="1" applyFill="1" applyBorder="1" applyAlignment="1">
      <alignment vertical="top" wrapText="1"/>
    </xf>
    <xf numFmtId="0" fontId="8" fillId="5" borderId="1" xfId="0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8" fillId="0" borderId="1" xfId="0" applyFont="1" applyBorder="1"/>
    <xf numFmtId="0" fontId="10" fillId="0" borderId="0" xfId="0" applyFont="1"/>
    <xf numFmtId="0" fontId="11" fillId="3" borderId="1" xfId="1" applyFont="1" applyFill="1" applyBorder="1" applyAlignment="1">
      <alignment wrapText="1"/>
    </xf>
    <xf numFmtId="0" fontId="11" fillId="3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1" applyFont="1" applyAlignment="1">
      <alignment wrapText="1"/>
    </xf>
    <xf numFmtId="0" fontId="5" fillId="0" borderId="0" xfId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/>
    </xf>
    <xf numFmtId="0" fontId="5" fillId="3" borderId="2" xfId="1" applyFont="1" applyFill="1" applyBorder="1" applyAlignment="1">
      <alignment wrapText="1"/>
    </xf>
    <xf numFmtId="0" fontId="7" fillId="3" borderId="1" xfId="1" applyFont="1" applyFill="1" applyBorder="1" applyAlignment="1">
      <alignment horizontal="justify"/>
    </xf>
    <xf numFmtId="0" fontId="68" fillId="0" borderId="0" xfId="0" applyFont="1"/>
    <xf numFmtId="0" fontId="5" fillId="3" borderId="0" xfId="1" applyFont="1" applyFill="1" applyAlignment="1">
      <alignment vertical="center" wrapText="1"/>
    </xf>
    <xf numFmtId="0" fontId="68" fillId="0" borderId="0" xfId="0" applyFont="1" applyAlignment="1"/>
    <xf numFmtId="0" fontId="68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165" fontId="0" fillId="0" borderId="0" xfId="0" applyNumberForma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49" fontId="4" fillId="68" borderId="1" xfId="1" applyNumberFormat="1" applyFont="1" applyFill="1" applyBorder="1" applyAlignment="1">
      <alignment horizontal="center" wrapText="1"/>
    </xf>
    <xf numFmtId="0" fontId="4" fillId="68" borderId="1" xfId="1" applyFont="1" applyFill="1" applyBorder="1" applyAlignment="1">
      <alignment wrapText="1"/>
    </xf>
    <xf numFmtId="0" fontId="4" fillId="68" borderId="1" xfId="0" applyFont="1" applyFill="1" applyBorder="1" applyAlignment="1">
      <alignment wrapText="1"/>
    </xf>
    <xf numFmtId="49" fontId="4" fillId="68" borderId="1" xfId="1" applyNumberFormat="1" applyFont="1" applyFill="1" applyBorder="1" applyAlignment="1">
      <alignment horizontal="center" vertical="top" wrapText="1"/>
    </xf>
    <xf numFmtId="49" fontId="5" fillId="68" borderId="1" xfId="1" applyNumberFormat="1" applyFont="1" applyFill="1" applyBorder="1" applyAlignment="1">
      <alignment horizontal="center" wrapText="1"/>
    </xf>
    <xf numFmtId="0" fontId="8" fillId="68" borderId="1" xfId="0" applyFont="1" applyFill="1" applyBorder="1"/>
    <xf numFmtId="0" fontId="4" fillId="68" borderId="1" xfId="1" applyNumberFormat="1" applyFont="1" applyFill="1" applyBorder="1" applyAlignment="1">
      <alignment horizontal="center" vertical="top" wrapText="1"/>
    </xf>
    <xf numFmtId="0" fontId="4" fillId="68" borderId="1" xfId="1" applyFont="1" applyFill="1" applyBorder="1" applyAlignment="1">
      <alignment horizontal="left" wrapText="1"/>
    </xf>
    <xf numFmtId="0" fontId="4" fillId="68" borderId="1" xfId="1" applyFont="1" applyFill="1" applyBorder="1" applyAlignment="1">
      <alignment horizontal="justify" wrapText="1"/>
    </xf>
    <xf numFmtId="0" fontId="4" fillId="68" borderId="1" xfId="1" applyFont="1" applyFill="1" applyBorder="1" applyAlignment="1">
      <alignment horizontal="center" vertical="top" wrapText="1"/>
    </xf>
    <xf numFmtId="0" fontId="4" fillId="68" borderId="1" xfId="1" applyFont="1" applyFill="1" applyBorder="1" applyAlignment="1">
      <alignment horizontal="left" vertical="top" wrapText="1"/>
    </xf>
    <xf numFmtId="49" fontId="4" fillId="7" borderId="1" xfId="1" applyNumberFormat="1" applyFont="1" applyFill="1" applyBorder="1" applyAlignment="1">
      <alignment horizontal="center" wrapText="1"/>
    </xf>
    <xf numFmtId="0" fontId="4" fillId="7" borderId="1" xfId="1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wrapText="1"/>
    </xf>
    <xf numFmtId="49" fontId="5" fillId="3" borderId="23" xfId="1" applyNumberFormat="1" applyFont="1" applyFill="1" applyBorder="1" applyAlignment="1">
      <alignment horizontal="center" vertical="top" wrapText="1"/>
    </xf>
    <xf numFmtId="0" fontId="5" fillId="3" borderId="23" xfId="1" applyFont="1" applyFill="1" applyBorder="1" applyAlignment="1">
      <alignment vertical="top" wrapText="1"/>
    </xf>
    <xf numFmtId="49" fontId="5" fillId="0" borderId="23" xfId="1" applyNumberFormat="1" applyFont="1" applyFill="1" applyBorder="1" applyAlignment="1">
      <alignment horizontal="center" wrapText="1"/>
    </xf>
    <xf numFmtId="0" fontId="5" fillId="0" borderId="23" xfId="1" applyFont="1" applyBorder="1" applyAlignment="1">
      <alignment horizontal="left" wrapText="1"/>
    </xf>
    <xf numFmtId="49" fontId="4" fillId="3" borderId="23" xfId="1" applyNumberFormat="1" applyFont="1" applyFill="1" applyBorder="1" applyAlignment="1">
      <alignment horizontal="center" vertical="top" wrapText="1"/>
    </xf>
    <xf numFmtId="49" fontId="4" fillId="4" borderId="23" xfId="1" applyNumberFormat="1" applyFont="1" applyFill="1" applyBorder="1" applyAlignment="1">
      <alignment horizontal="center" wrapText="1"/>
    </xf>
    <xf numFmtId="0" fontId="4" fillId="4" borderId="23" xfId="1" applyFont="1" applyFill="1" applyBorder="1" applyAlignment="1">
      <alignment wrapText="1"/>
    </xf>
    <xf numFmtId="49" fontId="5" fillId="4" borderId="23" xfId="1" applyNumberFormat="1" applyFont="1" applyFill="1" applyBorder="1" applyAlignment="1">
      <alignment horizontal="center" wrapText="1"/>
    </xf>
    <xf numFmtId="0" fontId="5" fillId="0" borderId="23" xfId="3" applyFont="1" applyBorder="1" applyAlignment="1">
      <alignment horizontal="left" vertical="top" wrapText="1"/>
    </xf>
    <xf numFmtId="49" fontId="5" fillId="0" borderId="23" xfId="1" applyNumberFormat="1" applyFont="1" applyFill="1" applyBorder="1" applyAlignment="1">
      <alignment horizontal="center" vertical="top" wrapText="1"/>
    </xf>
    <xf numFmtId="0" fontId="5" fillId="0" borderId="23" xfId="1" applyFont="1" applyFill="1" applyBorder="1" applyAlignment="1">
      <alignment wrapText="1"/>
    </xf>
    <xf numFmtId="0" fontId="5" fillId="0" borderId="23" xfId="1" applyFont="1" applyFill="1" applyBorder="1" applyAlignment="1">
      <alignment horizontal="left" wrapText="1"/>
    </xf>
    <xf numFmtId="49" fontId="5" fillId="3" borderId="25" xfId="1" applyNumberFormat="1" applyFont="1" applyFill="1" applyBorder="1" applyAlignment="1">
      <alignment horizontal="center" wrapText="1"/>
    </xf>
    <xf numFmtId="0" fontId="5" fillId="3" borderId="25" xfId="1" applyFont="1" applyFill="1" applyBorder="1" applyAlignment="1">
      <alignment wrapText="1"/>
    </xf>
    <xf numFmtId="49" fontId="5" fillId="3" borderId="25" xfId="1" applyNumberFormat="1" applyFont="1" applyFill="1" applyBorder="1" applyAlignment="1">
      <alignment horizontal="center" vertical="top" wrapText="1"/>
    </xf>
    <xf numFmtId="0" fontId="5" fillId="0" borderId="25" xfId="1" applyFont="1" applyBorder="1" applyAlignment="1">
      <alignment horizontal="left" wrapText="1"/>
    </xf>
    <xf numFmtId="49" fontId="5" fillId="0" borderId="25" xfId="1" applyNumberFormat="1" applyFont="1" applyFill="1" applyBorder="1" applyAlignment="1">
      <alignment horizontal="center" vertical="top" wrapText="1"/>
    </xf>
    <xf numFmtId="49" fontId="4" fillId="68" borderId="25" xfId="1" applyNumberFormat="1" applyFont="1" applyFill="1" applyBorder="1" applyAlignment="1">
      <alignment horizontal="center" wrapText="1"/>
    </xf>
    <xf numFmtId="0" fontId="5" fillId="0" borderId="25" xfId="1" applyFont="1" applyFill="1" applyBorder="1" applyAlignment="1">
      <alignment horizontal="left" wrapText="1"/>
    </xf>
    <xf numFmtId="49" fontId="5" fillId="3" borderId="25" xfId="1" applyNumberFormat="1" applyFont="1" applyFill="1" applyBorder="1" applyAlignment="1">
      <alignment horizontal="center" vertical="center" wrapText="1"/>
    </xf>
    <xf numFmtId="0" fontId="4" fillId="68" borderId="25" xfId="1" applyFont="1" applyFill="1" applyBorder="1" applyAlignment="1">
      <alignment wrapText="1"/>
    </xf>
    <xf numFmtId="0" fontId="2" fillId="0" borderId="25" xfId="0" applyFont="1" applyBorder="1"/>
    <xf numFmtId="0" fontId="4" fillId="68" borderId="25" xfId="1" applyFont="1" applyFill="1" applyBorder="1" applyAlignment="1">
      <alignment horizontal="left" wrapText="1"/>
    </xf>
    <xf numFmtId="0" fontId="5" fillId="3" borderId="25" xfId="1" applyFont="1" applyFill="1" applyBorder="1" applyAlignment="1">
      <alignment vertical="top" wrapText="1"/>
    </xf>
    <xf numFmtId="0" fontId="4" fillId="68" borderId="25" xfId="1" applyNumberFormat="1" applyFont="1" applyFill="1" applyBorder="1" applyAlignment="1">
      <alignment horizontal="center" vertical="top" wrapText="1"/>
    </xf>
    <xf numFmtId="49" fontId="4" fillId="68" borderId="25" xfId="1" applyNumberFormat="1" applyFont="1" applyFill="1" applyBorder="1" applyAlignment="1">
      <alignment horizontal="center" vertical="top" wrapText="1"/>
    </xf>
    <xf numFmtId="0" fontId="4" fillId="68" borderId="25" xfId="1" applyFont="1" applyFill="1" applyBorder="1" applyAlignment="1">
      <alignment vertical="top" wrapText="1"/>
    </xf>
    <xf numFmtId="0" fontId="5" fillId="3" borderId="25" xfId="1" applyFont="1" applyFill="1" applyBorder="1" applyAlignment="1">
      <alignment horizontal="left" wrapText="1"/>
    </xf>
    <xf numFmtId="49" fontId="5" fillId="3" borderId="26" xfId="1" applyNumberFormat="1" applyFont="1" applyFill="1" applyBorder="1" applyAlignment="1">
      <alignment horizontal="center" wrapText="1"/>
    </xf>
    <xf numFmtId="0" fontId="5" fillId="3" borderId="26" xfId="1" applyFont="1" applyFill="1" applyBorder="1" applyAlignment="1">
      <alignment wrapText="1"/>
    </xf>
    <xf numFmtId="49" fontId="5" fillId="3" borderId="26" xfId="1" applyNumberFormat="1" applyFont="1" applyFill="1" applyBorder="1" applyAlignment="1">
      <alignment horizontal="center" vertical="center" wrapText="1"/>
    </xf>
    <xf numFmtId="0" fontId="2" fillId="0" borderId="26" xfId="0" applyFont="1" applyBorder="1"/>
    <xf numFmtId="49" fontId="5" fillId="0" borderId="26" xfId="1" applyNumberFormat="1" applyFont="1" applyFill="1" applyBorder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wrapText="1"/>
    </xf>
    <xf numFmtId="0" fontId="2" fillId="0" borderId="27" xfId="0" applyFont="1" applyBorder="1"/>
    <xf numFmtId="0" fontId="4" fillId="3" borderId="27" xfId="1" applyFont="1" applyFill="1" applyBorder="1" applyAlignment="1">
      <alignment horizontal="center" vertical="top" wrapText="1"/>
    </xf>
    <xf numFmtId="49" fontId="4" fillId="3" borderId="27" xfId="1" applyNumberFormat="1" applyFont="1" applyFill="1" applyBorder="1" applyAlignment="1">
      <alignment horizontal="center" vertical="top" wrapText="1"/>
    </xf>
    <xf numFmtId="49" fontId="4" fillId="3" borderId="27" xfId="1" applyNumberFormat="1" applyFont="1" applyFill="1" applyBorder="1" applyAlignment="1">
      <alignment horizontal="center" wrapText="1"/>
    </xf>
    <xf numFmtId="0" fontId="6" fillId="3" borderId="0" xfId="0" applyFont="1" applyFill="1"/>
    <xf numFmtId="49" fontId="5" fillId="3" borderId="27" xfId="1" applyNumberFormat="1" applyFont="1" applyFill="1" applyBorder="1" applyAlignment="1">
      <alignment horizontal="center" vertical="top" wrapText="1"/>
    </xf>
    <xf numFmtId="0" fontId="5" fillId="3" borderId="27" xfId="1" applyFont="1" applyFill="1" applyBorder="1" applyAlignment="1">
      <alignment horizontal="center" vertical="top" wrapText="1"/>
    </xf>
    <xf numFmtId="49" fontId="4" fillId="4" borderId="27" xfId="1" applyNumberFormat="1" applyFont="1" applyFill="1" applyBorder="1" applyAlignment="1">
      <alignment horizontal="center" wrapText="1"/>
    </xf>
    <xf numFmtId="0" fontId="4" fillId="4" borderId="27" xfId="1" applyFont="1" applyFill="1" applyBorder="1" applyAlignment="1">
      <alignment wrapText="1"/>
    </xf>
    <xf numFmtId="0" fontId="5" fillId="3" borderId="26" xfId="1" applyFont="1" applyFill="1" applyBorder="1" applyAlignment="1">
      <alignment vertical="center" wrapText="1"/>
    </xf>
    <xf numFmtId="0" fontId="5" fillId="0" borderId="25" xfId="1" applyFont="1" applyFill="1" applyBorder="1" applyAlignment="1">
      <alignment wrapText="1"/>
    </xf>
    <xf numFmtId="0" fontId="5" fillId="3" borderId="0" xfId="1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27" xfId="1" applyFont="1" applyFill="1" applyBorder="1" applyAlignment="1">
      <alignment wrapText="1"/>
    </xf>
    <xf numFmtId="0" fontId="5" fillId="0" borderId="24" xfId="1" applyFont="1" applyBorder="1" applyAlignment="1">
      <alignment horizontal="left" wrapText="1"/>
    </xf>
    <xf numFmtId="49" fontId="4" fillId="0" borderId="27" xfId="1" applyNumberFormat="1" applyFont="1" applyFill="1" applyBorder="1" applyAlignment="1">
      <alignment horizontal="center" vertical="top" wrapText="1"/>
    </xf>
    <xf numFmtId="49" fontId="5" fillId="0" borderId="27" xfId="1" applyNumberFormat="1" applyFont="1" applyFill="1" applyBorder="1" applyAlignment="1">
      <alignment horizontal="center" wrapText="1"/>
    </xf>
    <xf numFmtId="49" fontId="5" fillId="68" borderId="27" xfId="1" applyNumberFormat="1" applyFont="1" applyFill="1" applyBorder="1" applyAlignment="1">
      <alignment horizontal="center" wrapText="1"/>
    </xf>
    <xf numFmtId="49" fontId="4" fillId="68" borderId="27" xfId="1" applyNumberFormat="1" applyFont="1" applyFill="1" applyBorder="1" applyAlignment="1">
      <alignment horizontal="center" wrapText="1"/>
    </xf>
    <xf numFmtId="0" fontId="5" fillId="0" borderId="27" xfId="1" applyFont="1" applyBorder="1" applyAlignment="1">
      <alignment horizontal="left" wrapText="1"/>
    </xf>
    <xf numFmtId="49" fontId="5" fillId="3" borderId="29" xfId="1" applyNumberFormat="1" applyFont="1" applyFill="1" applyBorder="1" applyAlignment="1">
      <alignment horizontal="center" wrapText="1"/>
    </xf>
    <xf numFmtId="0" fontId="5" fillId="3" borderId="29" xfId="1" applyFont="1" applyFill="1" applyBorder="1" applyAlignment="1">
      <alignment wrapText="1"/>
    </xf>
    <xf numFmtId="0" fontId="2" fillId="0" borderId="29" xfId="0" applyFont="1" applyBorder="1"/>
    <xf numFmtId="49" fontId="5" fillId="3" borderId="30" xfId="1" applyNumberFormat="1" applyFont="1" applyFill="1" applyBorder="1" applyAlignment="1">
      <alignment horizontal="center" wrapText="1"/>
    </xf>
    <xf numFmtId="0" fontId="5" fillId="3" borderId="31" xfId="1" applyFont="1" applyFill="1" applyBorder="1" applyAlignment="1">
      <alignment wrapText="1"/>
    </xf>
    <xf numFmtId="0" fontId="2" fillId="0" borderId="30" xfId="0" applyFont="1" applyBorder="1"/>
    <xf numFmtId="0" fontId="5" fillId="0" borderId="27" xfId="1" applyFont="1" applyFill="1" applyBorder="1" applyAlignment="1">
      <alignment wrapText="1"/>
    </xf>
    <xf numFmtId="0" fontId="12" fillId="0" borderId="0" xfId="0" applyFont="1" applyAlignment="1"/>
    <xf numFmtId="0" fontId="71" fillId="0" borderId="0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13" fillId="0" borderId="30" xfId="561" applyFont="1" applyBorder="1" applyAlignment="1">
      <alignment horizontal="center" vertical="center"/>
    </xf>
    <xf numFmtId="0" fontId="72" fillId="69" borderId="30" xfId="561" applyFont="1" applyFill="1" applyBorder="1" applyAlignment="1">
      <alignment vertical="center" wrapText="1"/>
    </xf>
    <xf numFmtId="165" fontId="72" fillId="0" borderId="30" xfId="0" applyNumberFormat="1" applyFont="1" applyBorder="1" applyAlignment="1">
      <alignment horizontal="right" vertical="center" wrapText="1"/>
    </xf>
    <xf numFmtId="165" fontId="71" fillId="0" borderId="30" xfId="0" applyNumberFormat="1" applyFont="1" applyBorder="1" applyAlignment="1">
      <alignment horizontal="right" vertical="center" wrapText="1"/>
    </xf>
    <xf numFmtId="165" fontId="73" fillId="0" borderId="30" xfId="0" applyNumberFormat="1" applyFont="1" applyBorder="1" applyAlignment="1">
      <alignment horizontal="right" vertical="center" wrapText="1"/>
    </xf>
    <xf numFmtId="0" fontId="13" fillId="69" borderId="30" xfId="561" applyFont="1" applyFill="1" applyBorder="1" applyAlignment="1">
      <alignment horizontal="left" vertical="center" wrapText="1" indent="1"/>
    </xf>
    <xf numFmtId="165" fontId="72" fillId="69" borderId="30" xfId="561" applyNumberFormat="1" applyFont="1" applyFill="1" applyBorder="1" applyAlignment="1">
      <alignment horizontal="right" vertical="center" wrapText="1"/>
    </xf>
    <xf numFmtId="165" fontId="13" fillId="69" borderId="30" xfId="561" applyNumberFormat="1" applyFont="1" applyFill="1" applyBorder="1" applyAlignment="1">
      <alignment horizontal="right" vertical="center" wrapText="1"/>
    </xf>
    <xf numFmtId="165" fontId="13" fillId="3" borderId="30" xfId="0" applyNumberFormat="1" applyFont="1" applyFill="1" applyBorder="1" applyAlignment="1">
      <alignment horizontal="right" vertical="center" wrapText="1"/>
    </xf>
    <xf numFmtId="169" fontId="2" fillId="0" borderId="0" xfId="0" applyNumberFormat="1" applyFont="1"/>
    <xf numFmtId="0" fontId="13" fillId="0" borderId="0" xfId="561" applyFont="1" applyBorder="1" applyAlignment="1">
      <alignment horizontal="center" vertical="center"/>
    </xf>
    <xf numFmtId="0" fontId="13" fillId="69" borderId="0" xfId="561" applyFont="1" applyFill="1" applyBorder="1" applyAlignment="1">
      <alignment horizontal="left" vertical="center" wrapText="1" indent="1"/>
    </xf>
    <xf numFmtId="170" fontId="72" fillId="69" borderId="0" xfId="561" applyNumberFormat="1" applyFont="1" applyFill="1" applyBorder="1" applyAlignment="1">
      <alignment horizontal="right" vertical="center" wrapText="1"/>
    </xf>
    <xf numFmtId="170" fontId="13" fillId="69" borderId="0" xfId="561" applyNumberFormat="1" applyFont="1" applyFill="1" applyBorder="1" applyAlignment="1">
      <alignment horizontal="right"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13" fillId="3" borderId="0" xfId="0" applyNumberFormat="1" applyFont="1" applyFill="1" applyBorder="1" applyAlignment="1">
      <alignment horizontal="right" vertical="center" wrapText="1"/>
    </xf>
    <xf numFmtId="0" fontId="71" fillId="0" borderId="3" xfId="0" applyFont="1" applyBorder="1" applyAlignment="1">
      <alignment horizontal="center" vertical="center" wrapText="1"/>
    </xf>
    <xf numFmtId="0" fontId="72" fillId="68" borderId="30" xfId="0" applyFont="1" applyFill="1" applyBorder="1" applyAlignment="1">
      <alignment horizontal="center" vertical="top" wrapText="1"/>
    </xf>
    <xf numFmtId="0" fontId="72" fillId="68" borderId="30" xfId="0" applyFont="1" applyFill="1" applyBorder="1" applyAlignment="1">
      <alignment vertical="top" wrapText="1"/>
    </xf>
    <xf numFmtId="165" fontId="72" fillId="68" borderId="30" xfId="0" applyNumberFormat="1" applyFont="1" applyFill="1" applyBorder="1" applyAlignment="1">
      <alignment horizontal="center" vertical="center" wrapText="1"/>
    </xf>
    <xf numFmtId="0" fontId="72" fillId="70" borderId="30" xfId="0" applyFont="1" applyFill="1" applyBorder="1" applyAlignment="1">
      <alignment horizontal="center" vertical="top" wrapText="1"/>
    </xf>
    <xf numFmtId="0" fontId="72" fillId="70" borderId="30" xfId="0" applyFont="1" applyFill="1" applyBorder="1" applyAlignment="1">
      <alignment vertical="top" wrapText="1"/>
    </xf>
    <xf numFmtId="165" fontId="72" fillId="70" borderId="30" xfId="0" applyNumberFormat="1" applyFont="1" applyFill="1" applyBorder="1" applyAlignment="1">
      <alignment horizontal="center" vertical="center" wrapText="1"/>
    </xf>
    <xf numFmtId="0" fontId="0" fillId="71" borderId="0" xfId="0" applyFill="1"/>
    <xf numFmtId="0" fontId="13" fillId="5" borderId="30" xfId="0" applyFont="1" applyFill="1" applyBorder="1" applyAlignment="1">
      <alignment horizontal="center" vertical="top" wrapText="1"/>
    </xf>
    <xf numFmtId="0" fontId="13" fillId="5" borderId="30" xfId="0" applyFont="1" applyFill="1" applyBorder="1" applyAlignment="1">
      <alignment vertical="top" wrapText="1"/>
    </xf>
    <xf numFmtId="165" fontId="13" fillId="5" borderId="30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30" xfId="0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vertical="top" wrapText="1"/>
    </xf>
    <xf numFmtId="165" fontId="13" fillId="3" borderId="30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5" borderId="30" xfId="0" applyFont="1" applyFill="1" applyBorder="1" applyAlignment="1">
      <alignment vertical="justify" wrapText="1"/>
    </xf>
    <xf numFmtId="0" fontId="72" fillId="3" borderId="30" xfId="0" applyFont="1" applyFill="1" applyBorder="1" applyAlignment="1">
      <alignment horizontal="center" vertical="top" wrapText="1"/>
    </xf>
    <xf numFmtId="0" fontId="72" fillId="3" borderId="30" xfId="0" applyFont="1" applyFill="1" applyBorder="1" applyAlignment="1">
      <alignment vertical="justify" wrapText="1"/>
    </xf>
    <xf numFmtId="165" fontId="72" fillId="3" borderId="30" xfId="0" applyNumberFormat="1" applyFont="1" applyFill="1" applyBorder="1" applyAlignment="1">
      <alignment horizontal="center" vertical="center" wrapText="1"/>
    </xf>
    <xf numFmtId="0" fontId="70" fillId="3" borderId="0" xfId="0" applyFont="1" applyFill="1"/>
    <xf numFmtId="0" fontId="74" fillId="3" borderId="30" xfId="0" applyFont="1" applyFill="1" applyBorder="1" applyAlignment="1">
      <alignment vertical="justify" wrapText="1"/>
    </xf>
    <xf numFmtId="165" fontId="74" fillId="3" borderId="30" xfId="0" applyNumberFormat="1" applyFont="1" applyFill="1" applyBorder="1" applyAlignment="1">
      <alignment horizontal="center" vertical="center" wrapText="1"/>
    </xf>
    <xf numFmtId="165" fontId="74" fillId="3" borderId="0" xfId="0" applyNumberFormat="1" applyFont="1" applyFill="1" applyBorder="1" applyAlignment="1">
      <alignment horizontal="center" vertical="center" wrapText="1"/>
    </xf>
    <xf numFmtId="0" fontId="74" fillId="3" borderId="30" xfId="0" applyFont="1" applyFill="1" applyBorder="1" applyAlignment="1">
      <alignment vertical="justify"/>
    </xf>
    <xf numFmtId="165" fontId="74" fillId="0" borderId="30" xfId="0" applyNumberFormat="1" applyFont="1" applyBorder="1"/>
    <xf numFmtId="0" fontId="74" fillId="3" borderId="30" xfId="0" applyFont="1" applyFill="1" applyBorder="1" applyAlignment="1">
      <alignment wrapText="1"/>
    </xf>
    <xf numFmtId="168" fontId="70" fillId="3" borderId="0" xfId="0" applyNumberFormat="1" applyFont="1" applyFill="1"/>
    <xf numFmtId="0" fontId="74" fillId="0" borderId="30" xfId="0" applyFont="1" applyBorder="1" applyAlignment="1">
      <alignment wrapText="1"/>
    </xf>
    <xf numFmtId="0" fontId="13" fillId="0" borderId="30" xfId="0" applyFont="1" applyFill="1" applyBorder="1" applyAlignment="1">
      <alignment horizontal="center" vertical="top" wrapText="1"/>
    </xf>
    <xf numFmtId="0" fontId="74" fillId="0" borderId="30" xfId="0" applyFont="1" applyFill="1" applyBorder="1" applyAlignment="1">
      <alignment wrapText="1"/>
    </xf>
    <xf numFmtId="165" fontId="75" fillId="5" borderId="30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0" fontId="76" fillId="0" borderId="0" xfId="0" applyFont="1" applyAlignment="1">
      <alignment wrapText="1"/>
    </xf>
    <xf numFmtId="165" fontId="75" fillId="3" borderId="30" xfId="0" applyNumberFormat="1" applyFont="1" applyFill="1" applyBorder="1" applyAlignment="1">
      <alignment horizontal="center" vertical="center"/>
    </xf>
    <xf numFmtId="168" fontId="0" fillId="3" borderId="0" xfId="0" applyNumberFormat="1" applyFill="1"/>
    <xf numFmtId="0" fontId="77" fillId="0" borderId="30" xfId="0" applyFont="1" applyBorder="1" applyAlignment="1">
      <alignment wrapText="1"/>
    </xf>
    <xf numFmtId="165" fontId="74" fillId="69" borderId="30" xfId="561" applyNumberFormat="1" applyFont="1" applyFill="1" applyBorder="1" applyAlignment="1">
      <alignment horizontal="right" vertical="center" wrapText="1"/>
    </xf>
    <xf numFmtId="165" fontId="78" fillId="3" borderId="30" xfId="0" applyNumberFormat="1" applyFont="1" applyFill="1" applyBorder="1" applyAlignment="1">
      <alignment horizontal="center" vertical="center"/>
    </xf>
    <xf numFmtId="165" fontId="79" fillId="70" borderId="30" xfId="0" applyNumberFormat="1" applyFont="1" applyFill="1" applyBorder="1" applyAlignment="1">
      <alignment horizontal="center" vertical="center"/>
    </xf>
    <xf numFmtId="168" fontId="0" fillId="71" borderId="0" xfId="0" applyNumberFormat="1" applyFill="1"/>
    <xf numFmtId="165" fontId="72" fillId="5" borderId="30" xfId="0" applyNumberFormat="1" applyFont="1" applyFill="1" applyBorder="1" applyAlignment="1">
      <alignment horizontal="center" vertical="center" wrapText="1"/>
    </xf>
    <xf numFmtId="165" fontId="79" fillId="5" borderId="30" xfId="0" applyNumberFormat="1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top" wrapText="1"/>
    </xf>
    <xf numFmtId="165" fontId="13" fillId="0" borderId="30" xfId="0" applyNumberFormat="1" applyFont="1" applyBorder="1" applyAlignment="1">
      <alignment horizontal="center" vertical="center" wrapText="1"/>
    </xf>
    <xf numFmtId="165" fontId="75" fillId="0" borderId="30" xfId="0" applyNumberFormat="1" applyFont="1" applyBorder="1" applyAlignment="1">
      <alignment horizontal="center" vertical="center"/>
    </xf>
    <xf numFmtId="165" fontId="68" fillId="0" borderId="30" xfId="0" applyNumberFormat="1" applyFont="1" applyBorder="1" applyAlignment="1">
      <alignment horizontal="center" vertical="center"/>
    </xf>
    <xf numFmtId="0" fontId="0" fillId="0" borderId="30" xfId="0" applyBorder="1"/>
    <xf numFmtId="0" fontId="80" fillId="0" borderId="0" xfId="0" applyFont="1"/>
    <xf numFmtId="165" fontId="80" fillId="0" borderId="0" xfId="0" applyNumberFormat="1" applyFont="1"/>
    <xf numFmtId="0" fontId="72" fillId="3" borderId="36" xfId="0" applyFont="1" applyFill="1" applyBorder="1" applyAlignment="1">
      <alignment horizontal="center" vertical="top" wrapText="1"/>
    </xf>
    <xf numFmtId="0" fontId="74" fillId="3" borderId="36" xfId="0" applyFont="1" applyFill="1" applyBorder="1" applyAlignment="1">
      <alignment vertical="justify" wrapText="1"/>
    </xf>
    <xf numFmtId="165" fontId="74" fillId="3" borderId="3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72" fillId="0" borderId="30" xfId="0" applyNumberFormat="1" applyFont="1" applyFill="1" applyBorder="1" applyAlignment="1">
      <alignment horizontal="center" vertical="center" wrapText="1"/>
    </xf>
    <xf numFmtId="165" fontId="74" fillId="0" borderId="36" xfId="0" applyNumberFormat="1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72" fillId="0" borderId="30" xfId="0" applyFont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top" wrapText="1"/>
    </xf>
    <xf numFmtId="0" fontId="13" fillId="3" borderId="0" xfId="1" applyFont="1" applyFill="1" applyAlignment="1">
      <alignment vertical="center" wrapText="1"/>
    </xf>
    <xf numFmtId="0" fontId="2" fillId="0" borderId="36" xfId="0" applyFont="1" applyBorder="1"/>
    <xf numFmtId="49" fontId="5" fillId="3" borderId="36" xfId="1" applyNumberFormat="1" applyFont="1" applyFill="1" applyBorder="1" applyAlignment="1">
      <alignment horizontal="center" vertical="top" wrapText="1"/>
    </xf>
    <xf numFmtId="0" fontId="5" fillId="3" borderId="36" xfId="1" applyFont="1" applyFill="1" applyBorder="1" applyAlignment="1">
      <alignment vertical="top" wrapText="1"/>
    </xf>
    <xf numFmtId="49" fontId="5" fillId="3" borderId="36" xfId="1" applyNumberFormat="1" applyFont="1" applyFill="1" applyBorder="1" applyAlignment="1">
      <alignment horizontal="center" wrapText="1"/>
    </xf>
    <xf numFmtId="0" fontId="5" fillId="3" borderId="36" xfId="1" applyFont="1" applyFill="1" applyBorder="1" applyAlignment="1">
      <alignment wrapText="1"/>
    </xf>
    <xf numFmtId="49" fontId="4" fillId="0" borderId="36" xfId="1" applyNumberFormat="1" applyFont="1" applyFill="1" applyBorder="1" applyAlignment="1">
      <alignment horizontal="center" vertical="top" wrapText="1"/>
    </xf>
    <xf numFmtId="49" fontId="5" fillId="0" borderId="36" xfId="1" applyNumberFormat="1" applyFont="1" applyFill="1" applyBorder="1" applyAlignment="1">
      <alignment horizontal="center" wrapText="1"/>
    </xf>
    <xf numFmtId="0" fontId="5" fillId="0" borderId="36" xfId="1" applyFont="1" applyFill="1" applyBorder="1" applyAlignment="1">
      <alignment wrapText="1"/>
    </xf>
    <xf numFmtId="49" fontId="4" fillId="3" borderId="36" xfId="1" applyNumberFormat="1" applyFont="1" applyFill="1" applyBorder="1" applyAlignment="1">
      <alignment horizontal="center" wrapText="1"/>
    </xf>
    <xf numFmtId="49" fontId="4" fillId="3" borderId="36" xfId="1" applyNumberFormat="1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/>
    </xf>
    <xf numFmtId="165" fontId="5" fillId="0" borderId="37" xfId="0" applyNumberFormat="1" applyFont="1" applyBorder="1" applyAlignment="1" applyProtection="1">
      <alignment horizontal="center" vertical="center" wrapText="1"/>
    </xf>
    <xf numFmtId="165" fontId="4" fillId="2" borderId="37" xfId="1" applyNumberFormat="1" applyFont="1" applyFill="1" applyBorder="1" applyAlignment="1">
      <alignment horizontal="center"/>
    </xf>
    <xf numFmtId="165" fontId="2" fillId="0" borderId="0" xfId="0" applyNumberFormat="1" applyFont="1"/>
    <xf numFmtId="171" fontId="4" fillId="2" borderId="1" xfId="1" applyNumberFormat="1" applyFont="1" applyFill="1" applyBorder="1" applyAlignment="1">
      <alignment horizontal="center"/>
    </xf>
    <xf numFmtId="165" fontId="4" fillId="2" borderId="37" xfId="1" applyNumberFormat="1" applyFont="1" applyFill="1" applyBorder="1" applyAlignment="1">
      <alignment horizontal="center" vertical="center" wrapText="1"/>
    </xf>
    <xf numFmtId="165" fontId="4" fillId="0" borderId="37" xfId="1" applyNumberFormat="1" applyFont="1" applyFill="1" applyBorder="1" applyAlignment="1">
      <alignment horizontal="center" vertical="center" wrapText="1"/>
    </xf>
    <xf numFmtId="165" fontId="4" fillId="7" borderId="37" xfId="1" applyNumberFormat="1" applyFont="1" applyFill="1" applyBorder="1" applyAlignment="1">
      <alignment horizontal="center" vertical="center" wrapText="1"/>
    </xf>
    <xf numFmtId="165" fontId="4" fillId="6" borderId="37" xfId="1" applyNumberFormat="1" applyFont="1" applyFill="1" applyBorder="1" applyAlignment="1">
      <alignment horizontal="center" vertical="center" wrapText="1"/>
    </xf>
    <xf numFmtId="165" fontId="4" fillId="68" borderId="37" xfId="1" applyNumberFormat="1" applyFont="1" applyFill="1" applyBorder="1" applyAlignment="1">
      <alignment horizontal="center" vertical="center" wrapText="1"/>
    </xf>
    <xf numFmtId="165" fontId="5" fillId="3" borderId="37" xfId="1" applyNumberFormat="1" applyFont="1" applyFill="1" applyBorder="1" applyAlignment="1">
      <alignment horizontal="center" vertical="center" wrapText="1"/>
    </xf>
    <xf numFmtId="165" fontId="4" fillId="3" borderId="37" xfId="1" applyNumberFormat="1" applyFont="1" applyFill="1" applyBorder="1" applyAlignment="1">
      <alignment horizontal="center" vertical="center" wrapText="1"/>
    </xf>
    <xf numFmtId="165" fontId="5" fillId="0" borderId="37" xfId="1" applyNumberFormat="1" applyFont="1" applyFill="1" applyBorder="1" applyAlignment="1">
      <alignment horizontal="center" vertical="center" wrapText="1"/>
    </xf>
    <xf numFmtId="165" fontId="5" fillId="3" borderId="37" xfId="1" applyNumberFormat="1" applyFont="1" applyFill="1" applyBorder="1" applyAlignment="1">
      <alignment horizontal="center" vertical="center"/>
    </xf>
    <xf numFmtId="165" fontId="5" fillId="3" borderId="37" xfId="0" applyNumberFormat="1" applyFont="1" applyFill="1" applyBorder="1" applyAlignment="1">
      <alignment horizontal="center" vertical="center"/>
    </xf>
    <xf numFmtId="165" fontId="5" fillId="0" borderId="37" xfId="0" applyNumberFormat="1" applyFont="1" applyFill="1" applyBorder="1" applyAlignment="1">
      <alignment horizontal="center" vertical="center"/>
    </xf>
    <xf numFmtId="165" fontId="4" fillId="5" borderId="37" xfId="1" applyNumberFormat="1" applyFont="1" applyFill="1" applyBorder="1" applyAlignment="1">
      <alignment horizontal="center" vertical="center"/>
    </xf>
    <xf numFmtId="165" fontId="4" fillId="4" borderId="37" xfId="1" applyNumberFormat="1" applyFont="1" applyFill="1" applyBorder="1" applyAlignment="1">
      <alignment horizontal="center" vertical="center" wrapText="1"/>
    </xf>
    <xf numFmtId="165" fontId="4" fillId="3" borderId="37" xfId="1" applyNumberFormat="1" applyFont="1" applyFill="1" applyBorder="1" applyAlignment="1">
      <alignment horizontal="center" vertical="center"/>
    </xf>
    <xf numFmtId="165" fontId="4" fillId="8" borderId="37" xfId="1" applyNumberFormat="1" applyFont="1" applyFill="1" applyBorder="1" applyAlignment="1">
      <alignment horizontal="center" vertical="center" wrapText="1"/>
    </xf>
    <xf numFmtId="165" fontId="4" fillId="5" borderId="37" xfId="1" applyNumberFormat="1" applyFont="1" applyFill="1" applyBorder="1" applyAlignment="1">
      <alignment horizontal="center" vertical="center" wrapText="1"/>
    </xf>
    <xf numFmtId="165" fontId="4" fillId="4" borderId="37" xfId="1" applyNumberFormat="1" applyFont="1" applyFill="1" applyBorder="1" applyAlignment="1">
      <alignment horizontal="center" vertical="center"/>
    </xf>
    <xf numFmtId="165" fontId="4" fillId="68" borderId="37" xfId="0" applyNumberFormat="1" applyFont="1" applyFill="1" applyBorder="1" applyAlignment="1">
      <alignment horizontal="center" vertical="center"/>
    </xf>
    <xf numFmtId="165" fontId="4" fillId="6" borderId="37" xfId="0" applyNumberFormat="1" applyFont="1" applyFill="1" applyBorder="1" applyAlignment="1">
      <alignment horizontal="center" vertical="center"/>
    </xf>
    <xf numFmtId="165" fontId="5" fillId="0" borderId="37" xfId="0" applyNumberFormat="1" applyFont="1" applyBorder="1" applyAlignment="1">
      <alignment horizontal="center" vertical="center"/>
    </xf>
    <xf numFmtId="171" fontId="4" fillId="2" borderId="37" xfId="1" applyNumberFormat="1" applyFont="1" applyFill="1" applyBorder="1" applyAlignment="1">
      <alignment horizontal="center" vertical="center" wrapText="1"/>
    </xf>
    <xf numFmtId="171" fontId="4" fillId="0" borderId="37" xfId="1" applyNumberFormat="1" applyFont="1" applyFill="1" applyBorder="1" applyAlignment="1">
      <alignment horizontal="center" vertical="center" wrapText="1"/>
    </xf>
    <xf numFmtId="171" fontId="4" fillId="7" borderId="37" xfId="1" applyNumberFormat="1" applyFont="1" applyFill="1" applyBorder="1" applyAlignment="1">
      <alignment horizontal="center" vertical="center" wrapText="1"/>
    </xf>
    <xf numFmtId="171" fontId="4" fillId="6" borderId="37" xfId="1" applyNumberFormat="1" applyFont="1" applyFill="1" applyBorder="1" applyAlignment="1">
      <alignment horizontal="center" vertical="center" wrapText="1"/>
    </xf>
    <xf numFmtId="171" fontId="4" fillId="68" borderId="37" xfId="1" applyNumberFormat="1" applyFont="1" applyFill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center" wrapText="1"/>
    </xf>
    <xf numFmtId="171" fontId="5" fillId="3" borderId="37" xfId="0" applyNumberFormat="1" applyFont="1" applyFill="1" applyBorder="1" applyAlignment="1">
      <alignment horizontal="center" vertical="center"/>
    </xf>
    <xf numFmtId="171" fontId="4" fillId="3" borderId="37" xfId="1" applyNumberFormat="1" applyFont="1" applyFill="1" applyBorder="1" applyAlignment="1">
      <alignment horizontal="center" vertical="center" wrapText="1"/>
    </xf>
    <xf numFmtId="171" fontId="5" fillId="0" borderId="37" xfId="1" applyNumberFormat="1" applyFont="1" applyFill="1" applyBorder="1" applyAlignment="1">
      <alignment horizontal="center" vertical="center" wrapText="1"/>
    </xf>
    <xf numFmtId="171" fontId="5" fillId="3" borderId="37" xfId="1" applyNumberFormat="1" applyFont="1" applyFill="1" applyBorder="1" applyAlignment="1">
      <alignment horizontal="center" vertical="center"/>
    </xf>
    <xf numFmtId="171" fontId="5" fillId="0" borderId="37" xfId="0" applyNumberFormat="1" applyFont="1" applyFill="1" applyBorder="1" applyAlignment="1">
      <alignment horizontal="center" vertical="center"/>
    </xf>
    <xf numFmtId="171" fontId="4" fillId="5" borderId="37" xfId="1" applyNumberFormat="1" applyFont="1" applyFill="1" applyBorder="1" applyAlignment="1">
      <alignment horizontal="center" vertical="center"/>
    </xf>
    <xf numFmtId="171" fontId="4" fillId="4" borderId="37" xfId="1" applyNumberFormat="1" applyFont="1" applyFill="1" applyBorder="1" applyAlignment="1">
      <alignment horizontal="center" vertical="center" wrapText="1"/>
    </xf>
    <xf numFmtId="171" fontId="4" fillId="3" borderId="37" xfId="1" applyNumberFormat="1" applyFont="1" applyFill="1" applyBorder="1" applyAlignment="1">
      <alignment horizontal="center" vertical="center"/>
    </xf>
    <xf numFmtId="171" fontId="4" fillId="8" borderId="37" xfId="1" applyNumberFormat="1" applyFont="1" applyFill="1" applyBorder="1" applyAlignment="1">
      <alignment horizontal="center" vertical="center" wrapText="1"/>
    </xf>
    <xf numFmtId="171" fontId="4" fillId="5" borderId="37" xfId="1" applyNumberFormat="1" applyFont="1" applyFill="1" applyBorder="1" applyAlignment="1">
      <alignment horizontal="center" vertical="center" wrapText="1"/>
    </xf>
    <xf numFmtId="171" fontId="4" fillId="4" borderId="37" xfId="1" applyNumberFormat="1" applyFont="1" applyFill="1" applyBorder="1" applyAlignment="1">
      <alignment horizontal="center" vertical="center"/>
    </xf>
    <xf numFmtId="171" fontId="4" fillId="68" borderId="37" xfId="0" applyNumberFormat="1" applyFont="1" applyFill="1" applyBorder="1" applyAlignment="1">
      <alignment horizontal="center" vertical="center"/>
    </xf>
    <xf numFmtId="171" fontId="4" fillId="6" borderId="37" xfId="0" applyNumberFormat="1" applyFont="1" applyFill="1" applyBorder="1" applyAlignment="1">
      <alignment horizontal="center" vertical="center"/>
    </xf>
    <xf numFmtId="171" fontId="5" fillId="0" borderId="37" xfId="0" applyNumberFormat="1" applyFont="1" applyBorder="1" applyAlignment="1">
      <alignment horizontal="center" vertical="center"/>
    </xf>
    <xf numFmtId="165" fontId="65" fillId="0" borderId="37" xfId="0" applyNumberFormat="1" applyFont="1" applyBorder="1" applyAlignment="1">
      <alignment horizontal="center" vertical="center"/>
    </xf>
    <xf numFmtId="171" fontId="65" fillId="0" borderId="37" xfId="0" applyNumberFormat="1" applyFont="1" applyBorder="1" applyAlignment="1">
      <alignment horizontal="center" vertical="center"/>
    </xf>
    <xf numFmtId="165" fontId="71" fillId="0" borderId="37" xfId="0" applyNumberFormat="1" applyFont="1" applyBorder="1" applyAlignment="1">
      <alignment horizontal="right" vertical="center" wrapText="1"/>
    </xf>
    <xf numFmtId="165" fontId="72" fillId="68" borderId="37" xfId="0" applyNumberFormat="1" applyFont="1" applyFill="1" applyBorder="1" applyAlignment="1">
      <alignment horizontal="center" vertical="center" wrapText="1"/>
    </xf>
    <xf numFmtId="165" fontId="72" fillId="70" borderId="37" xfId="0" applyNumberFormat="1" applyFont="1" applyFill="1" applyBorder="1" applyAlignment="1">
      <alignment horizontal="center" vertical="center" wrapText="1"/>
    </xf>
    <xf numFmtId="165" fontId="13" fillId="5" borderId="37" xfId="0" applyNumberFormat="1" applyFont="1" applyFill="1" applyBorder="1" applyAlignment="1">
      <alignment horizontal="center" vertical="center" wrapText="1"/>
    </xf>
    <xf numFmtId="165" fontId="13" fillId="3" borderId="37" xfId="0" applyNumberFormat="1" applyFont="1" applyFill="1" applyBorder="1" applyAlignment="1">
      <alignment horizontal="center" vertical="center" wrapText="1"/>
    </xf>
    <xf numFmtId="165" fontId="72" fillId="3" borderId="37" xfId="0" applyNumberFormat="1" applyFont="1" applyFill="1" applyBorder="1" applyAlignment="1">
      <alignment horizontal="center" vertical="center" wrapText="1"/>
    </xf>
    <xf numFmtId="165" fontId="74" fillId="3" borderId="37" xfId="0" applyNumberFormat="1" applyFont="1" applyFill="1" applyBorder="1" applyAlignment="1">
      <alignment horizontal="center" vertical="center" wrapText="1"/>
    </xf>
    <xf numFmtId="165" fontId="72" fillId="5" borderId="37" xfId="0" applyNumberFormat="1" applyFont="1" applyFill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center" vertical="center" wrapText="1"/>
    </xf>
    <xf numFmtId="165" fontId="71" fillId="0" borderId="0" xfId="0" applyNumberFormat="1" applyFont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right" vertical="center" wrapText="1"/>
    </xf>
    <xf numFmtId="0" fontId="67" fillId="0" borderId="37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69" fillId="0" borderId="37" xfId="0" applyFont="1" applyBorder="1" applyAlignment="1">
      <alignment horizontal="center" vertical="center" wrapText="1"/>
    </xf>
    <xf numFmtId="0" fontId="68" fillId="0" borderId="37" xfId="0" applyFont="1" applyBorder="1" applyAlignment="1">
      <alignment horizontal="center" vertical="center" wrapText="1"/>
    </xf>
    <xf numFmtId="165" fontId="68" fillId="0" borderId="37" xfId="0" applyNumberFormat="1" applyFont="1" applyBorder="1" applyAlignment="1">
      <alignment horizontal="center"/>
    </xf>
    <xf numFmtId="0" fontId="67" fillId="0" borderId="37" xfId="0" applyFont="1" applyBorder="1" applyAlignment="1">
      <alignment horizontal="center"/>
    </xf>
    <xf numFmtId="0" fontId="67" fillId="0" borderId="37" xfId="0" applyFont="1" applyBorder="1" applyAlignment="1">
      <alignment horizontal="center" wrapText="1"/>
    </xf>
    <xf numFmtId="165" fontId="67" fillId="0" borderId="37" xfId="0" applyNumberFormat="1" applyFont="1" applyBorder="1" applyAlignment="1">
      <alignment horizontal="center"/>
    </xf>
    <xf numFmtId="0" fontId="4" fillId="3" borderId="37" xfId="1" applyFont="1" applyFill="1" applyBorder="1" applyAlignment="1">
      <alignment horizontal="center" vertical="top" wrapText="1"/>
    </xf>
    <xf numFmtId="0" fontId="82" fillId="0" borderId="0" xfId="388" applyNumberFormat="1" applyFont="1" applyFill="1" applyBorder="1" applyAlignment="1">
      <alignment horizontal="right" vertical="center"/>
    </xf>
    <xf numFmtId="0" fontId="83" fillId="0" borderId="0" xfId="388" applyNumberFormat="1" applyFont="1" applyFill="1" applyBorder="1" applyAlignment="1">
      <alignment horizontal="right" vertical="center"/>
    </xf>
    <xf numFmtId="0" fontId="4" fillId="0" borderId="0" xfId="388" applyFont="1" applyAlignment="1">
      <alignment horizontal="left"/>
    </xf>
    <xf numFmtId="0" fontId="83" fillId="0" borderId="0" xfId="388" applyFont="1" applyAlignment="1"/>
    <xf numFmtId="0" fontId="5" fillId="3" borderId="0" xfId="1" applyFont="1" applyFill="1" applyAlignment="1">
      <alignment horizontal="left" vertical="center" wrapText="1"/>
    </xf>
    <xf numFmtId="0" fontId="82" fillId="0" borderId="0" xfId="388" applyNumberFormat="1" applyFont="1" applyFill="1" applyBorder="1" applyAlignment="1">
      <alignment vertical="center"/>
    </xf>
    <xf numFmtId="0" fontId="5" fillId="0" borderId="0" xfId="1" applyFont="1" applyAlignment="1">
      <alignment horizontal="left"/>
    </xf>
    <xf numFmtId="0" fontId="84" fillId="0" borderId="0" xfId="388" applyNumberFormat="1" applyFont="1" applyFill="1" applyBorder="1" applyAlignment="1">
      <alignment horizontal="center" vertical="center" wrapText="1"/>
    </xf>
    <xf numFmtId="0" fontId="56" fillId="0" borderId="0" xfId="388"/>
    <xf numFmtId="172" fontId="85" fillId="0" borderId="0" xfId="388" applyNumberFormat="1" applyFont="1" applyFill="1" applyBorder="1" applyAlignment="1">
      <alignment horizontal="right" vertical="center" wrapText="1"/>
    </xf>
    <xf numFmtId="0" fontId="83" fillId="0" borderId="0" xfId="388" applyFont="1" applyBorder="1" applyAlignment="1">
      <alignment horizontal="center" vertical="center"/>
    </xf>
    <xf numFmtId="0" fontId="83" fillId="0" borderId="0" xfId="388" applyFont="1" applyBorder="1" applyAlignment="1">
      <alignment horizontal="center" vertical="center" wrapText="1"/>
    </xf>
    <xf numFmtId="49" fontId="88" fillId="0" borderId="38" xfId="388" applyNumberFormat="1" applyFont="1" applyFill="1" applyBorder="1" applyAlignment="1">
      <alignment horizontal="center" vertical="center"/>
    </xf>
    <xf numFmtId="49" fontId="88" fillId="0" borderId="39" xfId="388" applyNumberFormat="1" applyFont="1" applyFill="1" applyBorder="1" applyAlignment="1">
      <alignment horizontal="center" vertical="center"/>
    </xf>
    <xf numFmtId="0" fontId="89" fillId="0" borderId="37" xfId="388" applyFont="1" applyBorder="1" applyAlignment="1">
      <alignment horizontal="center"/>
    </xf>
    <xf numFmtId="0" fontId="89" fillId="0" borderId="0" xfId="388" applyFont="1" applyBorder="1" applyAlignment="1">
      <alignment horizontal="center"/>
    </xf>
    <xf numFmtId="49" fontId="90" fillId="2" borderId="40" xfId="388" applyNumberFormat="1" applyFont="1" applyFill="1" applyBorder="1" applyAlignment="1">
      <alignment horizontal="center" vertical="center" wrapText="1"/>
    </xf>
    <xf numFmtId="172" fontId="84" fillId="2" borderId="31" xfId="388" applyNumberFormat="1" applyFont="1" applyFill="1" applyBorder="1" applyAlignment="1">
      <alignment horizontal="justify" vertical="center" wrapText="1"/>
    </xf>
    <xf numFmtId="165" fontId="84" fillId="2" borderId="37" xfId="388" applyNumberFormat="1" applyFont="1" applyFill="1" applyBorder="1" applyAlignment="1">
      <alignment horizontal="center" vertical="center" wrapText="1"/>
    </xf>
    <xf numFmtId="171" fontId="84" fillId="2" borderId="37" xfId="388" applyNumberFormat="1" applyFont="1" applyFill="1" applyBorder="1" applyAlignment="1">
      <alignment horizontal="center" vertical="center" wrapText="1"/>
    </xf>
    <xf numFmtId="171" fontId="84" fillId="2" borderId="0" xfId="388" applyNumberFormat="1" applyFont="1" applyFill="1" applyBorder="1" applyAlignment="1">
      <alignment horizontal="right" wrapText="1"/>
    </xf>
    <xf numFmtId="49" fontId="91" fillId="72" borderId="40" xfId="388" applyNumberFormat="1" applyFont="1" applyFill="1" applyBorder="1" applyAlignment="1">
      <alignment horizontal="center" vertical="center" wrapText="1"/>
    </xf>
    <xf numFmtId="172" fontId="91" fillId="72" borderId="31" xfId="388" applyNumberFormat="1" applyFont="1" applyFill="1" applyBorder="1" applyAlignment="1">
      <alignment horizontal="justify" vertical="center" wrapText="1"/>
    </xf>
    <xf numFmtId="165" fontId="91" fillId="72" borderId="37" xfId="388" applyNumberFormat="1" applyFont="1" applyFill="1" applyBorder="1" applyAlignment="1">
      <alignment horizontal="center" vertical="center" wrapText="1"/>
    </xf>
    <xf numFmtId="171" fontId="91" fillId="72" borderId="37" xfId="388" applyNumberFormat="1" applyFont="1" applyFill="1" applyBorder="1" applyAlignment="1">
      <alignment horizontal="center" vertical="center" wrapText="1"/>
    </xf>
    <xf numFmtId="171" fontId="91" fillId="72" borderId="0" xfId="388" applyNumberFormat="1" applyFont="1" applyFill="1" applyBorder="1" applyAlignment="1">
      <alignment horizontal="right" wrapText="1"/>
    </xf>
    <xf numFmtId="49" fontId="84" fillId="0" borderId="40" xfId="388" applyNumberFormat="1" applyFont="1" applyFill="1" applyBorder="1" applyAlignment="1">
      <alignment horizontal="center" vertical="center" wrapText="1"/>
    </xf>
    <xf numFmtId="172" fontId="84" fillId="0" borderId="31" xfId="388" applyNumberFormat="1" applyFont="1" applyFill="1" applyBorder="1" applyAlignment="1">
      <alignment horizontal="justify" vertical="center" wrapText="1"/>
    </xf>
    <xf numFmtId="165" fontId="84" fillId="0" borderId="37" xfId="388" applyNumberFormat="1" applyFont="1" applyFill="1" applyBorder="1" applyAlignment="1">
      <alignment horizontal="center" vertical="center" wrapText="1"/>
    </xf>
    <xf numFmtId="171" fontId="84" fillId="0" borderId="37" xfId="388" applyNumberFormat="1" applyFont="1" applyFill="1" applyBorder="1" applyAlignment="1">
      <alignment horizontal="center" vertical="center" wrapText="1"/>
    </xf>
    <xf numFmtId="171" fontId="84" fillId="0" borderId="0" xfId="388" applyNumberFormat="1" applyFont="1" applyFill="1" applyBorder="1" applyAlignment="1">
      <alignment horizontal="right" wrapText="1"/>
    </xf>
    <xf numFmtId="49" fontId="92" fillId="0" borderId="40" xfId="388" applyNumberFormat="1" applyFont="1" applyFill="1" applyBorder="1" applyAlignment="1">
      <alignment horizontal="center" vertical="center" wrapText="1"/>
    </xf>
    <xf numFmtId="172" fontId="92" fillId="0" borderId="31" xfId="388" applyNumberFormat="1" applyFont="1" applyFill="1" applyBorder="1" applyAlignment="1">
      <alignment horizontal="justify" vertical="center" wrapText="1"/>
    </xf>
    <xf numFmtId="165" fontId="92" fillId="0" borderId="37" xfId="388" applyNumberFormat="1" applyFont="1" applyFill="1" applyBorder="1" applyAlignment="1">
      <alignment horizontal="center" vertical="center" wrapText="1"/>
    </xf>
    <xf numFmtId="171" fontId="92" fillId="0" borderId="37" xfId="388" applyNumberFormat="1" applyFont="1" applyFill="1" applyBorder="1" applyAlignment="1">
      <alignment horizontal="center" vertical="center" wrapText="1"/>
    </xf>
    <xf numFmtId="171" fontId="92" fillId="0" borderId="0" xfId="388" applyNumberFormat="1" applyFont="1" applyFill="1" applyBorder="1" applyAlignment="1">
      <alignment horizontal="right" wrapText="1"/>
    </xf>
    <xf numFmtId="0" fontId="93" fillId="0" borderId="0" xfId="0" applyFont="1"/>
    <xf numFmtId="49" fontId="91" fillId="0" borderId="40" xfId="388" applyNumberFormat="1" applyFont="1" applyFill="1" applyBorder="1" applyAlignment="1">
      <alignment horizontal="center" vertical="center" wrapText="1"/>
    </xf>
    <xf numFmtId="172" fontId="91" fillId="0" borderId="31" xfId="388" applyNumberFormat="1" applyFont="1" applyFill="1" applyBorder="1" applyAlignment="1">
      <alignment horizontal="justify" vertical="center" wrapText="1"/>
    </xf>
    <xf numFmtId="165" fontId="91" fillId="0" borderId="37" xfId="388" applyNumberFormat="1" applyFont="1" applyFill="1" applyBorder="1" applyAlignment="1">
      <alignment horizontal="center" vertical="center" wrapText="1"/>
    </xf>
    <xf numFmtId="171" fontId="91" fillId="0" borderId="37" xfId="388" applyNumberFormat="1" applyFont="1" applyFill="1" applyBorder="1" applyAlignment="1">
      <alignment horizontal="center" vertical="center" wrapText="1"/>
    </xf>
    <xf numFmtId="171" fontId="91" fillId="0" borderId="0" xfId="388" applyNumberFormat="1" applyFont="1" applyFill="1" applyBorder="1" applyAlignment="1">
      <alignment horizontal="right" wrapText="1"/>
    </xf>
    <xf numFmtId="165" fontId="90" fillId="0" borderId="37" xfId="388" applyNumberFormat="1" applyFont="1" applyFill="1" applyBorder="1" applyAlignment="1">
      <alignment horizontal="center" vertical="center" wrapText="1"/>
    </xf>
    <xf numFmtId="171" fontId="90" fillId="0" borderId="37" xfId="388" applyNumberFormat="1" applyFont="1" applyFill="1" applyBorder="1" applyAlignment="1">
      <alignment horizontal="center" vertical="center" wrapText="1"/>
    </xf>
    <xf numFmtId="165" fontId="94" fillId="0" borderId="37" xfId="388" applyNumberFormat="1" applyFont="1" applyFill="1" applyBorder="1" applyAlignment="1">
      <alignment horizontal="center" vertical="center" wrapText="1"/>
    </xf>
    <xf numFmtId="171" fontId="94" fillId="0" borderId="37" xfId="388" applyNumberFormat="1" applyFont="1" applyFill="1" applyBorder="1" applyAlignment="1">
      <alignment horizontal="center" vertical="center" wrapText="1"/>
    </xf>
    <xf numFmtId="165" fontId="95" fillId="0" borderId="37" xfId="388" applyNumberFormat="1" applyFont="1" applyFill="1" applyBorder="1" applyAlignment="1">
      <alignment horizontal="center" vertical="center" wrapText="1"/>
    </xf>
    <xf numFmtId="171" fontId="95" fillId="0" borderId="37" xfId="388" applyNumberFormat="1" applyFont="1" applyFill="1" applyBorder="1" applyAlignment="1">
      <alignment horizontal="center" vertical="center" wrapText="1"/>
    </xf>
    <xf numFmtId="49" fontId="92" fillId="0" borderId="37" xfId="388" applyNumberFormat="1" applyFont="1" applyFill="1" applyBorder="1" applyAlignment="1">
      <alignment horizontal="center" vertical="center" wrapText="1"/>
    </xf>
    <xf numFmtId="172" fontId="92" fillId="0" borderId="37" xfId="388" applyNumberFormat="1" applyFont="1" applyFill="1" applyBorder="1" applyAlignment="1">
      <alignment horizontal="justify" vertical="center" wrapText="1"/>
    </xf>
    <xf numFmtId="49" fontId="91" fillId="0" borderId="37" xfId="388" applyNumberFormat="1" applyFont="1" applyFill="1" applyBorder="1" applyAlignment="1">
      <alignment horizontal="center" vertical="center" wrapText="1"/>
    </xf>
    <xf numFmtId="172" fontId="91" fillId="0" borderId="37" xfId="388" applyNumberFormat="1" applyFont="1" applyFill="1" applyBorder="1" applyAlignment="1">
      <alignment horizontal="justify" vertical="center" wrapText="1"/>
    </xf>
    <xf numFmtId="49" fontId="94" fillId="0" borderId="37" xfId="388" applyNumberFormat="1" applyFont="1" applyFill="1" applyBorder="1" applyAlignment="1">
      <alignment horizontal="center" vertical="center" wrapText="1"/>
    </xf>
    <xf numFmtId="172" fontId="94" fillId="0" borderId="37" xfId="388" applyNumberFormat="1" applyFont="1" applyFill="1" applyBorder="1" applyAlignment="1">
      <alignment horizontal="justify" vertical="center" wrapText="1"/>
    </xf>
    <xf numFmtId="171" fontId="96" fillId="0" borderId="0" xfId="388" applyNumberFormat="1" applyFont="1" applyFill="1" applyBorder="1" applyAlignment="1">
      <alignment horizontal="right" wrapText="1"/>
    </xf>
    <xf numFmtId="49" fontId="95" fillId="0" borderId="37" xfId="388" applyNumberFormat="1" applyFont="1" applyFill="1" applyBorder="1" applyAlignment="1">
      <alignment horizontal="center" vertical="center" wrapText="1"/>
    </xf>
    <xf numFmtId="172" fontId="95" fillId="0" borderId="37" xfId="388" applyNumberFormat="1" applyFont="1" applyFill="1" applyBorder="1" applyAlignment="1">
      <alignment horizontal="justify" vertical="center" wrapText="1"/>
    </xf>
    <xf numFmtId="172" fontId="95" fillId="0" borderId="31" xfId="388" quotePrefix="1" applyNumberFormat="1" applyFont="1" applyFill="1" applyBorder="1" applyAlignment="1">
      <alignment horizontal="justify" vertical="center" wrapText="1"/>
    </xf>
    <xf numFmtId="49" fontId="94" fillId="0" borderId="40" xfId="388" applyNumberFormat="1" applyFont="1" applyFill="1" applyBorder="1" applyAlignment="1">
      <alignment horizontal="center" vertical="center" wrapText="1"/>
    </xf>
    <xf numFmtId="172" fontId="94" fillId="0" borderId="31" xfId="388" applyNumberFormat="1" applyFont="1" applyFill="1" applyBorder="1" applyAlignment="1">
      <alignment horizontal="justify" vertical="center" wrapText="1"/>
    </xf>
    <xf numFmtId="171" fontId="94" fillId="0" borderId="0" xfId="388" applyNumberFormat="1" applyFont="1" applyFill="1" applyBorder="1" applyAlignment="1">
      <alignment horizontal="right" wrapText="1"/>
    </xf>
    <xf numFmtId="49" fontId="95" fillId="0" borderId="40" xfId="388" applyNumberFormat="1" applyFont="1" applyFill="1" applyBorder="1" applyAlignment="1">
      <alignment horizontal="center" vertical="center" wrapText="1"/>
    </xf>
    <xf numFmtId="172" fontId="95" fillId="0" borderId="31" xfId="388" applyNumberFormat="1" applyFont="1" applyFill="1" applyBorder="1" applyAlignment="1">
      <alignment horizontal="justify" vertical="center" wrapText="1"/>
    </xf>
    <xf numFmtId="171" fontId="95" fillId="0" borderId="0" xfId="388" applyNumberFormat="1" applyFont="1" applyFill="1" applyBorder="1" applyAlignment="1">
      <alignment horizontal="right" wrapText="1"/>
    </xf>
    <xf numFmtId="165" fontId="95" fillId="3" borderId="37" xfId="388" applyNumberFormat="1" applyFont="1" applyFill="1" applyBorder="1" applyAlignment="1">
      <alignment horizontal="center" vertical="center" wrapText="1"/>
    </xf>
    <xf numFmtId="171" fontId="95" fillId="3" borderId="37" xfId="388" applyNumberFormat="1" applyFont="1" applyFill="1" applyBorder="1" applyAlignment="1">
      <alignment horizontal="center" vertical="center" wrapText="1"/>
    </xf>
    <xf numFmtId="171" fontId="95" fillId="3" borderId="0" xfId="388" applyNumberFormat="1" applyFont="1" applyFill="1" applyBorder="1" applyAlignment="1">
      <alignment horizontal="right" wrapText="1"/>
    </xf>
    <xf numFmtId="49" fontId="90" fillId="0" borderId="37" xfId="388" applyNumberFormat="1" applyFont="1" applyFill="1" applyBorder="1" applyAlignment="1">
      <alignment horizontal="center" vertical="center" wrapText="1"/>
    </xf>
    <xf numFmtId="172" fontId="90" fillId="0" borderId="37" xfId="388" applyNumberFormat="1" applyFont="1" applyFill="1" applyBorder="1" applyAlignment="1">
      <alignment horizontal="justify" vertical="center" wrapText="1"/>
    </xf>
    <xf numFmtId="171" fontId="90" fillId="3" borderId="37" xfId="2" applyNumberFormat="1" applyFont="1" applyFill="1" applyBorder="1" applyAlignment="1">
      <alignment horizontal="center" vertical="center" wrapText="1"/>
    </xf>
    <xf numFmtId="49" fontId="84" fillId="0" borderId="37" xfId="388" applyNumberFormat="1" applyFont="1" applyFill="1" applyBorder="1" applyAlignment="1">
      <alignment horizontal="center" vertical="center" wrapText="1"/>
    </xf>
    <xf numFmtId="172" fontId="84" fillId="0" borderId="37" xfId="388" applyNumberFormat="1" applyFont="1" applyFill="1" applyBorder="1" applyAlignment="1">
      <alignment horizontal="justify" vertical="center" wrapText="1"/>
    </xf>
    <xf numFmtId="0" fontId="70" fillId="0" borderId="0" xfId="0" applyFont="1"/>
    <xf numFmtId="49" fontId="91" fillId="0" borderId="21" xfId="388" applyNumberFormat="1" applyFont="1" applyFill="1" applyBorder="1" applyAlignment="1">
      <alignment horizontal="center" vertical="center" wrapText="1"/>
    </xf>
    <xf numFmtId="171" fontId="95" fillId="3" borderId="37" xfId="2" applyNumberFormat="1" applyFont="1" applyFill="1" applyBorder="1" applyAlignment="1">
      <alignment horizontal="center" vertical="center" wrapText="1"/>
    </xf>
    <xf numFmtId="49" fontId="84" fillId="2" borderId="40" xfId="388" applyNumberFormat="1" applyFont="1" applyFill="1" applyBorder="1" applyAlignment="1">
      <alignment horizontal="center" vertical="center" wrapText="1"/>
    </xf>
    <xf numFmtId="49" fontId="84" fillId="5" borderId="40" xfId="388" applyNumberFormat="1" applyFont="1" applyFill="1" applyBorder="1" applyAlignment="1">
      <alignment horizontal="center" vertical="center" wrapText="1"/>
    </xf>
    <xf numFmtId="172" fontId="84" fillId="5" borderId="31" xfId="388" applyNumberFormat="1" applyFont="1" applyFill="1" applyBorder="1" applyAlignment="1">
      <alignment horizontal="justify" vertical="center" wrapText="1"/>
    </xf>
    <xf numFmtId="165" fontId="84" fillId="5" borderId="37" xfId="388" applyNumberFormat="1" applyFont="1" applyFill="1" applyBorder="1" applyAlignment="1">
      <alignment horizontal="center" vertical="center" wrapText="1"/>
    </xf>
    <xf numFmtId="171" fontId="84" fillId="5" borderId="37" xfId="388" applyNumberFormat="1" applyFont="1" applyFill="1" applyBorder="1" applyAlignment="1">
      <alignment horizontal="center" vertical="center" wrapText="1"/>
    </xf>
    <xf numFmtId="171" fontId="84" fillId="5" borderId="0" xfId="388" applyNumberFormat="1" applyFont="1" applyFill="1" applyBorder="1" applyAlignment="1">
      <alignment horizontal="right" wrapText="1"/>
    </xf>
    <xf numFmtId="49" fontId="91" fillId="72" borderId="40" xfId="0" applyNumberFormat="1" applyFont="1" applyFill="1" applyBorder="1" applyAlignment="1">
      <alignment horizontal="center" vertical="center" wrapText="1"/>
    </xf>
    <xf numFmtId="165" fontId="95" fillId="72" borderId="37" xfId="388" applyNumberFormat="1" applyFont="1" applyFill="1" applyBorder="1" applyAlignment="1">
      <alignment horizontal="center" vertical="center" wrapText="1"/>
    </xf>
    <xf numFmtId="171" fontId="95" fillId="72" borderId="37" xfId="388" applyNumberFormat="1" applyFont="1" applyFill="1" applyBorder="1" applyAlignment="1">
      <alignment horizontal="center" vertical="center" wrapText="1"/>
    </xf>
    <xf numFmtId="171" fontId="95" fillId="72" borderId="0" xfId="388" applyNumberFormat="1" applyFont="1" applyFill="1" applyBorder="1" applyAlignment="1">
      <alignment horizontal="right" wrapText="1"/>
    </xf>
    <xf numFmtId="49" fontId="84" fillId="3" borderId="40" xfId="388" applyNumberFormat="1" applyFont="1" applyFill="1" applyBorder="1" applyAlignment="1">
      <alignment horizontal="center" vertical="center" wrapText="1"/>
    </xf>
    <xf numFmtId="172" fontId="84" fillId="3" borderId="31" xfId="388" applyNumberFormat="1" applyFont="1" applyFill="1" applyBorder="1" applyAlignment="1">
      <alignment horizontal="justify" vertical="center" wrapText="1"/>
    </xf>
    <xf numFmtId="165" fontId="90" fillId="3" borderId="37" xfId="2" applyNumberFormat="1" applyFont="1" applyFill="1" applyBorder="1" applyAlignment="1">
      <alignment horizontal="center" vertical="center" wrapText="1"/>
    </xf>
    <xf numFmtId="171" fontId="90" fillId="3" borderId="0" xfId="2" applyNumberFormat="1" applyFont="1" applyFill="1" applyBorder="1" applyAlignment="1">
      <alignment horizontal="right" vertical="center" wrapText="1"/>
    </xf>
    <xf numFmtId="172" fontId="90" fillId="3" borderId="31" xfId="388" applyNumberFormat="1" applyFont="1" applyFill="1" applyBorder="1" applyAlignment="1">
      <alignment horizontal="justify" vertical="center" wrapText="1"/>
    </xf>
    <xf numFmtId="172" fontId="95" fillId="3" borderId="31" xfId="388" applyNumberFormat="1" applyFont="1" applyFill="1" applyBorder="1" applyAlignment="1">
      <alignment horizontal="justify" vertical="center" wrapText="1"/>
    </xf>
    <xf numFmtId="165" fontId="95" fillId="3" borderId="37" xfId="2" applyNumberFormat="1" applyFont="1" applyFill="1" applyBorder="1" applyAlignment="1">
      <alignment horizontal="center" vertical="center" wrapText="1"/>
    </xf>
    <xf numFmtId="171" fontId="95" fillId="3" borderId="0" xfId="2" applyNumberFormat="1" applyFont="1" applyFill="1" applyBorder="1" applyAlignment="1">
      <alignment horizontal="right" vertical="center" wrapText="1"/>
    </xf>
    <xf numFmtId="49" fontId="86" fillId="0" borderId="37" xfId="388" applyNumberFormat="1" applyFont="1" applyFill="1" applyBorder="1" applyAlignment="1">
      <alignment horizontal="center" vertical="center" wrapText="1"/>
    </xf>
    <xf numFmtId="49" fontId="86" fillId="0" borderId="21" xfId="388" applyNumberFormat="1" applyFont="1" applyFill="1" applyBorder="1" applyAlignment="1">
      <alignment horizontal="center" vertical="center" wrapText="1"/>
    </xf>
    <xf numFmtId="49" fontId="90" fillId="72" borderId="40" xfId="388" applyNumberFormat="1" applyFont="1" applyFill="1" applyBorder="1" applyAlignment="1">
      <alignment horizontal="center" vertical="center" wrapText="1"/>
    </xf>
    <xf numFmtId="172" fontId="90" fillId="72" borderId="31" xfId="388" applyNumberFormat="1" applyFont="1" applyFill="1" applyBorder="1" applyAlignment="1">
      <alignment horizontal="justify" vertical="center" wrapText="1"/>
    </xf>
    <xf numFmtId="165" fontId="90" fillId="72" borderId="37" xfId="388" applyNumberFormat="1" applyFont="1" applyFill="1" applyBorder="1" applyAlignment="1">
      <alignment horizontal="center" vertical="center" wrapText="1"/>
    </xf>
    <xf numFmtId="171" fontId="90" fillId="72" borderId="37" xfId="388" applyNumberFormat="1" applyFont="1" applyFill="1" applyBorder="1" applyAlignment="1">
      <alignment horizontal="center" vertical="center" wrapText="1"/>
    </xf>
    <xf numFmtId="172" fontId="72" fillId="3" borderId="37" xfId="0" applyNumberFormat="1" applyFont="1" applyFill="1" applyBorder="1" applyAlignment="1">
      <alignment horizontal="justify" vertical="center" wrapText="1"/>
    </xf>
    <xf numFmtId="0" fontId="0" fillId="0" borderId="0" xfId="0" applyFill="1"/>
    <xf numFmtId="0" fontId="97" fillId="3" borderId="31" xfId="0" applyFont="1" applyFill="1" applyBorder="1" applyAlignment="1">
      <alignment wrapText="1"/>
    </xf>
    <xf numFmtId="172" fontId="13" fillId="3" borderId="37" xfId="0" applyNumberFormat="1" applyFont="1" applyFill="1" applyBorder="1" applyAlignment="1">
      <alignment horizontal="justify" vertical="center" wrapText="1"/>
    </xf>
    <xf numFmtId="0" fontId="98" fillId="3" borderId="37" xfId="0" applyFont="1" applyFill="1" applyBorder="1" applyAlignment="1">
      <alignment horizontal="center" vertical="center" wrapText="1"/>
    </xf>
    <xf numFmtId="0" fontId="98" fillId="3" borderId="37" xfId="0" applyFont="1" applyFill="1" applyBorder="1" applyAlignment="1">
      <alignment vertical="center" wrapText="1"/>
    </xf>
    <xf numFmtId="165" fontId="90" fillId="3" borderId="37" xfId="388" applyNumberFormat="1" applyFont="1" applyFill="1" applyBorder="1" applyAlignment="1">
      <alignment horizontal="center" vertical="center" wrapText="1"/>
    </xf>
    <xf numFmtId="171" fontId="90" fillId="3" borderId="37" xfId="388" applyNumberFormat="1" applyFont="1" applyFill="1" applyBorder="1" applyAlignment="1">
      <alignment horizontal="center" vertical="center" wrapText="1"/>
    </xf>
    <xf numFmtId="0" fontId="97" fillId="3" borderId="37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vertical="center" wrapText="1"/>
    </xf>
    <xf numFmtId="0" fontId="98" fillId="3" borderId="37" xfId="0" applyFont="1" applyFill="1" applyBorder="1" applyAlignment="1">
      <alignment wrapText="1"/>
    </xf>
    <xf numFmtId="171" fontId="90" fillId="3" borderId="0" xfId="388" applyNumberFormat="1" applyFont="1" applyFill="1" applyBorder="1" applyAlignment="1">
      <alignment horizontal="right" wrapText="1"/>
    </xf>
    <xf numFmtId="0" fontId="98" fillId="3" borderId="40" xfId="0" applyFont="1" applyFill="1" applyBorder="1" applyAlignment="1">
      <alignment horizontal="center" vertical="center" wrapText="1"/>
    </xf>
    <xf numFmtId="0" fontId="98" fillId="3" borderId="31" xfId="0" applyFont="1" applyFill="1" applyBorder="1" applyAlignment="1">
      <alignment vertical="center" wrapText="1"/>
    </xf>
    <xf numFmtId="0" fontId="97" fillId="3" borderId="40" xfId="0" applyFont="1" applyFill="1" applyBorder="1" applyAlignment="1">
      <alignment horizontal="center" vertical="center" wrapText="1"/>
    </xf>
    <xf numFmtId="0" fontId="97" fillId="3" borderId="31" xfId="0" applyFont="1" applyFill="1" applyBorder="1" applyAlignment="1">
      <alignment vertical="center" wrapText="1"/>
    </xf>
    <xf numFmtId="165" fontId="91" fillId="3" borderId="37" xfId="388" applyNumberFormat="1" applyFont="1" applyFill="1" applyBorder="1" applyAlignment="1">
      <alignment horizontal="center" vertical="center" wrapText="1"/>
    </xf>
    <xf numFmtId="171" fontId="91" fillId="3" borderId="37" xfId="388" applyNumberFormat="1" applyFont="1" applyFill="1" applyBorder="1" applyAlignment="1">
      <alignment horizontal="center" vertical="center" wrapText="1"/>
    </xf>
    <xf numFmtId="171" fontId="91" fillId="3" borderId="0" xfId="388" applyNumberFormat="1" applyFont="1" applyFill="1" applyBorder="1" applyAlignment="1">
      <alignment horizontal="right" wrapText="1"/>
    </xf>
    <xf numFmtId="0" fontId="0" fillId="0" borderId="0" xfId="0" applyFont="1"/>
    <xf numFmtId="172" fontId="85" fillId="3" borderId="37" xfId="0" applyNumberFormat="1" applyFont="1" applyFill="1" applyBorder="1" applyAlignment="1">
      <alignment horizontal="justify" vertical="center" wrapText="1"/>
    </xf>
    <xf numFmtId="165" fontId="84" fillId="3" borderId="37" xfId="388" applyNumberFormat="1" applyFont="1" applyFill="1" applyBorder="1" applyAlignment="1">
      <alignment horizontal="center" vertical="center" wrapText="1"/>
    </xf>
    <xf numFmtId="171" fontId="84" fillId="3" borderId="37" xfId="388" applyNumberFormat="1" applyFont="1" applyFill="1" applyBorder="1" applyAlignment="1">
      <alignment horizontal="center" vertical="center" wrapText="1"/>
    </xf>
    <xf numFmtId="171" fontId="84" fillId="3" borderId="0" xfId="388" applyNumberFormat="1" applyFont="1" applyFill="1" applyBorder="1" applyAlignment="1">
      <alignment horizontal="right" wrapText="1"/>
    </xf>
    <xf numFmtId="171" fontId="65" fillId="3" borderId="0" xfId="2" applyNumberFormat="1" applyFont="1" applyFill="1" applyBorder="1" applyAlignment="1">
      <alignment horizontal="right" vertical="center" wrapText="1"/>
    </xf>
    <xf numFmtId="0" fontId="12" fillId="3" borderId="37" xfId="0" applyFont="1" applyFill="1" applyBorder="1" applyAlignment="1">
      <alignment wrapText="1"/>
    </xf>
    <xf numFmtId="49" fontId="90" fillId="3" borderId="40" xfId="0" applyNumberFormat="1" applyFont="1" applyFill="1" applyBorder="1" applyAlignment="1">
      <alignment horizontal="center" vertical="center" wrapText="1"/>
    </xf>
    <xf numFmtId="172" fontId="90" fillId="3" borderId="31" xfId="0" applyNumberFormat="1" applyFont="1" applyFill="1" applyBorder="1" applyAlignment="1">
      <alignment horizontal="justify" vertical="center" wrapText="1"/>
    </xf>
    <xf numFmtId="49" fontId="91" fillId="3" borderId="40" xfId="0" applyNumberFormat="1" applyFont="1" applyFill="1" applyBorder="1" applyAlignment="1">
      <alignment horizontal="center" vertical="center" wrapText="1"/>
    </xf>
    <xf numFmtId="172" fontId="91" fillId="3" borderId="31" xfId="0" applyNumberFormat="1" applyFont="1" applyFill="1" applyBorder="1" applyAlignment="1">
      <alignment horizontal="justify" vertical="center" wrapText="1"/>
    </xf>
    <xf numFmtId="49" fontId="91" fillId="3" borderId="40" xfId="388" applyNumberFormat="1" applyFont="1" applyFill="1" applyBorder="1" applyAlignment="1">
      <alignment horizontal="center" vertical="center" wrapText="1"/>
    </xf>
    <xf numFmtId="0" fontId="81" fillId="0" borderId="0" xfId="0" applyFont="1"/>
    <xf numFmtId="172" fontId="13" fillId="3" borderId="31" xfId="0" applyNumberFormat="1" applyFont="1" applyFill="1" applyBorder="1" applyAlignment="1">
      <alignment horizontal="justify" vertical="center" wrapText="1"/>
    </xf>
    <xf numFmtId="172" fontId="90" fillId="72" borderId="31" xfId="388" applyNumberFormat="1" applyFont="1" applyFill="1" applyBorder="1" applyAlignment="1">
      <alignment vertical="justify" wrapText="1"/>
    </xf>
    <xf numFmtId="49" fontId="90" fillId="3" borderId="40" xfId="388" applyNumberFormat="1" applyFont="1" applyFill="1" applyBorder="1" applyAlignment="1">
      <alignment horizontal="center" vertical="center" wrapText="1"/>
    </xf>
    <xf numFmtId="172" fontId="90" fillId="3" borderId="31" xfId="388" applyNumberFormat="1" applyFont="1" applyFill="1" applyBorder="1" applyAlignment="1">
      <alignment vertical="justify" wrapText="1"/>
    </xf>
    <xf numFmtId="172" fontId="91" fillId="3" borderId="31" xfId="388" applyNumberFormat="1" applyFont="1" applyFill="1" applyBorder="1" applyAlignment="1">
      <alignment horizontal="justify" vertical="center" wrapText="1"/>
    </xf>
    <xf numFmtId="0" fontId="12" fillId="0" borderId="37" xfId="0" applyFont="1" applyBorder="1" applyAlignment="1">
      <alignment wrapText="1"/>
    </xf>
    <xf numFmtId="0" fontId="98" fillId="0" borderId="31" xfId="0" applyFont="1" applyBorder="1" applyAlignment="1">
      <alignment wrapText="1"/>
    </xf>
    <xf numFmtId="49" fontId="84" fillId="3" borderId="40" xfId="0" applyNumberFormat="1" applyFont="1" applyFill="1" applyBorder="1" applyAlignment="1">
      <alignment horizontal="center" vertical="center" wrapText="1"/>
    </xf>
    <xf numFmtId="172" fontId="84" fillId="3" borderId="31" xfId="0" applyNumberFormat="1" applyFont="1" applyFill="1" applyBorder="1" applyAlignment="1">
      <alignment horizontal="justify" vertical="center" wrapText="1"/>
    </xf>
    <xf numFmtId="172" fontId="85" fillId="3" borderId="37" xfId="388" applyNumberFormat="1" applyFont="1" applyFill="1" applyBorder="1" applyAlignment="1">
      <alignment horizontal="justify" vertical="center" wrapText="1"/>
    </xf>
    <xf numFmtId="172" fontId="90" fillId="72" borderId="31" xfId="0" applyNumberFormat="1" applyFont="1" applyFill="1" applyBorder="1" applyAlignment="1">
      <alignment horizontal="justify" vertical="center" wrapText="1"/>
    </xf>
    <xf numFmtId="49" fontId="90" fillId="3" borderId="37" xfId="0" applyNumberFormat="1" applyFont="1" applyFill="1" applyBorder="1" applyAlignment="1">
      <alignment horizontal="center" vertical="center" wrapText="1"/>
    </xf>
    <xf numFmtId="49" fontId="91" fillId="3" borderId="41" xfId="388" applyNumberFormat="1" applyFont="1" applyFill="1" applyBorder="1" applyAlignment="1">
      <alignment horizontal="center" vertical="center" wrapText="1"/>
    </xf>
    <xf numFmtId="49" fontId="91" fillId="3" borderId="35" xfId="388" applyNumberFormat="1" applyFont="1" applyFill="1" applyBorder="1" applyAlignment="1">
      <alignment horizontal="center" vertical="center" wrapText="1"/>
    </xf>
    <xf numFmtId="49" fontId="84" fillId="73" borderId="37" xfId="388" applyNumberFormat="1" applyFont="1" applyFill="1" applyBorder="1" applyAlignment="1">
      <alignment horizontal="center" vertical="center" wrapText="1"/>
    </xf>
    <xf numFmtId="172" fontId="84" fillId="73" borderId="37" xfId="388" applyNumberFormat="1" applyFont="1" applyFill="1" applyBorder="1" applyAlignment="1">
      <alignment horizontal="justify" vertical="center" wrapText="1"/>
    </xf>
    <xf numFmtId="165" fontId="90" fillId="73" borderId="37" xfId="2" applyNumberFormat="1" applyFont="1" applyFill="1" applyBorder="1" applyAlignment="1">
      <alignment horizontal="center" vertical="center" wrapText="1"/>
    </xf>
    <xf numFmtId="171" fontId="90" fillId="73" borderId="37" xfId="2" applyNumberFormat="1" applyFont="1" applyFill="1" applyBorder="1" applyAlignment="1">
      <alignment horizontal="center" vertical="center" wrapText="1"/>
    </xf>
    <xf numFmtId="49" fontId="84" fillId="5" borderId="37" xfId="388" applyNumberFormat="1" applyFont="1" applyFill="1" applyBorder="1" applyAlignment="1">
      <alignment horizontal="center" vertical="center" wrapText="1"/>
    </xf>
    <xf numFmtId="172" fontId="84" fillId="5" borderId="37" xfId="388" applyNumberFormat="1" applyFont="1" applyFill="1" applyBorder="1" applyAlignment="1">
      <alignment horizontal="justify" vertical="center" wrapText="1"/>
    </xf>
    <xf numFmtId="0" fontId="95" fillId="3" borderId="37" xfId="339" applyFont="1" applyFill="1" applyBorder="1" applyAlignment="1">
      <alignment vertical="center"/>
    </xf>
    <xf numFmtId="0" fontId="95" fillId="3" borderId="37" xfId="339" applyFont="1" applyFill="1" applyBorder="1" applyAlignment="1">
      <alignment vertical="center" wrapText="1"/>
    </xf>
    <xf numFmtId="49" fontId="91" fillId="3" borderId="37" xfId="388" applyNumberFormat="1" applyFont="1" applyFill="1" applyBorder="1" applyAlignment="1">
      <alignment horizontal="center" vertical="center" wrapText="1"/>
    </xf>
    <xf numFmtId="49" fontId="91" fillId="3" borderId="42" xfId="388" applyNumberFormat="1" applyFont="1" applyFill="1" applyBorder="1" applyAlignment="1">
      <alignment horizontal="center" vertical="center" wrapText="1"/>
    </xf>
    <xf numFmtId="172" fontId="90" fillId="3" borderId="43" xfId="388" applyNumberFormat="1" applyFont="1" applyFill="1" applyBorder="1" applyAlignment="1">
      <alignment horizontal="justify" vertical="center" wrapText="1"/>
    </xf>
    <xf numFmtId="165" fontId="99" fillId="0" borderId="37" xfId="0" applyNumberFormat="1" applyFont="1" applyBorder="1" applyAlignment="1">
      <alignment horizontal="center"/>
    </xf>
    <xf numFmtId="165" fontId="65" fillId="0" borderId="37" xfId="0" applyNumberFormat="1" applyFont="1" applyBorder="1" applyAlignment="1">
      <alignment horizontal="center"/>
    </xf>
    <xf numFmtId="169" fontId="0" fillId="0" borderId="37" xfId="0" applyNumberFormat="1" applyBorder="1" applyAlignment="1">
      <alignment horizontal="center"/>
    </xf>
    <xf numFmtId="169" fontId="68" fillId="0" borderId="3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3" xfId="1" applyFont="1" applyBorder="1" applyAlignment="1">
      <alignment horizontal="right" vertical="center" wrapText="1"/>
    </xf>
    <xf numFmtId="0" fontId="87" fillId="0" borderId="37" xfId="388" applyFont="1" applyBorder="1" applyAlignment="1">
      <alignment horizontal="center" vertical="center" wrapText="1"/>
    </xf>
    <xf numFmtId="0" fontId="13" fillId="0" borderId="0" xfId="388" applyFont="1" applyAlignment="1">
      <alignment horizontal="right"/>
    </xf>
    <xf numFmtId="0" fontId="13" fillId="3" borderId="0" xfId="1" applyFont="1" applyFill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13" fillId="3" borderId="0" xfId="1" applyFont="1" applyFill="1" applyAlignment="1">
      <alignment horizontal="center" vertical="center" wrapText="1"/>
    </xf>
    <xf numFmtId="0" fontId="84" fillId="0" borderId="0" xfId="388" applyNumberFormat="1" applyFont="1" applyFill="1" applyBorder="1" applyAlignment="1">
      <alignment horizontal="center" vertical="center" wrapText="1"/>
    </xf>
    <xf numFmtId="49" fontId="86" fillId="0" borderId="37" xfId="388" applyNumberFormat="1" applyFont="1" applyFill="1" applyBorder="1" applyAlignment="1">
      <alignment horizontal="center" vertical="center" wrapText="1"/>
    </xf>
    <xf numFmtId="0" fontId="83" fillId="0" borderId="37" xfId="38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0" fontId="68" fillId="0" borderId="3" xfId="0" applyFont="1" applyBorder="1" applyAlignment="1">
      <alignment horizontal="right"/>
    </xf>
    <xf numFmtId="0" fontId="71" fillId="0" borderId="0" xfId="0" applyFont="1" applyBorder="1" applyAlignment="1">
      <alignment horizontal="left" vertical="center"/>
    </xf>
    <xf numFmtId="0" fontId="72" fillId="0" borderId="0" xfId="561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72" fillId="0" borderId="28" xfId="0" applyFont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 wrapText="1"/>
    </xf>
    <xf numFmtId="0" fontId="72" fillId="0" borderId="33" xfId="0" applyFont="1" applyBorder="1" applyAlignment="1">
      <alignment horizontal="center" vertical="center" wrapText="1"/>
    </xf>
    <xf numFmtId="0" fontId="72" fillId="0" borderId="34" xfId="0" applyFont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2" fillId="0" borderId="31" xfId="0" applyFont="1" applyBorder="1" applyAlignment="1">
      <alignment horizontal="center" vertical="center" wrapText="1"/>
    </xf>
    <xf numFmtId="0" fontId="72" fillId="0" borderId="32" xfId="0" applyFont="1" applyBorder="1" applyAlignment="1">
      <alignment horizontal="center" vertical="center" wrapText="1"/>
    </xf>
    <xf numFmtId="0" fontId="72" fillId="0" borderId="21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72" fillId="0" borderId="37" xfId="0" applyFont="1" applyBorder="1" applyAlignment="1">
      <alignment horizontal="center" vertical="center" wrapText="1"/>
    </xf>
    <xf numFmtId="0" fontId="13" fillId="3" borderId="0" xfId="1" applyFont="1" applyFill="1" applyAlignment="1">
      <alignment horizontal="right" vertical="center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7"/>
  <sheetViews>
    <sheetView view="pageBreakPreview" topLeftCell="A188" zoomScale="60" workbookViewId="0">
      <selection activeCell="D197" sqref="D197"/>
    </sheetView>
  </sheetViews>
  <sheetFormatPr defaultRowHeight="15"/>
  <cols>
    <col min="1" max="1" width="30.85546875" style="353" customWidth="1"/>
    <col min="2" max="2" width="104.42578125" style="353" customWidth="1"/>
    <col min="3" max="4" width="23.7109375" style="353" customWidth="1"/>
    <col min="5" max="5" width="19.7109375" style="353" customWidth="1"/>
    <col min="6" max="6" width="20.140625" style="353" customWidth="1"/>
    <col min="7" max="7" width="20.28515625" customWidth="1"/>
    <col min="8" max="8" width="20.140625" customWidth="1"/>
    <col min="9" max="9" width="16.42578125" customWidth="1"/>
    <col min="10" max="10" width="0.5703125" hidden="1" customWidth="1"/>
    <col min="11" max="11" width="17.7109375" hidden="1" customWidth="1"/>
    <col min="12" max="12" width="12.85546875" hidden="1" customWidth="1"/>
    <col min="13" max="13" width="12" hidden="1" customWidth="1"/>
    <col min="14" max="14" width="11.28515625" customWidth="1"/>
  </cols>
  <sheetData>
    <row r="1" spans="1:10" ht="18.75">
      <c r="A1" s="345"/>
      <c r="B1" s="346"/>
      <c r="C1" s="346"/>
      <c r="D1" s="508" t="s">
        <v>836</v>
      </c>
      <c r="E1" s="508"/>
      <c r="F1" s="508"/>
      <c r="G1" s="508"/>
      <c r="H1" s="508"/>
      <c r="I1" s="347"/>
      <c r="J1" s="347"/>
    </row>
    <row r="2" spans="1:10" ht="18.75" customHeight="1">
      <c r="A2" s="345"/>
      <c r="B2" s="348"/>
      <c r="C2" s="348"/>
      <c r="D2" s="509" t="s">
        <v>837</v>
      </c>
      <c r="E2" s="509"/>
      <c r="F2" s="509"/>
      <c r="G2" s="509"/>
      <c r="H2" s="509"/>
      <c r="I2" s="349"/>
      <c r="J2" s="349"/>
    </row>
    <row r="3" spans="1:10" s="350" customFormat="1" ht="13.5" customHeight="1">
      <c r="D3" s="510" t="s">
        <v>838</v>
      </c>
      <c r="E3" s="510"/>
      <c r="F3" s="510"/>
      <c r="G3" s="510"/>
      <c r="H3" s="510"/>
      <c r="I3" s="351"/>
      <c r="J3" s="351"/>
    </row>
    <row r="4" spans="1:10" ht="18.75" customHeight="1">
      <c r="A4" s="345"/>
      <c r="B4" s="345"/>
      <c r="C4" s="345"/>
      <c r="D4" s="511"/>
      <c r="E4" s="511"/>
      <c r="F4" s="511"/>
      <c r="G4" s="511"/>
      <c r="H4" s="511"/>
      <c r="I4" s="349"/>
      <c r="J4" s="349"/>
    </row>
    <row r="5" spans="1:10" ht="32.25" customHeight="1">
      <c r="A5" s="512" t="s">
        <v>839</v>
      </c>
      <c r="B5" s="512"/>
      <c r="C5" s="512"/>
      <c r="D5" s="512"/>
      <c r="E5" s="512"/>
      <c r="F5" s="512"/>
      <c r="G5" s="512"/>
      <c r="H5" s="512"/>
      <c r="I5" s="352"/>
      <c r="J5" s="352"/>
    </row>
    <row r="6" spans="1:10" ht="15.75">
      <c r="E6" s="354"/>
      <c r="F6" s="354"/>
      <c r="H6" s="505" t="s">
        <v>515</v>
      </c>
    </row>
    <row r="7" spans="1:10" ht="31.5" customHeight="1">
      <c r="A7" s="513" t="s">
        <v>840</v>
      </c>
      <c r="B7" s="513" t="s">
        <v>841</v>
      </c>
      <c r="C7" s="514" t="s">
        <v>814</v>
      </c>
      <c r="D7" s="514" t="s">
        <v>808</v>
      </c>
      <c r="E7" s="514" t="s">
        <v>809</v>
      </c>
      <c r="F7" s="507" t="s">
        <v>842</v>
      </c>
      <c r="G7" s="507" t="s">
        <v>806</v>
      </c>
      <c r="H7" s="507" t="s">
        <v>807</v>
      </c>
      <c r="I7" s="355"/>
      <c r="J7" s="355"/>
    </row>
    <row r="8" spans="1:10" ht="27.75" customHeight="1">
      <c r="A8" s="513"/>
      <c r="B8" s="513"/>
      <c r="C8" s="514"/>
      <c r="D8" s="514"/>
      <c r="E8" s="514"/>
      <c r="F8" s="507"/>
      <c r="G8" s="507"/>
      <c r="H8" s="507"/>
      <c r="I8" s="356"/>
      <c r="J8" s="356"/>
    </row>
    <row r="9" spans="1:10" ht="15" customHeight="1">
      <c r="A9" s="513"/>
      <c r="B9" s="513"/>
      <c r="C9" s="514"/>
      <c r="D9" s="514"/>
      <c r="E9" s="514"/>
      <c r="F9" s="507"/>
      <c r="G9" s="507"/>
      <c r="H9" s="507"/>
      <c r="I9" s="356"/>
      <c r="J9" s="356"/>
    </row>
    <row r="10" spans="1:10">
      <c r="A10" s="357" t="s">
        <v>843</v>
      </c>
      <c r="B10" s="358" t="s">
        <v>844</v>
      </c>
      <c r="C10" s="359">
        <v>3</v>
      </c>
      <c r="D10" s="359">
        <v>3</v>
      </c>
      <c r="E10" s="359">
        <v>4</v>
      </c>
      <c r="F10" s="359">
        <v>5</v>
      </c>
      <c r="G10" s="359">
        <v>6</v>
      </c>
      <c r="H10" s="359">
        <v>7</v>
      </c>
      <c r="I10" s="360"/>
      <c r="J10" s="360"/>
    </row>
    <row r="11" spans="1:10" ht="18.75">
      <c r="A11" s="361" t="s">
        <v>845</v>
      </c>
      <c r="B11" s="362" t="s">
        <v>846</v>
      </c>
      <c r="C11" s="363">
        <f>C12+C53</f>
        <v>120993.61261000001</v>
      </c>
      <c r="D11" s="363">
        <f>D12+D53</f>
        <v>120993.61261000001</v>
      </c>
      <c r="E11" s="363">
        <f>E12+E53</f>
        <v>25316.61261</v>
      </c>
      <c r="F11" s="363">
        <f>F12+F53</f>
        <v>25510.847350000004</v>
      </c>
      <c r="G11" s="364">
        <f>F11/D11*100</f>
        <v>21.084457931039207</v>
      </c>
      <c r="H11" s="364">
        <f>F11/E11*100</f>
        <v>100.76722246768229</v>
      </c>
      <c r="I11" s="365"/>
      <c r="J11" s="365"/>
    </row>
    <row r="12" spans="1:10" ht="18.75">
      <c r="A12" s="366"/>
      <c r="B12" s="367" t="s">
        <v>847</v>
      </c>
      <c r="C12" s="368">
        <f>C13+C22+C30+C39+C48</f>
        <v>93750</v>
      </c>
      <c r="D12" s="368">
        <f>D13+D22+D30+D39+D48</f>
        <v>93750</v>
      </c>
      <c r="E12" s="368">
        <f>E13+E22+E30+E39+E48</f>
        <v>18374</v>
      </c>
      <c r="F12" s="368">
        <f>F13+F22+F30+F39+F48</f>
        <v>18397.021780000003</v>
      </c>
      <c r="G12" s="369">
        <f>F12/D12*100</f>
        <v>19.623489898666669</v>
      </c>
      <c r="H12" s="369">
        <f t="shared" ref="H12:H80" si="0">F12/E12*100</f>
        <v>100.12529541743771</v>
      </c>
      <c r="I12" s="370"/>
      <c r="J12" s="370"/>
    </row>
    <row r="13" spans="1:10" ht="18.75">
      <c r="A13" s="371" t="s">
        <v>848</v>
      </c>
      <c r="B13" s="372" t="s">
        <v>849</v>
      </c>
      <c r="C13" s="373">
        <f>C14</f>
        <v>52394</v>
      </c>
      <c r="D13" s="373">
        <f>D14</f>
        <v>52394</v>
      </c>
      <c r="E13" s="373">
        <f>E14</f>
        <v>9927</v>
      </c>
      <c r="F13" s="373">
        <f>F14</f>
        <v>9849.1953600000015</v>
      </c>
      <c r="G13" s="374">
        <f>F13/D13*100</f>
        <v>18.798326831316565</v>
      </c>
      <c r="H13" s="374">
        <f t="shared" si="0"/>
        <v>99.216232094288316</v>
      </c>
      <c r="I13" s="375"/>
      <c r="J13" s="375"/>
    </row>
    <row r="14" spans="1:10" s="381" customFormat="1" ht="37.5">
      <c r="A14" s="376" t="s">
        <v>850</v>
      </c>
      <c r="B14" s="377" t="s">
        <v>851</v>
      </c>
      <c r="C14" s="378">
        <f>C15+C16+C17+C18+C20+C19+C21</f>
        <v>52394</v>
      </c>
      <c r="D14" s="378">
        <f t="shared" ref="D14:F14" si="1">D15+D16+D17+D18+D20+D19+D21</f>
        <v>52394</v>
      </c>
      <c r="E14" s="378">
        <f t="shared" si="1"/>
        <v>9927</v>
      </c>
      <c r="F14" s="378">
        <f t="shared" si="1"/>
        <v>9849.1953600000015</v>
      </c>
      <c r="G14" s="379">
        <f t="shared" ref="G14:G82" si="2">F14/D14*100</f>
        <v>18.798326831316565</v>
      </c>
      <c r="H14" s="379">
        <f t="shared" si="0"/>
        <v>99.216232094288316</v>
      </c>
      <c r="I14" s="380"/>
      <c r="J14" s="380"/>
    </row>
    <row r="15" spans="1:10" ht="80.25" customHeight="1">
      <c r="A15" s="382" t="s">
        <v>852</v>
      </c>
      <c r="B15" s="383" t="s">
        <v>853</v>
      </c>
      <c r="C15" s="384">
        <v>45843</v>
      </c>
      <c r="D15" s="384">
        <v>45843</v>
      </c>
      <c r="E15" s="384">
        <v>8545</v>
      </c>
      <c r="F15" s="384">
        <v>8477.5758000000005</v>
      </c>
      <c r="G15" s="385">
        <f t="shared" si="2"/>
        <v>18.492628754662654</v>
      </c>
      <c r="H15" s="385">
        <f t="shared" si="0"/>
        <v>99.210951433586899</v>
      </c>
      <c r="I15" s="386"/>
      <c r="J15" s="386"/>
    </row>
    <row r="16" spans="1:10" ht="93.75">
      <c r="A16" s="382" t="s">
        <v>854</v>
      </c>
      <c r="B16" s="383" t="s">
        <v>855</v>
      </c>
      <c r="C16" s="384">
        <v>40</v>
      </c>
      <c r="D16" s="384">
        <v>40</v>
      </c>
      <c r="E16" s="384">
        <v>0</v>
      </c>
      <c r="F16" s="384">
        <v>-16.008299999999998</v>
      </c>
      <c r="G16" s="385">
        <f t="shared" si="2"/>
        <v>-40.020749999999992</v>
      </c>
      <c r="H16" s="385">
        <v>0</v>
      </c>
      <c r="I16" s="386"/>
      <c r="J16" s="386"/>
    </row>
    <row r="17" spans="1:10" ht="37.5">
      <c r="A17" s="382" t="s">
        <v>856</v>
      </c>
      <c r="B17" s="383" t="s">
        <v>857</v>
      </c>
      <c r="C17" s="384">
        <v>443</v>
      </c>
      <c r="D17" s="384">
        <v>443</v>
      </c>
      <c r="E17" s="384">
        <v>22</v>
      </c>
      <c r="F17" s="384">
        <v>22.087689999999998</v>
      </c>
      <c r="G17" s="385">
        <f t="shared" si="2"/>
        <v>4.9859345372460488</v>
      </c>
      <c r="H17" s="385">
        <f t="shared" si="0"/>
        <v>100.39859090909091</v>
      </c>
      <c r="I17" s="386"/>
      <c r="J17" s="386"/>
    </row>
    <row r="18" spans="1:10" ht="75">
      <c r="A18" s="382" t="s">
        <v>858</v>
      </c>
      <c r="B18" s="383" t="s">
        <v>859</v>
      </c>
      <c r="C18" s="384">
        <v>46</v>
      </c>
      <c r="D18" s="384">
        <v>46</v>
      </c>
      <c r="E18" s="384">
        <v>0</v>
      </c>
      <c r="F18" s="384">
        <v>0</v>
      </c>
      <c r="G18" s="385">
        <f t="shared" si="2"/>
        <v>0</v>
      </c>
      <c r="H18" s="385">
        <v>0</v>
      </c>
      <c r="I18" s="386"/>
      <c r="J18" s="386"/>
    </row>
    <row r="19" spans="1:10" ht="131.25">
      <c r="A19" s="382" t="s">
        <v>860</v>
      </c>
      <c r="B19" s="383" t="s">
        <v>861</v>
      </c>
      <c r="C19" s="384">
        <v>0</v>
      </c>
      <c r="D19" s="384">
        <v>0</v>
      </c>
      <c r="E19" s="384">
        <v>0</v>
      </c>
      <c r="F19" s="384">
        <v>14.930820000000001</v>
      </c>
      <c r="G19" s="385">
        <v>0</v>
      </c>
      <c r="H19" s="385">
        <v>0</v>
      </c>
      <c r="I19" s="386"/>
      <c r="J19" s="386"/>
    </row>
    <row r="20" spans="1:10" ht="93.75">
      <c r="A20" s="382" t="s">
        <v>862</v>
      </c>
      <c r="B20" s="383" t="s">
        <v>863</v>
      </c>
      <c r="C20" s="384">
        <v>9</v>
      </c>
      <c r="D20" s="384">
        <v>9</v>
      </c>
      <c r="E20" s="384">
        <v>0</v>
      </c>
      <c r="F20" s="384">
        <v>2.9999999999999997E-4</v>
      </c>
      <c r="G20" s="385">
        <f t="shared" ref="G20:G21" si="3">F20/D20*100</f>
        <v>3.3333333333333327E-3</v>
      </c>
      <c r="H20" s="385">
        <v>0</v>
      </c>
      <c r="I20" s="386"/>
      <c r="J20" s="386"/>
    </row>
    <row r="21" spans="1:10" ht="56.25">
      <c r="A21" s="382" t="s">
        <v>864</v>
      </c>
      <c r="B21" s="383" t="s">
        <v>865</v>
      </c>
      <c r="C21" s="384">
        <v>6013</v>
      </c>
      <c r="D21" s="384">
        <v>6013</v>
      </c>
      <c r="E21" s="384">
        <v>1360</v>
      </c>
      <c r="F21" s="384">
        <v>1350.60905</v>
      </c>
      <c r="G21" s="385">
        <f t="shared" si="3"/>
        <v>22.461484284051224</v>
      </c>
      <c r="H21" s="385">
        <f t="shared" ref="H21" si="4">F21/E21*100</f>
        <v>99.309488970588234</v>
      </c>
      <c r="I21" s="386"/>
      <c r="J21" s="386"/>
    </row>
    <row r="22" spans="1:10" ht="37.5">
      <c r="A22" s="371" t="s">
        <v>866</v>
      </c>
      <c r="B22" s="372" t="s">
        <v>867</v>
      </c>
      <c r="C22" s="387">
        <f>C23+C28</f>
        <v>27711.7</v>
      </c>
      <c r="D22" s="387">
        <f t="shared" ref="D22:F22" si="5">D23+D28</f>
        <v>27711.7</v>
      </c>
      <c r="E22" s="387">
        <f t="shared" si="5"/>
        <v>6044</v>
      </c>
      <c r="F22" s="387">
        <f t="shared" si="5"/>
        <v>6068.0350500000004</v>
      </c>
      <c r="G22" s="374">
        <f t="shared" si="2"/>
        <v>21.897014798803394</v>
      </c>
      <c r="H22" s="388">
        <f>F22/E22*100</f>
        <v>100.39766793514229</v>
      </c>
      <c r="I22" s="375"/>
      <c r="J22" s="375"/>
    </row>
    <row r="23" spans="1:10" s="381" customFormat="1" ht="37.5">
      <c r="A23" s="376" t="s">
        <v>868</v>
      </c>
      <c r="B23" s="377" t="s">
        <v>869</v>
      </c>
      <c r="C23" s="389">
        <f>C24+C25+C26+C27</f>
        <v>27676.7</v>
      </c>
      <c r="D23" s="389">
        <f>D24+D25+D26+D27</f>
        <v>27676.7</v>
      </c>
      <c r="E23" s="378">
        <f>E24+E25+E26+E27</f>
        <v>6039</v>
      </c>
      <c r="F23" s="389">
        <f>F24+F25+F26+F27</f>
        <v>6063.52405</v>
      </c>
      <c r="G23" s="379">
        <f t="shared" si="2"/>
        <v>21.908406890994954</v>
      </c>
      <c r="H23" s="390">
        <f t="shared" si="0"/>
        <v>100.40609455207816</v>
      </c>
      <c r="I23" s="380"/>
      <c r="J23" s="380"/>
    </row>
    <row r="24" spans="1:10" ht="116.25" customHeight="1">
      <c r="A24" s="382" t="s">
        <v>870</v>
      </c>
      <c r="B24" s="383" t="s">
        <v>871</v>
      </c>
      <c r="C24" s="391">
        <v>14482.4</v>
      </c>
      <c r="D24" s="391">
        <v>14482.4</v>
      </c>
      <c r="E24" s="384">
        <v>3034.9</v>
      </c>
      <c r="F24" s="391">
        <v>3011.2708400000001</v>
      </c>
      <c r="G24" s="385">
        <f t="shared" si="2"/>
        <v>20.792623045903998</v>
      </c>
      <c r="H24" s="392">
        <f t="shared" si="0"/>
        <v>99.221418827638473</v>
      </c>
      <c r="I24" s="386"/>
      <c r="J24" s="386"/>
    </row>
    <row r="25" spans="1:10" ht="112.5">
      <c r="A25" s="382" t="s">
        <v>872</v>
      </c>
      <c r="B25" s="383" t="s">
        <v>873</v>
      </c>
      <c r="C25" s="391">
        <v>70.7</v>
      </c>
      <c r="D25" s="391">
        <v>70.7</v>
      </c>
      <c r="E25" s="384">
        <v>15.4</v>
      </c>
      <c r="F25" s="391">
        <v>13.637029999999999</v>
      </c>
      <c r="G25" s="385">
        <f t="shared" si="2"/>
        <v>19.288585572842997</v>
      </c>
      <c r="H25" s="392">
        <f t="shared" si="0"/>
        <v>88.55214285714284</v>
      </c>
      <c r="I25" s="386"/>
      <c r="J25" s="386"/>
    </row>
    <row r="26" spans="1:10" ht="112.5">
      <c r="A26" s="382" t="s">
        <v>874</v>
      </c>
      <c r="B26" s="383" t="s">
        <v>875</v>
      </c>
      <c r="C26" s="391">
        <v>14008.4</v>
      </c>
      <c r="D26" s="391">
        <v>14008.4</v>
      </c>
      <c r="E26" s="384">
        <v>3286.1</v>
      </c>
      <c r="F26" s="391">
        <v>3335.95813</v>
      </c>
      <c r="G26" s="385">
        <f t="shared" si="2"/>
        <v>23.813983966762802</v>
      </c>
      <c r="H26" s="392">
        <f t="shared" si="0"/>
        <v>101.51724323666353</v>
      </c>
      <c r="I26" s="386"/>
      <c r="J26" s="386"/>
    </row>
    <row r="27" spans="1:10" ht="121.5" customHeight="1">
      <c r="A27" s="382" t="s">
        <v>876</v>
      </c>
      <c r="B27" s="383" t="s">
        <v>877</v>
      </c>
      <c r="C27" s="391">
        <v>-884.8</v>
      </c>
      <c r="D27" s="391">
        <v>-884.8</v>
      </c>
      <c r="E27" s="384">
        <v>-297.39999999999998</v>
      </c>
      <c r="F27" s="391">
        <v>-297.34195</v>
      </c>
      <c r="G27" s="385">
        <f t="shared" si="2"/>
        <v>33.605554927667271</v>
      </c>
      <c r="H27" s="392">
        <f t="shared" si="0"/>
        <v>99.980480833893751</v>
      </c>
      <c r="I27" s="386"/>
      <c r="J27" s="386"/>
    </row>
    <row r="28" spans="1:10" ht="37.5">
      <c r="A28" s="393" t="s">
        <v>878</v>
      </c>
      <c r="B28" s="394" t="s">
        <v>879</v>
      </c>
      <c r="C28" s="389">
        <f>C29</f>
        <v>35</v>
      </c>
      <c r="D28" s="389">
        <f t="shared" ref="D28:F28" si="6">D29</f>
        <v>35</v>
      </c>
      <c r="E28" s="389">
        <f t="shared" si="6"/>
        <v>5</v>
      </c>
      <c r="F28" s="389">
        <f t="shared" si="6"/>
        <v>4.5110000000000001</v>
      </c>
      <c r="G28" s="379">
        <f t="shared" si="2"/>
        <v>12.88857142857143</v>
      </c>
      <c r="H28" s="390">
        <f t="shared" si="0"/>
        <v>90.22</v>
      </c>
      <c r="I28" s="386"/>
      <c r="J28" s="386"/>
    </row>
    <row r="29" spans="1:10" ht="18.75">
      <c r="A29" s="395" t="s">
        <v>878</v>
      </c>
      <c r="B29" s="396" t="s">
        <v>879</v>
      </c>
      <c r="C29" s="391">
        <v>35</v>
      </c>
      <c r="D29" s="391">
        <v>35</v>
      </c>
      <c r="E29" s="384">
        <v>5</v>
      </c>
      <c r="F29" s="391">
        <v>4.5110000000000001</v>
      </c>
      <c r="G29" s="385">
        <f t="shared" si="2"/>
        <v>12.88857142857143</v>
      </c>
      <c r="H29" s="392">
        <f t="shared" si="0"/>
        <v>90.22</v>
      </c>
      <c r="I29" s="386"/>
      <c r="J29" s="386"/>
    </row>
    <row r="30" spans="1:10" ht="18.75">
      <c r="A30" s="371" t="s">
        <v>880</v>
      </c>
      <c r="B30" s="372" t="s">
        <v>881</v>
      </c>
      <c r="C30" s="373">
        <f>C35+C37+C31+C34</f>
        <v>2552</v>
      </c>
      <c r="D30" s="373">
        <f t="shared" ref="D30:E30" si="7">D35+D37+D31+D34</f>
        <v>2552</v>
      </c>
      <c r="E30" s="373">
        <f t="shared" si="7"/>
        <v>541</v>
      </c>
      <c r="F30" s="373">
        <f>F35+F37+F31+F34</f>
        <v>621.69901000000004</v>
      </c>
      <c r="G30" s="374">
        <f t="shared" si="2"/>
        <v>24.361246473354235</v>
      </c>
      <c r="H30" s="374">
        <f t="shared" si="0"/>
        <v>114.91663770794824</v>
      </c>
      <c r="I30" s="375"/>
      <c r="J30" s="375"/>
    </row>
    <row r="31" spans="1:10" s="381" customFormat="1" ht="37.5">
      <c r="A31" s="397" t="s">
        <v>882</v>
      </c>
      <c r="B31" s="398" t="s">
        <v>883</v>
      </c>
      <c r="C31" s="389">
        <f>C32+C33</f>
        <v>1403</v>
      </c>
      <c r="D31" s="389">
        <f>D32+D33</f>
        <v>1403</v>
      </c>
      <c r="E31" s="389">
        <f t="shared" ref="E31:F31" si="8">E32+E33</f>
        <v>180</v>
      </c>
      <c r="F31" s="389">
        <f t="shared" si="8"/>
        <v>164.65719000000001</v>
      </c>
      <c r="G31" s="379">
        <f>F31/D31*100</f>
        <v>11.736079116179617</v>
      </c>
      <c r="H31" s="379">
        <f t="shared" si="0"/>
        <v>91.476216666666673</v>
      </c>
      <c r="I31" s="399"/>
      <c r="J31" s="399"/>
    </row>
    <row r="32" spans="1:10" ht="37.5">
      <c r="A32" s="400" t="s">
        <v>884</v>
      </c>
      <c r="B32" s="401" t="s">
        <v>885</v>
      </c>
      <c r="C32" s="391">
        <v>891</v>
      </c>
      <c r="D32" s="391">
        <v>891</v>
      </c>
      <c r="E32" s="391">
        <v>75</v>
      </c>
      <c r="F32" s="391">
        <v>64.328029999999998</v>
      </c>
      <c r="G32" s="385">
        <f t="shared" si="2"/>
        <v>7.2197564534231189</v>
      </c>
      <c r="H32" s="385">
        <f t="shared" si="0"/>
        <v>85.770706666666669</v>
      </c>
      <c r="I32" s="375"/>
      <c r="J32" s="375"/>
    </row>
    <row r="33" spans="1:10" ht="37.5">
      <c r="A33" s="400" t="s">
        <v>886</v>
      </c>
      <c r="B33" s="401" t="s">
        <v>887</v>
      </c>
      <c r="C33" s="391">
        <v>512</v>
      </c>
      <c r="D33" s="391">
        <v>512</v>
      </c>
      <c r="E33" s="391">
        <v>105</v>
      </c>
      <c r="F33" s="391">
        <v>100.32916</v>
      </c>
      <c r="G33" s="385">
        <f t="shared" si="2"/>
        <v>19.595539062500002</v>
      </c>
      <c r="H33" s="385">
        <f t="shared" si="0"/>
        <v>95.551580952380959</v>
      </c>
      <c r="I33" s="375"/>
      <c r="J33" s="375"/>
    </row>
    <row r="34" spans="1:10" ht="18.75" hidden="1">
      <c r="A34" s="382" t="s">
        <v>888</v>
      </c>
      <c r="B34" s="402" t="s">
        <v>889</v>
      </c>
      <c r="C34" s="391">
        <v>0</v>
      </c>
      <c r="D34" s="391">
        <v>0</v>
      </c>
      <c r="E34" s="391">
        <v>0</v>
      </c>
      <c r="F34" s="391">
        <v>0</v>
      </c>
      <c r="G34" s="385">
        <v>0</v>
      </c>
      <c r="H34" s="385">
        <v>0</v>
      </c>
      <c r="I34" s="375"/>
      <c r="J34" s="375"/>
    </row>
    <row r="35" spans="1:10" s="381" customFormat="1" ht="37.5">
      <c r="A35" s="376" t="s">
        <v>890</v>
      </c>
      <c r="B35" s="377" t="s">
        <v>891</v>
      </c>
      <c r="C35" s="378">
        <f>C36</f>
        <v>215</v>
      </c>
      <c r="D35" s="378">
        <f>D36</f>
        <v>215</v>
      </c>
      <c r="E35" s="378">
        <f>E36</f>
        <v>215</v>
      </c>
      <c r="F35" s="378">
        <f>F36</f>
        <v>449.96595000000002</v>
      </c>
      <c r="G35" s="379">
        <f t="shared" si="2"/>
        <v>209.28648837209303</v>
      </c>
      <c r="H35" s="379">
        <f t="shared" si="0"/>
        <v>209.28648837209303</v>
      </c>
      <c r="I35" s="380"/>
      <c r="J35" s="380"/>
    </row>
    <row r="36" spans="1:10" ht="18.75">
      <c r="A36" s="382" t="s">
        <v>892</v>
      </c>
      <c r="B36" s="383" t="s">
        <v>891</v>
      </c>
      <c r="C36" s="384">
        <v>215</v>
      </c>
      <c r="D36" s="384">
        <v>215</v>
      </c>
      <c r="E36" s="384">
        <v>215</v>
      </c>
      <c r="F36" s="384">
        <v>449.96595000000002</v>
      </c>
      <c r="G36" s="385">
        <f t="shared" si="2"/>
        <v>209.28648837209303</v>
      </c>
      <c r="H36" s="385">
        <f t="shared" si="0"/>
        <v>209.28648837209303</v>
      </c>
      <c r="I36" s="386"/>
      <c r="J36" s="386"/>
    </row>
    <row r="37" spans="1:10" s="381" customFormat="1" ht="37.5">
      <c r="A37" s="376" t="s">
        <v>893</v>
      </c>
      <c r="B37" s="377" t="s">
        <v>894</v>
      </c>
      <c r="C37" s="378">
        <f>C38</f>
        <v>934</v>
      </c>
      <c r="D37" s="378">
        <f>D38</f>
        <v>934</v>
      </c>
      <c r="E37" s="378">
        <f>E38</f>
        <v>146</v>
      </c>
      <c r="F37" s="378">
        <f>F38</f>
        <v>7.0758700000000001</v>
      </c>
      <c r="G37" s="379">
        <f t="shared" si="2"/>
        <v>0.7575877944325482</v>
      </c>
      <c r="H37" s="390">
        <f t="shared" si="0"/>
        <v>4.8464863013698629</v>
      </c>
      <c r="I37" s="380"/>
      <c r="J37" s="380"/>
    </row>
    <row r="38" spans="1:10" ht="37.5">
      <c r="A38" s="382" t="s">
        <v>895</v>
      </c>
      <c r="B38" s="383" t="s">
        <v>896</v>
      </c>
      <c r="C38" s="384">
        <v>934</v>
      </c>
      <c r="D38" s="384">
        <v>934</v>
      </c>
      <c r="E38" s="384">
        <v>146</v>
      </c>
      <c r="F38" s="384">
        <v>7.0758700000000001</v>
      </c>
      <c r="G38" s="385">
        <f t="shared" si="2"/>
        <v>0.7575877944325482</v>
      </c>
      <c r="H38" s="385">
        <f t="shared" si="0"/>
        <v>4.8464863013698629</v>
      </c>
      <c r="I38" s="386"/>
      <c r="J38" s="386"/>
    </row>
    <row r="39" spans="1:10" ht="18.75">
      <c r="A39" s="371" t="s">
        <v>897</v>
      </c>
      <c r="B39" s="372" t="s">
        <v>898</v>
      </c>
      <c r="C39" s="373">
        <f t="shared" ref="C39:F39" si="9">C42+C41+C45</f>
        <v>6107</v>
      </c>
      <c r="D39" s="373">
        <f t="shared" si="9"/>
        <v>6107</v>
      </c>
      <c r="E39" s="373">
        <f t="shared" si="9"/>
        <v>679</v>
      </c>
      <c r="F39" s="373">
        <f t="shared" si="9"/>
        <v>678.09960999999998</v>
      </c>
      <c r="G39" s="374">
        <f t="shared" si="2"/>
        <v>11.103645161290322</v>
      </c>
      <c r="H39" s="374">
        <f t="shared" si="0"/>
        <v>99.86739469808542</v>
      </c>
      <c r="I39" s="375"/>
      <c r="J39" s="375"/>
    </row>
    <row r="40" spans="1:10" s="381" customFormat="1" ht="18.75">
      <c r="A40" s="403" t="s">
        <v>899</v>
      </c>
      <c r="B40" s="404" t="s">
        <v>900</v>
      </c>
      <c r="C40" s="389">
        <f t="shared" ref="C40:F40" si="10">C41</f>
        <v>1825</v>
      </c>
      <c r="D40" s="389">
        <f t="shared" si="10"/>
        <v>1825</v>
      </c>
      <c r="E40" s="389">
        <f t="shared" si="10"/>
        <v>53</v>
      </c>
      <c r="F40" s="389">
        <f t="shared" si="10"/>
        <v>52.646389999999997</v>
      </c>
      <c r="G40" s="390">
        <f t="shared" si="2"/>
        <v>2.8847336986301366</v>
      </c>
      <c r="H40" s="390">
        <f t="shared" si="0"/>
        <v>99.332811320754715</v>
      </c>
      <c r="I40" s="405"/>
      <c r="J40" s="405"/>
    </row>
    <row r="41" spans="1:10" ht="37.5">
      <c r="A41" s="406" t="s">
        <v>901</v>
      </c>
      <c r="B41" s="407" t="s">
        <v>902</v>
      </c>
      <c r="C41" s="391">
        <v>1825</v>
      </c>
      <c r="D41" s="391">
        <v>1825</v>
      </c>
      <c r="E41" s="391">
        <v>53</v>
      </c>
      <c r="F41" s="391">
        <v>52.646389999999997</v>
      </c>
      <c r="G41" s="392">
        <f t="shared" si="2"/>
        <v>2.8847336986301366</v>
      </c>
      <c r="H41" s="392">
        <f t="shared" si="0"/>
        <v>99.332811320754715</v>
      </c>
      <c r="I41" s="408"/>
      <c r="J41" s="408"/>
    </row>
    <row r="42" spans="1:10" ht="18.75" hidden="1">
      <c r="A42" s="382" t="s">
        <v>903</v>
      </c>
      <c r="B42" s="383" t="s">
        <v>904</v>
      </c>
      <c r="C42" s="384">
        <f>C43+C44</f>
        <v>0</v>
      </c>
      <c r="D42" s="384">
        <f>D43+D44</f>
        <v>0</v>
      </c>
      <c r="E42" s="384">
        <f>E43+E44</f>
        <v>0</v>
      </c>
      <c r="F42" s="384">
        <f>F43+F44</f>
        <v>0</v>
      </c>
      <c r="G42" s="385" t="e">
        <f t="shared" si="2"/>
        <v>#DIV/0!</v>
      </c>
      <c r="H42" s="385" t="e">
        <f t="shared" si="0"/>
        <v>#DIV/0!</v>
      </c>
      <c r="I42" s="386"/>
      <c r="J42" s="386"/>
    </row>
    <row r="43" spans="1:10" ht="18.75" hidden="1">
      <c r="A43" s="382" t="s">
        <v>905</v>
      </c>
      <c r="B43" s="383" t="s">
        <v>906</v>
      </c>
      <c r="C43" s="384">
        <v>0</v>
      </c>
      <c r="D43" s="384">
        <v>0</v>
      </c>
      <c r="E43" s="384">
        <v>0</v>
      </c>
      <c r="F43" s="384">
        <v>0</v>
      </c>
      <c r="G43" s="385" t="e">
        <f t="shared" si="2"/>
        <v>#DIV/0!</v>
      </c>
      <c r="H43" s="385" t="e">
        <f t="shared" si="0"/>
        <v>#DIV/0!</v>
      </c>
      <c r="I43" s="386"/>
      <c r="J43" s="386"/>
    </row>
    <row r="44" spans="1:10" ht="18.75" hidden="1">
      <c r="A44" s="382" t="s">
        <v>907</v>
      </c>
      <c r="B44" s="383" t="s">
        <v>908</v>
      </c>
      <c r="C44" s="384">
        <v>0</v>
      </c>
      <c r="D44" s="384">
        <v>0</v>
      </c>
      <c r="E44" s="384">
        <v>0</v>
      </c>
      <c r="F44" s="384">
        <v>0</v>
      </c>
      <c r="G44" s="385" t="e">
        <f t="shared" si="2"/>
        <v>#DIV/0!</v>
      </c>
      <c r="H44" s="385" t="e">
        <f t="shared" si="0"/>
        <v>#DIV/0!</v>
      </c>
      <c r="I44" s="386"/>
      <c r="J44" s="386"/>
    </row>
    <row r="45" spans="1:10" s="381" customFormat="1" ht="18.75">
      <c r="A45" s="376" t="s">
        <v>909</v>
      </c>
      <c r="B45" s="377" t="s">
        <v>910</v>
      </c>
      <c r="C45" s="378">
        <f>SUM(C46:C47)</f>
        <v>4282</v>
      </c>
      <c r="D45" s="378">
        <f>SUM(D46:D47)</f>
        <v>4282</v>
      </c>
      <c r="E45" s="378">
        <f>SUM(E46:E47)</f>
        <v>626</v>
      </c>
      <c r="F45" s="378">
        <f>SUM(F46:F47)</f>
        <v>625.45321999999999</v>
      </c>
      <c r="G45" s="379">
        <f t="shared" si="2"/>
        <v>14.606567491826251</v>
      </c>
      <c r="H45" s="379">
        <f t="shared" si="0"/>
        <v>99.912654952076679</v>
      </c>
      <c r="I45" s="380"/>
      <c r="J45" s="380"/>
    </row>
    <row r="46" spans="1:10" ht="45" customHeight="1">
      <c r="A46" s="382" t="s">
        <v>911</v>
      </c>
      <c r="B46" s="383" t="s">
        <v>912</v>
      </c>
      <c r="C46" s="384">
        <v>2236</v>
      </c>
      <c r="D46" s="384">
        <v>2236</v>
      </c>
      <c r="E46" s="384">
        <v>535</v>
      </c>
      <c r="F46" s="384">
        <v>534.92628999999999</v>
      </c>
      <c r="G46" s="385">
        <f t="shared" si="2"/>
        <v>23.923358228980319</v>
      </c>
      <c r="H46" s="385">
        <f t="shared" si="0"/>
        <v>99.986222429906547</v>
      </c>
      <c r="I46" s="386"/>
      <c r="J46" s="386"/>
    </row>
    <row r="47" spans="1:10" ht="41.25" customHeight="1">
      <c r="A47" s="382" t="s">
        <v>913</v>
      </c>
      <c r="B47" s="383" t="s">
        <v>914</v>
      </c>
      <c r="C47" s="384">
        <v>2046</v>
      </c>
      <c r="D47" s="384">
        <v>2046</v>
      </c>
      <c r="E47" s="384">
        <v>91</v>
      </c>
      <c r="F47" s="384">
        <v>90.526929999999993</v>
      </c>
      <c r="G47" s="385">
        <f t="shared" si="2"/>
        <v>4.4245811339198431</v>
      </c>
      <c r="H47" s="385">
        <f t="shared" si="0"/>
        <v>99.480142857142852</v>
      </c>
      <c r="I47" s="386"/>
      <c r="J47" s="386"/>
    </row>
    <row r="48" spans="1:10" ht="18.75">
      <c r="A48" s="371" t="s">
        <v>915</v>
      </c>
      <c r="B48" s="372" t="s">
        <v>916</v>
      </c>
      <c r="C48" s="373">
        <f>C49+C51</f>
        <v>4985.3</v>
      </c>
      <c r="D48" s="373">
        <f t="shared" ref="D48:F48" si="11">D49+D51</f>
        <v>4985.3</v>
      </c>
      <c r="E48" s="373">
        <f t="shared" si="11"/>
        <v>1183</v>
      </c>
      <c r="F48" s="373">
        <f t="shared" si="11"/>
        <v>1179.9927499999999</v>
      </c>
      <c r="G48" s="388">
        <f t="shared" si="2"/>
        <v>23.669443162898922</v>
      </c>
      <c r="H48" s="388">
        <f t="shared" si="0"/>
        <v>99.745794590025355</v>
      </c>
      <c r="I48" s="375"/>
      <c r="J48" s="375"/>
    </row>
    <row r="49" spans="1:10" s="381" customFormat="1" ht="37.5">
      <c r="A49" s="376" t="s">
        <v>917</v>
      </c>
      <c r="B49" s="377" t="s">
        <v>918</v>
      </c>
      <c r="C49" s="378">
        <f>C50</f>
        <v>4954.3</v>
      </c>
      <c r="D49" s="378">
        <f>D50</f>
        <v>4954.3</v>
      </c>
      <c r="E49" s="378">
        <f>E50</f>
        <v>1178</v>
      </c>
      <c r="F49" s="378">
        <f>F50</f>
        <v>1174.9827499999999</v>
      </c>
      <c r="G49" s="379">
        <f t="shared" si="2"/>
        <v>23.716423107199802</v>
      </c>
      <c r="H49" s="379">
        <f t="shared" si="0"/>
        <v>99.743866723259757</v>
      </c>
      <c r="I49" s="380"/>
      <c r="J49" s="380"/>
    </row>
    <row r="50" spans="1:10" ht="37.5">
      <c r="A50" s="382" t="s">
        <v>919</v>
      </c>
      <c r="B50" s="383" t="s">
        <v>920</v>
      </c>
      <c r="C50" s="384">
        <v>4954.3</v>
      </c>
      <c r="D50" s="384">
        <v>4954.3</v>
      </c>
      <c r="E50" s="384">
        <v>1178</v>
      </c>
      <c r="F50" s="384">
        <v>1174.9827499999999</v>
      </c>
      <c r="G50" s="385">
        <f t="shared" si="2"/>
        <v>23.716423107199802</v>
      </c>
      <c r="H50" s="385">
        <f t="shared" si="0"/>
        <v>99.743866723259757</v>
      </c>
      <c r="I50" s="386"/>
      <c r="J50" s="386"/>
    </row>
    <row r="51" spans="1:10" s="381" customFormat="1" ht="37.5">
      <c r="A51" s="376" t="s">
        <v>921</v>
      </c>
      <c r="B51" s="377" t="s">
        <v>922</v>
      </c>
      <c r="C51" s="378">
        <f>C52</f>
        <v>31</v>
      </c>
      <c r="D51" s="378">
        <f>D52</f>
        <v>31</v>
      </c>
      <c r="E51" s="378">
        <f>E52</f>
        <v>5</v>
      </c>
      <c r="F51" s="378">
        <f>F52</f>
        <v>5.01</v>
      </c>
      <c r="G51" s="379">
        <f t="shared" si="2"/>
        <v>16.161290322580644</v>
      </c>
      <c r="H51" s="379">
        <f t="shared" si="0"/>
        <v>100.2</v>
      </c>
      <c r="I51" s="380"/>
      <c r="J51" s="380"/>
    </row>
    <row r="52" spans="1:10" ht="75">
      <c r="A52" s="382" t="s">
        <v>923</v>
      </c>
      <c r="B52" s="383" t="s">
        <v>924</v>
      </c>
      <c r="C52" s="384">
        <v>31</v>
      </c>
      <c r="D52" s="384">
        <v>31</v>
      </c>
      <c r="E52" s="384">
        <v>5</v>
      </c>
      <c r="F52" s="384">
        <v>5.01</v>
      </c>
      <c r="G52" s="385">
        <f t="shared" si="2"/>
        <v>16.161290322580644</v>
      </c>
      <c r="H52" s="385">
        <f t="shared" si="0"/>
        <v>100.2</v>
      </c>
      <c r="I52" s="386"/>
      <c r="J52" s="386"/>
    </row>
    <row r="53" spans="1:10" ht="18.75">
      <c r="A53" s="366"/>
      <c r="B53" s="367" t="s">
        <v>925</v>
      </c>
      <c r="C53" s="368">
        <f>C54+C63+C70+C77+C96</f>
        <v>27243.612610000004</v>
      </c>
      <c r="D53" s="368">
        <f>D54+D63+D70+D77+D96</f>
        <v>27243.612610000004</v>
      </c>
      <c r="E53" s="368">
        <f>E54+E63+E70+E77+E96</f>
        <v>6942.6126099999992</v>
      </c>
      <c r="F53" s="368">
        <f>F54+F63+F70+F77+F96</f>
        <v>7113.8255700000009</v>
      </c>
      <c r="G53" s="369">
        <f t="shared" si="2"/>
        <v>26.11190252862724</v>
      </c>
      <c r="H53" s="369">
        <f t="shared" si="0"/>
        <v>102.46611714664</v>
      </c>
      <c r="I53" s="370"/>
      <c r="J53" s="370"/>
    </row>
    <row r="54" spans="1:10" ht="37.5">
      <c r="A54" s="371" t="s">
        <v>926</v>
      </c>
      <c r="B54" s="372" t="s">
        <v>927</v>
      </c>
      <c r="C54" s="373">
        <f>C55+C62</f>
        <v>7482.7</v>
      </c>
      <c r="D54" s="373">
        <f>D55+D62</f>
        <v>7482.7</v>
      </c>
      <c r="E54" s="373">
        <f t="shared" ref="E54:F54" si="12">E55+E62</f>
        <v>1720.7</v>
      </c>
      <c r="F54" s="373">
        <f t="shared" si="12"/>
        <v>1707.05665</v>
      </c>
      <c r="G54" s="374">
        <f t="shared" si="2"/>
        <v>22.813378192363722</v>
      </c>
      <c r="H54" s="374">
        <f t="shared" si="0"/>
        <v>99.207104666705405</v>
      </c>
      <c r="I54" s="375"/>
      <c r="J54" s="375"/>
    </row>
    <row r="55" spans="1:10" s="381" customFormat="1" ht="75">
      <c r="A55" s="376" t="s">
        <v>928</v>
      </c>
      <c r="B55" s="377" t="s">
        <v>929</v>
      </c>
      <c r="C55" s="378">
        <f>C56+C57+C58+C59+C60</f>
        <v>6281.7</v>
      </c>
      <c r="D55" s="378">
        <f t="shared" ref="D55:F55" si="13">D56+D57+D58+D59+D60</f>
        <v>6281.7</v>
      </c>
      <c r="E55" s="378">
        <f t="shared" si="13"/>
        <v>1413.7</v>
      </c>
      <c r="F55" s="378">
        <f t="shared" si="13"/>
        <v>1399.8460399999999</v>
      </c>
      <c r="G55" s="379">
        <f t="shared" si="2"/>
        <v>22.284509607271914</v>
      </c>
      <c r="H55" s="379">
        <f t="shared" si="0"/>
        <v>99.020021220909655</v>
      </c>
      <c r="I55" s="380"/>
      <c r="J55" s="380"/>
    </row>
    <row r="56" spans="1:10" ht="73.5" customHeight="1">
      <c r="A56" s="382" t="s">
        <v>930</v>
      </c>
      <c r="B56" s="383" t="s">
        <v>931</v>
      </c>
      <c r="C56" s="391">
        <v>5538</v>
      </c>
      <c r="D56" s="391">
        <v>5538</v>
      </c>
      <c r="E56" s="384">
        <v>1280</v>
      </c>
      <c r="F56" s="384">
        <v>1266.7330300000001</v>
      </c>
      <c r="G56" s="385">
        <f t="shared" si="2"/>
        <v>22.873474720115567</v>
      </c>
      <c r="H56" s="385">
        <f t="shared" si="0"/>
        <v>98.963517968749997</v>
      </c>
      <c r="I56" s="386"/>
      <c r="J56" s="386"/>
    </row>
    <row r="57" spans="1:10" ht="75">
      <c r="A57" s="382" t="s">
        <v>932</v>
      </c>
      <c r="B57" s="383" t="s">
        <v>933</v>
      </c>
      <c r="C57" s="391">
        <v>317</v>
      </c>
      <c r="D57" s="391">
        <v>317</v>
      </c>
      <c r="E57" s="384">
        <v>36</v>
      </c>
      <c r="F57" s="384">
        <v>35.359639999999999</v>
      </c>
      <c r="G57" s="385">
        <f t="shared" si="2"/>
        <v>11.154460567823342</v>
      </c>
      <c r="H57" s="385">
        <f t="shared" si="0"/>
        <v>98.22122222222221</v>
      </c>
      <c r="I57" s="386"/>
      <c r="J57" s="386"/>
    </row>
    <row r="58" spans="1:10" ht="56.25">
      <c r="A58" s="382" t="s">
        <v>934</v>
      </c>
      <c r="B58" s="383" t="s">
        <v>935</v>
      </c>
      <c r="C58" s="384">
        <v>335</v>
      </c>
      <c r="D58" s="384">
        <v>335</v>
      </c>
      <c r="E58" s="384">
        <v>64</v>
      </c>
      <c r="F58" s="384">
        <v>64.032939999999996</v>
      </c>
      <c r="G58" s="385">
        <f t="shared" si="2"/>
        <v>19.114310447761191</v>
      </c>
      <c r="H58" s="385">
        <f t="shared" si="0"/>
        <v>100.05146875</v>
      </c>
      <c r="I58" s="386"/>
      <c r="J58" s="386"/>
    </row>
    <row r="59" spans="1:10" ht="37.5">
      <c r="A59" s="395" t="s">
        <v>936</v>
      </c>
      <c r="B59" s="396" t="s">
        <v>937</v>
      </c>
      <c r="C59" s="384">
        <v>85</v>
      </c>
      <c r="D59" s="384">
        <v>85</v>
      </c>
      <c r="E59" s="384">
        <v>27</v>
      </c>
      <c r="F59" s="384">
        <v>27.026319999999998</v>
      </c>
      <c r="G59" s="385">
        <f t="shared" si="2"/>
        <v>31.795670588235293</v>
      </c>
      <c r="H59" s="385">
        <f t="shared" si="0"/>
        <v>100.09748148148148</v>
      </c>
      <c r="I59" s="386"/>
      <c r="J59" s="386"/>
    </row>
    <row r="60" spans="1:10" ht="150">
      <c r="A60" s="395" t="s">
        <v>938</v>
      </c>
      <c r="B60" s="396" t="s">
        <v>939</v>
      </c>
      <c r="C60" s="384">
        <v>6.7</v>
      </c>
      <c r="D60" s="384">
        <v>6.7</v>
      </c>
      <c r="E60" s="384">
        <v>6.7</v>
      </c>
      <c r="F60" s="384">
        <v>6.6941100000000002</v>
      </c>
      <c r="G60" s="385">
        <f t="shared" si="2"/>
        <v>99.912089552238797</v>
      </c>
      <c r="H60" s="385">
        <f t="shared" si="0"/>
        <v>99.912089552238797</v>
      </c>
      <c r="I60" s="386"/>
      <c r="J60" s="386"/>
    </row>
    <row r="61" spans="1:10" s="381" customFormat="1" ht="75">
      <c r="A61" s="376" t="s">
        <v>940</v>
      </c>
      <c r="B61" s="377" t="s">
        <v>941</v>
      </c>
      <c r="C61" s="378">
        <f>C62</f>
        <v>1201</v>
      </c>
      <c r="D61" s="378">
        <f>D62</f>
        <v>1201</v>
      </c>
      <c r="E61" s="378">
        <f>E62</f>
        <v>307</v>
      </c>
      <c r="F61" s="378">
        <f>F62</f>
        <v>307.21060999999997</v>
      </c>
      <c r="G61" s="379">
        <f t="shared" si="2"/>
        <v>25.579567860116569</v>
      </c>
      <c r="H61" s="379">
        <f t="shared" si="0"/>
        <v>100.06860260586319</v>
      </c>
      <c r="I61" s="380"/>
      <c r="J61" s="380"/>
    </row>
    <row r="62" spans="1:10" ht="78.75" customHeight="1">
      <c r="A62" s="382" t="s">
        <v>942</v>
      </c>
      <c r="B62" s="383" t="s">
        <v>943</v>
      </c>
      <c r="C62" s="384">
        <v>1201</v>
      </c>
      <c r="D62" s="384">
        <v>1201</v>
      </c>
      <c r="E62" s="384">
        <v>307</v>
      </c>
      <c r="F62" s="384">
        <v>307.21060999999997</v>
      </c>
      <c r="G62" s="385">
        <f t="shared" si="2"/>
        <v>25.579567860116569</v>
      </c>
      <c r="H62" s="385">
        <f t="shared" si="0"/>
        <v>100.06860260586319</v>
      </c>
      <c r="I62" s="386"/>
      <c r="J62" s="386"/>
    </row>
    <row r="63" spans="1:10" ht="37.5">
      <c r="A63" s="371" t="s">
        <v>944</v>
      </c>
      <c r="B63" s="372" t="s">
        <v>945</v>
      </c>
      <c r="C63" s="373">
        <f>C64+C66</f>
        <v>17484.400000000001</v>
      </c>
      <c r="D63" s="373">
        <f>D64+D66</f>
        <v>17484.400000000001</v>
      </c>
      <c r="E63" s="373">
        <f>E64+E66</f>
        <v>4220</v>
      </c>
      <c r="F63" s="373">
        <f>F64+F66</f>
        <v>4216.6185299999997</v>
      </c>
      <c r="G63" s="374">
        <f t="shared" si="2"/>
        <v>24.116461131065403</v>
      </c>
      <c r="H63" s="374">
        <f t="shared" si="0"/>
        <v>99.919870379146914</v>
      </c>
      <c r="I63" s="375"/>
      <c r="J63" s="375"/>
    </row>
    <row r="64" spans="1:10" s="381" customFormat="1" ht="37.5">
      <c r="A64" s="376" t="s">
        <v>946</v>
      </c>
      <c r="B64" s="377" t="s">
        <v>947</v>
      </c>
      <c r="C64" s="378">
        <f>C65</f>
        <v>16414.400000000001</v>
      </c>
      <c r="D64" s="378">
        <f>D65</f>
        <v>16414.400000000001</v>
      </c>
      <c r="E64" s="378">
        <f>E65</f>
        <v>4220</v>
      </c>
      <c r="F64" s="378">
        <f>F65</f>
        <v>4218.7048100000002</v>
      </c>
      <c r="G64" s="379">
        <f t="shared" si="2"/>
        <v>25.701242872112289</v>
      </c>
      <c r="H64" s="379">
        <f t="shared" si="0"/>
        <v>99.969308293838864</v>
      </c>
      <c r="I64" s="380"/>
      <c r="J64" s="380"/>
    </row>
    <row r="65" spans="1:10" ht="37.5">
      <c r="A65" s="382" t="s">
        <v>948</v>
      </c>
      <c r="B65" s="383" t="s">
        <v>949</v>
      </c>
      <c r="C65" s="384">
        <v>16414.400000000001</v>
      </c>
      <c r="D65" s="384">
        <v>16414.400000000001</v>
      </c>
      <c r="E65" s="384">
        <v>4220</v>
      </c>
      <c r="F65" s="384">
        <v>4218.7048100000002</v>
      </c>
      <c r="G65" s="385">
        <f t="shared" si="2"/>
        <v>25.701242872112289</v>
      </c>
      <c r="H65" s="385">
        <f t="shared" si="0"/>
        <v>99.969308293838864</v>
      </c>
      <c r="I65" s="386"/>
      <c r="J65" s="386"/>
    </row>
    <row r="66" spans="1:10" s="381" customFormat="1" ht="37.5">
      <c r="A66" s="376" t="s">
        <v>950</v>
      </c>
      <c r="B66" s="377" t="s">
        <v>951</v>
      </c>
      <c r="C66" s="378">
        <f>C67+C68</f>
        <v>1070</v>
      </c>
      <c r="D66" s="378">
        <f>D67+D68</f>
        <v>1070</v>
      </c>
      <c r="E66" s="378">
        <f>E67+E68</f>
        <v>0</v>
      </c>
      <c r="F66" s="378">
        <f>F67+F68</f>
        <v>-2.0862799999999999</v>
      </c>
      <c r="G66" s="379">
        <f t="shared" si="2"/>
        <v>-0.19497943925233643</v>
      </c>
      <c r="H66" s="379">
        <v>0</v>
      </c>
      <c r="I66" s="380"/>
      <c r="J66" s="380"/>
    </row>
    <row r="67" spans="1:10" ht="37.5">
      <c r="A67" s="382" t="s">
        <v>952</v>
      </c>
      <c r="B67" s="383" t="s">
        <v>953</v>
      </c>
      <c r="C67" s="384">
        <v>1070</v>
      </c>
      <c r="D67" s="384">
        <v>1070</v>
      </c>
      <c r="E67" s="384">
        <v>0</v>
      </c>
      <c r="F67" s="384">
        <v>-2.5862799999999999</v>
      </c>
      <c r="G67" s="385">
        <f t="shared" si="2"/>
        <v>-0.24170841121495326</v>
      </c>
      <c r="H67" s="379">
        <v>0</v>
      </c>
      <c r="I67" s="386"/>
      <c r="J67" s="386"/>
    </row>
    <row r="68" spans="1:10" s="381" customFormat="1" ht="32.25" customHeight="1">
      <c r="A68" s="376" t="s">
        <v>954</v>
      </c>
      <c r="B68" s="377" t="s">
        <v>955</v>
      </c>
      <c r="C68" s="378">
        <f>C69</f>
        <v>0</v>
      </c>
      <c r="D68" s="378">
        <f t="shared" ref="D68:F68" si="14">D69</f>
        <v>0</v>
      </c>
      <c r="E68" s="378">
        <f t="shared" si="14"/>
        <v>0</v>
      </c>
      <c r="F68" s="378">
        <f t="shared" si="14"/>
        <v>0.5</v>
      </c>
      <c r="G68" s="385">
        <v>0</v>
      </c>
      <c r="H68" s="379">
        <v>0</v>
      </c>
      <c r="I68" s="380"/>
      <c r="J68" s="380"/>
    </row>
    <row r="69" spans="1:10" s="381" customFormat="1" ht="32.25" customHeight="1">
      <c r="A69" s="406" t="s">
        <v>954</v>
      </c>
      <c r="B69" s="407" t="s">
        <v>955</v>
      </c>
      <c r="C69" s="391">
        <v>0</v>
      </c>
      <c r="D69" s="391">
        <v>0</v>
      </c>
      <c r="E69" s="391">
        <v>0</v>
      </c>
      <c r="F69" s="391">
        <v>0.5</v>
      </c>
      <c r="G69" s="385">
        <v>0</v>
      </c>
      <c r="H69" s="379">
        <v>0</v>
      </c>
      <c r="I69" s="380"/>
      <c r="J69" s="380"/>
    </row>
    <row r="70" spans="1:10" ht="37.5">
      <c r="A70" s="371" t="s">
        <v>956</v>
      </c>
      <c r="B70" s="372" t="s">
        <v>957</v>
      </c>
      <c r="C70" s="387">
        <f t="shared" ref="C70:F70" si="15">C74+C71</f>
        <v>970</v>
      </c>
      <c r="D70" s="387">
        <f t="shared" si="15"/>
        <v>970</v>
      </c>
      <c r="E70" s="373">
        <f t="shared" si="15"/>
        <v>208.2</v>
      </c>
      <c r="F70" s="373">
        <f t="shared" si="15"/>
        <v>306.57991000000004</v>
      </c>
      <c r="G70" s="374">
        <f t="shared" si="2"/>
        <v>31.6061762886598</v>
      </c>
      <c r="H70" s="374">
        <f t="shared" si="0"/>
        <v>147.25259846301634</v>
      </c>
      <c r="I70" s="375"/>
      <c r="J70" s="375"/>
    </row>
    <row r="71" spans="1:10" s="381" customFormat="1" ht="51" customHeight="1">
      <c r="A71" s="403" t="s">
        <v>958</v>
      </c>
      <c r="B71" s="404" t="s">
        <v>959</v>
      </c>
      <c r="C71" s="389">
        <f>C72+C73</f>
        <v>0</v>
      </c>
      <c r="D71" s="389">
        <f t="shared" ref="D71:E71" si="16">D72+D73</f>
        <v>0</v>
      </c>
      <c r="E71" s="389">
        <f t="shared" si="16"/>
        <v>0</v>
      </c>
      <c r="F71" s="389">
        <f>F72+F73</f>
        <v>100.93313000000001</v>
      </c>
      <c r="G71" s="390">
        <v>0</v>
      </c>
      <c r="H71" s="390">
        <v>0</v>
      </c>
      <c r="I71" s="405"/>
      <c r="J71" s="405"/>
    </row>
    <row r="72" spans="1:10" ht="93.75">
      <c r="A72" s="406" t="s">
        <v>960</v>
      </c>
      <c r="B72" s="407" t="s">
        <v>961</v>
      </c>
      <c r="C72" s="409">
        <v>0</v>
      </c>
      <c r="D72" s="409">
        <v>0</v>
      </c>
      <c r="E72" s="409">
        <v>0</v>
      </c>
      <c r="F72" s="409">
        <v>0</v>
      </c>
      <c r="G72" s="410">
        <v>0</v>
      </c>
      <c r="H72" s="410">
        <v>0</v>
      </c>
      <c r="I72" s="411"/>
      <c r="J72" s="411"/>
    </row>
    <row r="73" spans="1:10" ht="75">
      <c r="A73" s="406" t="s">
        <v>962</v>
      </c>
      <c r="B73" s="407" t="s">
        <v>963</v>
      </c>
      <c r="C73" s="409">
        <v>0</v>
      </c>
      <c r="D73" s="409">
        <v>0</v>
      </c>
      <c r="E73" s="409">
        <v>0</v>
      </c>
      <c r="F73" s="409">
        <v>100.93313000000001</v>
      </c>
      <c r="G73" s="410">
        <v>0</v>
      </c>
      <c r="H73" s="410">
        <v>0</v>
      </c>
      <c r="I73" s="411"/>
      <c r="J73" s="411"/>
    </row>
    <row r="74" spans="1:10" s="381" customFormat="1" ht="37.5">
      <c r="A74" s="376" t="s">
        <v>964</v>
      </c>
      <c r="B74" s="377" t="s">
        <v>965</v>
      </c>
      <c r="C74" s="389">
        <f>C75+C76</f>
        <v>970</v>
      </c>
      <c r="D74" s="389">
        <f>D75+D76</f>
        <v>970</v>
      </c>
      <c r="E74" s="389">
        <f t="shared" ref="E74:F74" si="17">E75+E76</f>
        <v>208.2</v>
      </c>
      <c r="F74" s="389">
        <f t="shared" si="17"/>
        <v>205.64678000000001</v>
      </c>
      <c r="G74" s="379">
        <f t="shared" si="2"/>
        <v>21.200698969072164</v>
      </c>
      <c r="H74" s="379">
        <f t="shared" si="0"/>
        <v>98.773669548511052</v>
      </c>
      <c r="I74" s="380"/>
      <c r="J74" s="380"/>
    </row>
    <row r="75" spans="1:10" ht="37.5">
      <c r="A75" s="382" t="s">
        <v>966</v>
      </c>
      <c r="B75" s="383" t="s">
        <v>967</v>
      </c>
      <c r="C75" s="391">
        <v>752</v>
      </c>
      <c r="D75" s="391">
        <v>752</v>
      </c>
      <c r="E75" s="384">
        <v>180.2</v>
      </c>
      <c r="F75" s="384">
        <v>180.14971</v>
      </c>
      <c r="G75" s="385">
        <f t="shared" si="2"/>
        <v>23.956078457446807</v>
      </c>
      <c r="H75" s="385">
        <f t="shared" si="0"/>
        <v>99.972092119866815</v>
      </c>
      <c r="I75" s="386"/>
      <c r="J75" s="386"/>
    </row>
    <row r="76" spans="1:10" ht="56.25">
      <c r="A76" s="382" t="s">
        <v>968</v>
      </c>
      <c r="B76" s="383" t="s">
        <v>969</v>
      </c>
      <c r="C76" s="391">
        <v>218</v>
      </c>
      <c r="D76" s="391">
        <v>218</v>
      </c>
      <c r="E76" s="384">
        <v>28</v>
      </c>
      <c r="F76" s="384">
        <v>25.497070000000001</v>
      </c>
      <c r="G76" s="385">
        <f t="shared" si="2"/>
        <v>11.695903669724771</v>
      </c>
      <c r="H76" s="385">
        <f t="shared" si="0"/>
        <v>91.060964285714292</v>
      </c>
      <c r="I76" s="386"/>
      <c r="J76" s="386"/>
    </row>
    <row r="77" spans="1:10" ht="18.75">
      <c r="A77" s="371" t="s">
        <v>970</v>
      </c>
      <c r="B77" s="372" t="s">
        <v>971</v>
      </c>
      <c r="C77" s="373">
        <f>SUM(C78:C95)</f>
        <v>1029</v>
      </c>
      <c r="D77" s="373">
        <f>SUM(D78:D95)</f>
        <v>1029</v>
      </c>
      <c r="E77" s="373">
        <f>SUM(E78:E95)</f>
        <v>516.20000000000005</v>
      </c>
      <c r="F77" s="373">
        <f>SUM(F78:F95)</f>
        <v>599.99422000000004</v>
      </c>
      <c r="G77" s="374">
        <f t="shared" si="2"/>
        <v>58.308476190476199</v>
      </c>
      <c r="H77" s="374">
        <f t="shared" si="0"/>
        <v>116.23289810151105</v>
      </c>
      <c r="I77" s="375"/>
      <c r="J77" s="375"/>
    </row>
    <row r="78" spans="1:10" ht="80.25" customHeight="1">
      <c r="A78" s="382" t="s">
        <v>972</v>
      </c>
      <c r="B78" s="383" t="s">
        <v>973</v>
      </c>
      <c r="C78" s="384">
        <v>63</v>
      </c>
      <c r="D78" s="384">
        <v>63</v>
      </c>
      <c r="E78" s="384">
        <v>1.9</v>
      </c>
      <c r="F78" s="384">
        <v>1.875</v>
      </c>
      <c r="G78" s="385">
        <f t="shared" si="2"/>
        <v>2.9761904761904758</v>
      </c>
      <c r="H78" s="385">
        <f t="shared" si="0"/>
        <v>98.684210526315795</v>
      </c>
      <c r="I78" s="386"/>
      <c r="J78" s="386"/>
    </row>
    <row r="79" spans="1:10" ht="112.5" customHeight="1">
      <c r="A79" s="382" t="s">
        <v>974</v>
      </c>
      <c r="B79" s="383" t="s">
        <v>975</v>
      </c>
      <c r="C79" s="384">
        <v>226</v>
      </c>
      <c r="D79" s="384">
        <v>226</v>
      </c>
      <c r="E79" s="384">
        <v>32.4</v>
      </c>
      <c r="F79" s="384">
        <v>32.448749999999997</v>
      </c>
      <c r="G79" s="385">
        <f t="shared" si="2"/>
        <v>14.357853982300883</v>
      </c>
      <c r="H79" s="385">
        <f t="shared" si="0"/>
        <v>100.15046296296295</v>
      </c>
      <c r="I79" s="386"/>
      <c r="J79" s="386"/>
    </row>
    <row r="80" spans="1:10" ht="82.5" customHeight="1">
      <c r="A80" s="382" t="s">
        <v>976</v>
      </c>
      <c r="B80" s="383" t="s">
        <v>977</v>
      </c>
      <c r="C80" s="384">
        <v>58</v>
      </c>
      <c r="D80" s="384">
        <v>58</v>
      </c>
      <c r="E80" s="384">
        <v>15</v>
      </c>
      <c r="F80" s="384">
        <v>15.152670000000001</v>
      </c>
      <c r="G80" s="385">
        <f t="shared" si="2"/>
        <v>26.125293103448278</v>
      </c>
      <c r="H80" s="385">
        <f t="shared" si="0"/>
        <v>101.01780000000001</v>
      </c>
      <c r="I80" s="386"/>
      <c r="J80" s="386"/>
    </row>
    <row r="81" spans="1:10" ht="78.75" hidden="1" customHeight="1">
      <c r="A81" s="382" t="s">
        <v>978</v>
      </c>
      <c r="B81" s="383" t="s">
        <v>979</v>
      </c>
      <c r="C81" s="384">
        <v>0</v>
      </c>
      <c r="D81" s="384">
        <v>0</v>
      </c>
      <c r="E81" s="384">
        <v>0</v>
      </c>
      <c r="F81" s="384">
        <v>0</v>
      </c>
      <c r="G81" s="385">
        <v>0</v>
      </c>
      <c r="H81" s="385">
        <v>0</v>
      </c>
      <c r="I81" s="386"/>
      <c r="J81" s="386"/>
    </row>
    <row r="82" spans="1:10" ht="84" customHeight="1">
      <c r="A82" s="382" t="s">
        <v>980</v>
      </c>
      <c r="B82" s="383" t="s">
        <v>981</v>
      </c>
      <c r="C82" s="384">
        <v>33</v>
      </c>
      <c r="D82" s="384">
        <v>33</v>
      </c>
      <c r="E82" s="384">
        <v>2.1</v>
      </c>
      <c r="F82" s="384">
        <v>2.0905499999999999</v>
      </c>
      <c r="G82" s="385">
        <f t="shared" si="2"/>
        <v>6.335</v>
      </c>
      <c r="H82" s="385">
        <f t="shared" ref="H82:H156" si="18">F82/E82*100</f>
        <v>99.55</v>
      </c>
      <c r="I82" s="386"/>
      <c r="J82" s="386"/>
    </row>
    <row r="83" spans="1:10" ht="93.75">
      <c r="A83" s="382" t="s">
        <v>982</v>
      </c>
      <c r="B83" s="383" t="s">
        <v>983</v>
      </c>
      <c r="C83" s="384">
        <v>4</v>
      </c>
      <c r="D83" s="384">
        <v>4</v>
      </c>
      <c r="E83" s="384">
        <v>0</v>
      </c>
      <c r="F83" s="384">
        <v>0</v>
      </c>
      <c r="G83" s="385">
        <f t="shared" ref="G83:G158" si="19">F83/D83*100</f>
        <v>0</v>
      </c>
      <c r="H83" s="385">
        <v>0</v>
      </c>
      <c r="I83" s="386"/>
      <c r="J83" s="386"/>
    </row>
    <row r="84" spans="1:10" ht="129.75" hidden="1" customHeight="1">
      <c r="A84" s="382" t="s">
        <v>984</v>
      </c>
      <c r="B84" s="383" t="s">
        <v>985</v>
      </c>
      <c r="C84" s="384">
        <v>0</v>
      </c>
      <c r="D84" s="384">
        <v>0</v>
      </c>
      <c r="E84" s="384">
        <v>0</v>
      </c>
      <c r="F84" s="384">
        <v>0</v>
      </c>
      <c r="G84" s="385">
        <v>0</v>
      </c>
      <c r="H84" s="385" t="e">
        <f t="shared" si="18"/>
        <v>#DIV/0!</v>
      </c>
      <c r="I84" s="386"/>
      <c r="J84" s="386"/>
    </row>
    <row r="85" spans="1:10" ht="192.75" hidden="1" customHeight="1">
      <c r="A85" s="382" t="s">
        <v>986</v>
      </c>
      <c r="B85" s="383" t="s">
        <v>987</v>
      </c>
      <c r="C85" s="384">
        <v>0</v>
      </c>
      <c r="D85" s="384">
        <v>0</v>
      </c>
      <c r="E85" s="384">
        <v>0</v>
      </c>
      <c r="F85" s="384">
        <v>0</v>
      </c>
      <c r="G85" s="385">
        <v>0</v>
      </c>
      <c r="H85" s="385">
        <v>0</v>
      </c>
      <c r="I85" s="386"/>
      <c r="J85" s="386"/>
    </row>
    <row r="86" spans="1:10" ht="91.5" customHeight="1">
      <c r="A86" s="382" t="s">
        <v>988</v>
      </c>
      <c r="B86" s="383" t="s">
        <v>989</v>
      </c>
      <c r="C86" s="384">
        <v>8</v>
      </c>
      <c r="D86" s="384">
        <v>8</v>
      </c>
      <c r="E86" s="384">
        <v>0.3</v>
      </c>
      <c r="F86" s="384">
        <v>0.25924000000000003</v>
      </c>
      <c r="G86" s="385">
        <f t="shared" si="19"/>
        <v>3.2405000000000004</v>
      </c>
      <c r="H86" s="385">
        <f t="shared" si="18"/>
        <v>86.413333333333341</v>
      </c>
      <c r="I86" s="386"/>
      <c r="J86" s="386"/>
    </row>
    <row r="87" spans="1:10" ht="78.75" customHeight="1">
      <c r="A87" s="382" t="s">
        <v>990</v>
      </c>
      <c r="B87" s="383" t="s">
        <v>991</v>
      </c>
      <c r="C87" s="384">
        <v>33</v>
      </c>
      <c r="D87" s="384">
        <v>33</v>
      </c>
      <c r="E87" s="384">
        <v>1.5</v>
      </c>
      <c r="F87" s="384">
        <v>1.4541299999999999</v>
      </c>
      <c r="G87" s="385">
        <f t="shared" si="19"/>
        <v>4.4064545454545456</v>
      </c>
      <c r="H87" s="385">
        <f t="shared" si="18"/>
        <v>96.941999999999993</v>
      </c>
      <c r="I87" s="386"/>
      <c r="J87" s="386"/>
    </row>
    <row r="88" spans="1:10" ht="78.75" hidden="1" customHeight="1">
      <c r="A88" s="382" t="s">
        <v>992</v>
      </c>
      <c r="B88" s="383" t="s">
        <v>993</v>
      </c>
      <c r="C88" s="384">
        <v>0</v>
      </c>
      <c r="D88" s="384">
        <v>0</v>
      </c>
      <c r="E88" s="384">
        <v>0</v>
      </c>
      <c r="F88" s="384">
        <v>0</v>
      </c>
      <c r="G88" s="385" t="e">
        <f>F88/D88*100</f>
        <v>#DIV/0!</v>
      </c>
      <c r="H88" s="385" t="e">
        <f t="shared" si="18"/>
        <v>#DIV/0!</v>
      </c>
      <c r="I88" s="386"/>
      <c r="J88" s="386"/>
    </row>
    <row r="89" spans="1:10" ht="76.5" customHeight="1">
      <c r="A89" s="382" t="s">
        <v>994</v>
      </c>
      <c r="B89" s="383" t="s">
        <v>995</v>
      </c>
      <c r="C89" s="384">
        <v>143</v>
      </c>
      <c r="D89" s="384">
        <v>143</v>
      </c>
      <c r="E89" s="384">
        <v>32</v>
      </c>
      <c r="F89" s="384">
        <v>31.55678</v>
      </c>
      <c r="G89" s="385">
        <f t="shared" si="19"/>
        <v>22.067678321678322</v>
      </c>
      <c r="H89" s="385">
        <f t="shared" si="18"/>
        <v>98.614937499999996</v>
      </c>
      <c r="I89" s="386"/>
      <c r="J89" s="386"/>
    </row>
    <row r="90" spans="1:10" ht="131.25">
      <c r="A90" s="382" t="s">
        <v>996</v>
      </c>
      <c r="B90" s="383" t="s">
        <v>997</v>
      </c>
      <c r="C90" s="384">
        <v>30</v>
      </c>
      <c r="D90" s="384">
        <v>30</v>
      </c>
      <c r="E90" s="384">
        <v>0</v>
      </c>
      <c r="F90" s="384">
        <v>0</v>
      </c>
      <c r="G90" s="385">
        <f t="shared" si="19"/>
        <v>0</v>
      </c>
      <c r="H90" s="385">
        <v>0</v>
      </c>
      <c r="I90" s="386"/>
      <c r="J90" s="386"/>
    </row>
    <row r="91" spans="1:10" ht="56.25">
      <c r="A91" s="382" t="s">
        <v>998</v>
      </c>
      <c r="B91" s="383" t="s">
        <v>999</v>
      </c>
      <c r="C91" s="384">
        <v>0</v>
      </c>
      <c r="D91" s="384">
        <v>0</v>
      </c>
      <c r="E91" s="384">
        <v>0</v>
      </c>
      <c r="F91" s="384">
        <v>3.5</v>
      </c>
      <c r="G91" s="385">
        <v>0</v>
      </c>
      <c r="H91" s="385">
        <v>0</v>
      </c>
      <c r="I91" s="386"/>
      <c r="J91" s="386"/>
    </row>
    <row r="92" spans="1:10" ht="75" hidden="1">
      <c r="A92" s="382" t="s">
        <v>1000</v>
      </c>
      <c r="B92" s="383" t="s">
        <v>1001</v>
      </c>
      <c r="C92" s="384">
        <v>0</v>
      </c>
      <c r="D92" s="384">
        <v>0</v>
      </c>
      <c r="E92" s="384">
        <v>0</v>
      </c>
      <c r="F92" s="384">
        <v>0</v>
      </c>
      <c r="G92" s="385" t="e">
        <f t="shared" si="19"/>
        <v>#DIV/0!</v>
      </c>
      <c r="H92" s="385" t="e">
        <f t="shared" ref="H92:H96" si="20">F92/E92*100</f>
        <v>#DIV/0!</v>
      </c>
      <c r="I92" s="386"/>
      <c r="J92" s="386"/>
    </row>
    <row r="93" spans="1:10" ht="75">
      <c r="A93" s="382" t="s">
        <v>1002</v>
      </c>
      <c r="B93" s="383" t="s">
        <v>1003</v>
      </c>
      <c r="C93" s="384">
        <v>4</v>
      </c>
      <c r="D93" s="384">
        <v>4</v>
      </c>
      <c r="E93" s="384">
        <v>4</v>
      </c>
      <c r="F93" s="384">
        <v>4.0063899999999997</v>
      </c>
      <c r="G93" s="385">
        <f t="shared" si="19"/>
        <v>100.15974999999999</v>
      </c>
      <c r="H93" s="385">
        <f t="shared" si="20"/>
        <v>100.15974999999999</v>
      </c>
      <c r="I93" s="386"/>
      <c r="J93" s="386"/>
    </row>
    <row r="94" spans="1:10" ht="75">
      <c r="A94" s="382" t="s">
        <v>1004</v>
      </c>
      <c r="B94" s="383" t="s">
        <v>1005</v>
      </c>
      <c r="C94" s="384">
        <v>50</v>
      </c>
      <c r="D94" s="384">
        <v>50</v>
      </c>
      <c r="E94" s="384">
        <v>50</v>
      </c>
      <c r="F94" s="384">
        <v>49.85</v>
      </c>
      <c r="G94" s="385">
        <f t="shared" si="19"/>
        <v>99.7</v>
      </c>
      <c r="H94" s="385">
        <f t="shared" si="20"/>
        <v>99.7</v>
      </c>
      <c r="I94" s="386"/>
      <c r="J94" s="386"/>
    </row>
    <row r="95" spans="1:10" ht="93.75">
      <c r="A95" s="382" t="s">
        <v>1006</v>
      </c>
      <c r="B95" s="383" t="s">
        <v>1007</v>
      </c>
      <c r="C95" s="384">
        <v>377</v>
      </c>
      <c r="D95" s="384">
        <v>377</v>
      </c>
      <c r="E95" s="384">
        <v>377</v>
      </c>
      <c r="F95" s="384">
        <v>457.80070999999998</v>
      </c>
      <c r="G95" s="385">
        <f t="shared" si="19"/>
        <v>121.43254907161803</v>
      </c>
      <c r="H95" s="385">
        <f t="shared" si="20"/>
        <v>121.43254907161803</v>
      </c>
      <c r="I95" s="386"/>
      <c r="J95" s="386"/>
    </row>
    <row r="96" spans="1:10" ht="18.75">
      <c r="A96" s="412" t="s">
        <v>1008</v>
      </c>
      <c r="B96" s="413" t="s">
        <v>1009</v>
      </c>
      <c r="C96" s="387">
        <f>C97+C101+C99</f>
        <v>277.51261</v>
      </c>
      <c r="D96" s="387">
        <f t="shared" ref="D96:E96" si="21">D97+D101+D99</f>
        <v>277.51261</v>
      </c>
      <c r="E96" s="387">
        <f t="shared" si="21"/>
        <v>277.51261</v>
      </c>
      <c r="F96" s="387">
        <f>F97+F101+F99</f>
        <v>283.57625999999999</v>
      </c>
      <c r="G96" s="414">
        <f t="shared" si="19"/>
        <v>102.18499980955819</v>
      </c>
      <c r="H96" s="414">
        <f t="shared" si="20"/>
        <v>102.18499980955819</v>
      </c>
      <c r="I96" s="386"/>
      <c r="J96" s="386"/>
    </row>
    <row r="97" spans="1:10" s="417" customFormat="1" ht="18.75">
      <c r="A97" s="415" t="s">
        <v>1010</v>
      </c>
      <c r="B97" s="416" t="s">
        <v>1011</v>
      </c>
      <c r="C97" s="373">
        <f>C98</f>
        <v>0</v>
      </c>
      <c r="D97" s="373">
        <f t="shared" ref="D97:F97" si="22">D98</f>
        <v>0</v>
      </c>
      <c r="E97" s="373">
        <f t="shared" si="22"/>
        <v>0</v>
      </c>
      <c r="F97" s="373">
        <f t="shared" si="22"/>
        <v>5.9059299999999997</v>
      </c>
      <c r="G97" s="414">
        <v>0</v>
      </c>
      <c r="H97" s="414">
        <v>0</v>
      </c>
      <c r="I97" s="375"/>
      <c r="J97" s="375"/>
    </row>
    <row r="98" spans="1:10" ht="18.75">
      <c r="A98" s="418" t="s">
        <v>1012</v>
      </c>
      <c r="B98" s="383" t="s">
        <v>1013</v>
      </c>
      <c r="C98" s="384">
        <v>0</v>
      </c>
      <c r="D98" s="384">
        <v>0</v>
      </c>
      <c r="E98" s="384">
        <v>0</v>
      </c>
      <c r="F98" s="384">
        <v>5.9059299999999997</v>
      </c>
      <c r="G98" s="419">
        <v>0</v>
      </c>
      <c r="H98" s="419">
        <v>0</v>
      </c>
      <c r="I98" s="386"/>
      <c r="J98" s="386"/>
    </row>
    <row r="99" spans="1:10" s="417" customFormat="1" ht="18.75">
      <c r="A99" s="415" t="s">
        <v>1014</v>
      </c>
      <c r="B99" s="416" t="s">
        <v>1015</v>
      </c>
      <c r="C99" s="373">
        <f>C100</f>
        <v>0</v>
      </c>
      <c r="D99" s="373">
        <f t="shared" ref="D99:F99" si="23">D100</f>
        <v>0</v>
      </c>
      <c r="E99" s="373">
        <f t="shared" si="23"/>
        <v>0</v>
      </c>
      <c r="F99" s="373">
        <f t="shared" si="23"/>
        <v>0.15772</v>
      </c>
      <c r="G99" s="414">
        <v>0</v>
      </c>
      <c r="H99" s="414">
        <v>0</v>
      </c>
      <c r="I99" s="375"/>
      <c r="J99" s="375"/>
    </row>
    <row r="100" spans="1:10" ht="18.75">
      <c r="A100" s="418" t="s">
        <v>1016</v>
      </c>
      <c r="B100" s="383" t="s">
        <v>1017</v>
      </c>
      <c r="C100" s="384">
        <v>0</v>
      </c>
      <c r="D100" s="384">
        <v>0</v>
      </c>
      <c r="E100" s="384">
        <v>0</v>
      </c>
      <c r="F100" s="384">
        <v>0.15772</v>
      </c>
      <c r="G100" s="419">
        <v>0</v>
      </c>
      <c r="H100" s="419">
        <v>0</v>
      </c>
      <c r="I100" s="386"/>
      <c r="J100" s="386"/>
    </row>
    <row r="101" spans="1:10" ht="18.75">
      <c r="A101" s="412" t="s">
        <v>1018</v>
      </c>
      <c r="B101" s="413" t="s">
        <v>1019</v>
      </c>
      <c r="C101" s="387">
        <f>C102</f>
        <v>277.51261</v>
      </c>
      <c r="D101" s="387">
        <f>D102</f>
        <v>277.51261</v>
      </c>
      <c r="E101" s="387">
        <f t="shared" ref="E101:F101" si="24">E102</f>
        <v>277.51261</v>
      </c>
      <c r="F101" s="387">
        <f t="shared" si="24"/>
        <v>277.51261</v>
      </c>
      <c r="G101" s="388">
        <f t="shared" ref="G101" si="25">F101/D101*100</f>
        <v>100</v>
      </c>
      <c r="H101" s="388">
        <f t="shared" ref="H101" si="26">F101/E101*100</f>
        <v>100</v>
      </c>
      <c r="I101" s="386"/>
      <c r="J101" s="386"/>
    </row>
    <row r="102" spans="1:10" ht="18.75">
      <c r="A102" s="395" t="s">
        <v>1020</v>
      </c>
      <c r="B102" s="396" t="s">
        <v>1021</v>
      </c>
      <c r="C102" s="384">
        <v>277.51261</v>
      </c>
      <c r="D102" s="384">
        <v>277.51261</v>
      </c>
      <c r="E102" s="384">
        <v>277.51261</v>
      </c>
      <c r="F102" s="384">
        <v>277.51261</v>
      </c>
      <c r="G102" s="385">
        <f>F102/D102*100</f>
        <v>100</v>
      </c>
      <c r="H102" s="385">
        <f>F102/E102*100</f>
        <v>100</v>
      </c>
      <c r="I102" s="386"/>
      <c r="J102" s="386"/>
    </row>
    <row r="103" spans="1:10" ht="18.75">
      <c r="A103" s="420" t="s">
        <v>1022</v>
      </c>
      <c r="B103" s="362" t="s">
        <v>1023</v>
      </c>
      <c r="C103" s="363">
        <f>C104+C186+C190+C184+C188</f>
        <v>1316144.3114499999</v>
      </c>
      <c r="D103" s="363">
        <f>D104+D186+D190+D184+D188</f>
        <v>1310583.6214600001</v>
      </c>
      <c r="E103" s="363">
        <f>E104+E186+E190+E184+E188</f>
        <v>277708.56487999996</v>
      </c>
      <c r="F103" s="363">
        <f>F104+F186+F190+F184+F188</f>
        <v>277711.33230999997</v>
      </c>
      <c r="G103" s="364">
        <f t="shared" si="19"/>
        <v>21.18989797847675</v>
      </c>
      <c r="H103" s="364">
        <f t="shared" si="18"/>
        <v>100.0009965231001</v>
      </c>
      <c r="I103" s="365"/>
      <c r="J103" s="365"/>
    </row>
    <row r="104" spans="1:10" ht="37.5">
      <c r="A104" s="421" t="s">
        <v>1024</v>
      </c>
      <c r="B104" s="422" t="s">
        <v>1025</v>
      </c>
      <c r="C104" s="423">
        <f>C105+C114+C146+C172</f>
        <v>1318973.5308300001</v>
      </c>
      <c r="D104" s="423">
        <f>D105+D114+D146+D172</f>
        <v>1313412.8408400002</v>
      </c>
      <c r="E104" s="423">
        <f>E105+E114+E146+E172</f>
        <v>280537.78425999993</v>
      </c>
      <c r="F104" s="423">
        <f>F105+F114+F146+F172</f>
        <v>280537.78425999993</v>
      </c>
      <c r="G104" s="424">
        <f t="shared" si="19"/>
        <v>21.359451920736554</v>
      </c>
      <c r="H104" s="424">
        <f t="shared" si="18"/>
        <v>100</v>
      </c>
      <c r="I104" s="425"/>
      <c r="J104" s="425"/>
    </row>
    <row r="105" spans="1:10" ht="18.75">
      <c r="A105" s="426" t="s">
        <v>1026</v>
      </c>
      <c r="B105" s="367" t="s">
        <v>1027</v>
      </c>
      <c r="C105" s="427">
        <f>C106+C107+C110</f>
        <v>483849.10000000003</v>
      </c>
      <c r="D105" s="427">
        <f>D106+D107+D110</f>
        <v>483849.10000000003</v>
      </c>
      <c r="E105" s="427">
        <f t="shared" ref="E105:F105" si="27">E106+E107+E110</f>
        <v>117417.8</v>
      </c>
      <c r="F105" s="427">
        <f t="shared" si="27"/>
        <v>117417.8</v>
      </c>
      <c r="G105" s="428">
        <f t="shared" si="19"/>
        <v>24.267442059931494</v>
      </c>
      <c r="H105" s="428">
        <f t="shared" si="18"/>
        <v>100</v>
      </c>
      <c r="I105" s="429"/>
      <c r="J105" s="429"/>
    </row>
    <row r="106" spans="1:10" ht="37.5">
      <c r="A106" s="430" t="s">
        <v>1028</v>
      </c>
      <c r="B106" s="431" t="s">
        <v>1029</v>
      </c>
      <c r="C106" s="432">
        <v>482146.4</v>
      </c>
      <c r="D106" s="432">
        <v>482146.4</v>
      </c>
      <c r="E106" s="432">
        <v>115715.1</v>
      </c>
      <c r="F106" s="432">
        <v>115715.1</v>
      </c>
      <c r="G106" s="414">
        <f t="shared" si="19"/>
        <v>23.999992533388198</v>
      </c>
      <c r="H106" s="414">
        <f t="shared" si="18"/>
        <v>100</v>
      </c>
      <c r="I106" s="433"/>
      <c r="J106" s="433"/>
    </row>
    <row r="107" spans="1:10" ht="37.5" hidden="1">
      <c r="A107" s="430" t="s">
        <v>1030</v>
      </c>
      <c r="B107" s="434" t="s">
        <v>1031</v>
      </c>
      <c r="C107" s="432">
        <f>C109</f>
        <v>0</v>
      </c>
      <c r="D107" s="432">
        <f>D109</f>
        <v>0</v>
      </c>
      <c r="E107" s="432">
        <f>E109</f>
        <v>0</v>
      </c>
      <c r="F107" s="432">
        <f t="shared" ref="F107" si="28">F109</f>
        <v>0</v>
      </c>
      <c r="G107" s="414" t="e">
        <f t="shared" si="19"/>
        <v>#DIV/0!</v>
      </c>
      <c r="H107" s="414" t="e">
        <f t="shared" si="18"/>
        <v>#DIV/0!</v>
      </c>
      <c r="I107" s="433"/>
      <c r="J107" s="433"/>
    </row>
    <row r="108" spans="1:10" ht="18.75" hidden="1">
      <c r="A108" s="430"/>
      <c r="B108" s="435" t="s">
        <v>716</v>
      </c>
      <c r="C108" s="432"/>
      <c r="D108" s="432"/>
      <c r="E108" s="432"/>
      <c r="F108" s="432"/>
      <c r="G108" s="414"/>
      <c r="H108" s="414"/>
      <c r="I108" s="433"/>
      <c r="J108" s="433"/>
    </row>
    <row r="109" spans="1:10" ht="37.5" hidden="1">
      <c r="A109" s="430"/>
      <c r="B109" s="435" t="s">
        <v>1032</v>
      </c>
      <c r="C109" s="436">
        <v>0</v>
      </c>
      <c r="D109" s="436">
        <v>0</v>
      </c>
      <c r="E109" s="436">
        <v>0</v>
      </c>
      <c r="F109" s="436">
        <v>0</v>
      </c>
      <c r="G109" s="419" t="e">
        <f t="shared" si="19"/>
        <v>#DIV/0!</v>
      </c>
      <c r="H109" s="419" t="e">
        <f t="shared" si="18"/>
        <v>#DIV/0!</v>
      </c>
      <c r="I109" s="437"/>
      <c r="J109" s="437"/>
    </row>
    <row r="110" spans="1:10" ht="18.75">
      <c r="A110" s="415" t="s">
        <v>1033</v>
      </c>
      <c r="B110" s="416" t="s">
        <v>1034</v>
      </c>
      <c r="C110" s="432">
        <f>C112+C113</f>
        <v>1702.7</v>
      </c>
      <c r="D110" s="432">
        <f>D112+D113</f>
        <v>1702.7</v>
      </c>
      <c r="E110" s="432">
        <f t="shared" ref="E110:F110" si="29">E112+E113</f>
        <v>1702.7</v>
      </c>
      <c r="F110" s="432">
        <f t="shared" si="29"/>
        <v>1702.7</v>
      </c>
      <c r="G110" s="414">
        <f>F110/D110*100</f>
        <v>100</v>
      </c>
      <c r="H110" s="414">
        <f>F110/E110*100</f>
        <v>100</v>
      </c>
      <c r="I110" s="437"/>
      <c r="J110" s="437"/>
    </row>
    <row r="111" spans="1:10" ht="18.75">
      <c r="A111" s="415"/>
      <c r="B111" s="401" t="s">
        <v>716</v>
      </c>
      <c r="C111" s="436"/>
      <c r="D111" s="436"/>
      <c r="E111" s="436"/>
      <c r="F111" s="436"/>
      <c r="G111" s="419"/>
      <c r="H111" s="419"/>
      <c r="I111" s="437"/>
      <c r="J111" s="437"/>
    </row>
    <row r="112" spans="1:10" ht="18.75">
      <c r="A112" s="438"/>
      <c r="B112" s="401" t="s">
        <v>1035</v>
      </c>
      <c r="C112" s="436">
        <v>517.70000000000005</v>
      </c>
      <c r="D112" s="436">
        <v>517.70000000000005</v>
      </c>
      <c r="E112" s="436">
        <v>517.70000000000005</v>
      </c>
      <c r="F112" s="436">
        <v>517.70000000000005</v>
      </c>
      <c r="G112" s="419">
        <f>F112/D112*100</f>
        <v>100</v>
      </c>
      <c r="H112" s="419">
        <f>F112/E112*100</f>
        <v>100</v>
      </c>
      <c r="I112" s="437"/>
      <c r="J112" s="437"/>
    </row>
    <row r="113" spans="1:10" ht="18.75">
      <c r="A113" s="439"/>
      <c r="B113" s="407" t="s">
        <v>1036</v>
      </c>
      <c r="C113" s="436">
        <v>1185</v>
      </c>
      <c r="D113" s="436">
        <v>1185</v>
      </c>
      <c r="E113" s="436">
        <v>1185</v>
      </c>
      <c r="F113" s="436">
        <v>1185</v>
      </c>
      <c r="G113" s="419">
        <f>F113/D113*100</f>
        <v>100</v>
      </c>
      <c r="H113" s="419">
        <f>F113/E113*100</f>
        <v>100</v>
      </c>
      <c r="I113" s="437"/>
      <c r="J113" s="437"/>
    </row>
    <row r="114" spans="1:10" ht="37.5">
      <c r="A114" s="440" t="s">
        <v>1037</v>
      </c>
      <c r="B114" s="441" t="s">
        <v>1038</v>
      </c>
      <c r="C114" s="442">
        <f>C132+C126+C120+C128+C122+C115+C118</f>
        <v>360919.30481</v>
      </c>
      <c r="D114" s="442">
        <f t="shared" ref="D114:E114" si="30">D132+D126+D120+D128+D122+D115+D118</f>
        <v>358706.27611999999</v>
      </c>
      <c r="E114" s="442">
        <f t="shared" si="30"/>
        <v>56599.861570000001</v>
      </c>
      <c r="F114" s="442">
        <f>F132+F126+F120+F128+F122+F115+F118</f>
        <v>56599.861570000001</v>
      </c>
      <c r="G114" s="443">
        <f t="shared" si="19"/>
        <v>15.778888003360535</v>
      </c>
      <c r="H114" s="443">
        <f t="shared" si="18"/>
        <v>100</v>
      </c>
      <c r="I114" s="370"/>
      <c r="J114" s="370"/>
    </row>
    <row r="115" spans="1:10" s="445" customFormat="1" ht="31.5">
      <c r="A115" s="412" t="s">
        <v>1039</v>
      </c>
      <c r="B115" s="444" t="s">
        <v>1040</v>
      </c>
      <c r="C115" s="387">
        <f>C116</f>
        <v>16808.758959999999</v>
      </c>
      <c r="D115" s="387">
        <f>D116</f>
        <v>5630.9389600000004</v>
      </c>
      <c r="E115" s="387">
        <f t="shared" ref="E115:F116" si="31">E116</f>
        <v>0</v>
      </c>
      <c r="F115" s="387">
        <f t="shared" si="31"/>
        <v>0</v>
      </c>
      <c r="G115" s="388">
        <f>F115/D115*100</f>
        <v>0</v>
      </c>
      <c r="H115" s="388">
        <v>0</v>
      </c>
      <c r="I115" s="386"/>
      <c r="J115" s="386"/>
    </row>
    <row r="116" spans="1:10" s="445" customFormat="1" ht="37.5">
      <c r="A116" s="400" t="s">
        <v>1041</v>
      </c>
      <c r="B116" s="446" t="s">
        <v>1042</v>
      </c>
      <c r="C116" s="391">
        <f>C117</f>
        <v>16808.758959999999</v>
      </c>
      <c r="D116" s="391">
        <f t="shared" ref="D116" si="32">D117</f>
        <v>5630.9389600000004</v>
      </c>
      <c r="E116" s="391">
        <f t="shared" si="31"/>
        <v>0</v>
      </c>
      <c r="F116" s="391">
        <f t="shared" si="31"/>
        <v>0</v>
      </c>
      <c r="G116" s="392">
        <f t="shared" ref="G116:G119" si="33">F116/D116*100</f>
        <v>0</v>
      </c>
      <c r="H116" s="392">
        <v>0</v>
      </c>
      <c r="I116" s="386"/>
      <c r="J116" s="386"/>
    </row>
    <row r="117" spans="1:10" s="445" customFormat="1" ht="18.75">
      <c r="A117" s="400"/>
      <c r="B117" s="447" t="s">
        <v>1043</v>
      </c>
      <c r="C117" s="391">
        <v>16808.758959999999</v>
      </c>
      <c r="D117" s="391">
        <v>5630.9389600000004</v>
      </c>
      <c r="E117" s="391">
        <v>0</v>
      </c>
      <c r="F117" s="391">
        <v>0</v>
      </c>
      <c r="G117" s="392">
        <f t="shared" si="33"/>
        <v>0</v>
      </c>
      <c r="H117" s="392">
        <v>0</v>
      </c>
      <c r="I117" s="386"/>
      <c r="J117" s="386"/>
    </row>
    <row r="118" spans="1:10" s="445" customFormat="1" ht="37.5">
      <c r="A118" s="448" t="s">
        <v>1044</v>
      </c>
      <c r="B118" s="449" t="s">
        <v>1045</v>
      </c>
      <c r="C118" s="450">
        <f>C119</f>
        <v>260966.53709</v>
      </c>
      <c r="D118" s="450">
        <f t="shared" ref="D118:F118" si="34">D119</f>
        <v>260966.53709</v>
      </c>
      <c r="E118" s="450">
        <f t="shared" si="34"/>
        <v>46318.542399999998</v>
      </c>
      <c r="F118" s="450">
        <f t="shared" si="34"/>
        <v>46318.542399999998</v>
      </c>
      <c r="G118" s="451">
        <f t="shared" si="33"/>
        <v>17.748843555381217</v>
      </c>
      <c r="H118" s="451">
        <f t="shared" ref="H118:H121" si="35">F118/E118*100</f>
        <v>100</v>
      </c>
      <c r="I118" s="386"/>
      <c r="J118" s="386"/>
    </row>
    <row r="119" spans="1:10" s="445" customFormat="1" ht="31.5">
      <c r="A119" s="452" t="s">
        <v>1046</v>
      </c>
      <c r="B119" s="453" t="s">
        <v>728</v>
      </c>
      <c r="C119" s="391">
        <v>260966.53709</v>
      </c>
      <c r="D119" s="391">
        <v>260966.53709</v>
      </c>
      <c r="E119" s="391">
        <v>46318.542399999998</v>
      </c>
      <c r="F119" s="391">
        <v>46318.542399999998</v>
      </c>
      <c r="G119" s="392">
        <f t="shared" si="33"/>
        <v>17.748843555381217</v>
      </c>
      <c r="H119" s="392">
        <f t="shared" si="35"/>
        <v>100</v>
      </c>
      <c r="I119" s="386"/>
      <c r="J119" s="386"/>
    </row>
    <row r="120" spans="1:10" ht="37.5">
      <c r="A120" s="415" t="s">
        <v>1047</v>
      </c>
      <c r="B120" s="454" t="s">
        <v>1048</v>
      </c>
      <c r="C120" s="450">
        <f>C121</f>
        <v>1257.6189999999999</v>
      </c>
      <c r="D120" s="450">
        <f>D121</f>
        <v>1005.574</v>
      </c>
      <c r="E120" s="450">
        <f>E121</f>
        <v>1005.56565</v>
      </c>
      <c r="F120" s="450">
        <f t="shared" ref="F120" si="36">F121</f>
        <v>1005.56565</v>
      </c>
      <c r="G120" s="451">
        <f t="shared" si="19"/>
        <v>99.999169628490804</v>
      </c>
      <c r="H120" s="451">
        <v>0</v>
      </c>
      <c r="I120" s="455"/>
      <c r="J120" s="455"/>
    </row>
    <row r="121" spans="1:10" ht="38.25" customHeight="1">
      <c r="A121" s="395" t="s">
        <v>1049</v>
      </c>
      <c r="B121" s="447" t="s">
        <v>1050</v>
      </c>
      <c r="C121" s="409">
        <v>1257.6189999999999</v>
      </c>
      <c r="D121" s="409">
        <v>1005.574</v>
      </c>
      <c r="E121" s="409">
        <v>1005.56565</v>
      </c>
      <c r="F121" s="409">
        <v>1005.56565</v>
      </c>
      <c r="G121" s="410">
        <f t="shared" si="19"/>
        <v>99.999169628490804</v>
      </c>
      <c r="H121" s="392">
        <f t="shared" si="35"/>
        <v>100</v>
      </c>
      <c r="I121" s="455"/>
      <c r="J121" s="455"/>
    </row>
    <row r="122" spans="1:10" ht="18.75">
      <c r="A122" s="456" t="s">
        <v>1051</v>
      </c>
      <c r="B122" s="457" t="s">
        <v>1052</v>
      </c>
      <c r="C122" s="450">
        <f>C123</f>
        <v>0</v>
      </c>
      <c r="D122" s="450">
        <f>D123</f>
        <v>3792.23</v>
      </c>
      <c r="E122" s="450">
        <f t="shared" ref="E122:F122" si="37">E123</f>
        <v>0</v>
      </c>
      <c r="F122" s="450">
        <f t="shared" si="37"/>
        <v>0</v>
      </c>
      <c r="G122" s="451">
        <f t="shared" si="19"/>
        <v>0</v>
      </c>
      <c r="H122" s="451">
        <v>0</v>
      </c>
      <c r="I122" s="455"/>
      <c r="J122" s="455"/>
    </row>
    <row r="123" spans="1:10" s="463" customFormat="1" ht="18.75">
      <c r="A123" s="458" t="s">
        <v>1053</v>
      </c>
      <c r="B123" s="459" t="s">
        <v>1054</v>
      </c>
      <c r="C123" s="460">
        <f>C125</f>
        <v>0</v>
      </c>
      <c r="D123" s="460">
        <f t="shared" ref="D123:F123" si="38">D125</f>
        <v>3792.23</v>
      </c>
      <c r="E123" s="460">
        <f t="shared" si="38"/>
        <v>0</v>
      </c>
      <c r="F123" s="460">
        <f t="shared" si="38"/>
        <v>0</v>
      </c>
      <c r="G123" s="461">
        <f t="shared" si="19"/>
        <v>0</v>
      </c>
      <c r="H123" s="461">
        <v>0</v>
      </c>
      <c r="I123" s="462"/>
      <c r="J123" s="462"/>
    </row>
    <row r="124" spans="1:10" ht="18.75">
      <c r="A124" s="458"/>
      <c r="B124" s="459" t="s">
        <v>716</v>
      </c>
      <c r="C124" s="460"/>
      <c r="D124" s="460"/>
      <c r="E124" s="460"/>
      <c r="F124" s="460"/>
      <c r="G124" s="461"/>
      <c r="H124" s="461"/>
      <c r="I124" s="462"/>
      <c r="J124" s="462"/>
    </row>
    <row r="125" spans="1:10" ht="31.5">
      <c r="A125" s="458"/>
      <c r="B125" s="464" t="s">
        <v>1055</v>
      </c>
      <c r="C125" s="460">
        <v>0</v>
      </c>
      <c r="D125" s="460">
        <v>3792.23</v>
      </c>
      <c r="E125" s="460">
        <v>0</v>
      </c>
      <c r="F125" s="460">
        <v>0</v>
      </c>
      <c r="G125" s="461">
        <f t="shared" si="19"/>
        <v>0</v>
      </c>
      <c r="H125" s="461">
        <v>0</v>
      </c>
      <c r="I125" s="462"/>
      <c r="J125" s="462"/>
    </row>
    <row r="126" spans="1:10" ht="37.5">
      <c r="A126" s="456" t="s">
        <v>1056</v>
      </c>
      <c r="B126" s="457" t="s">
        <v>1057</v>
      </c>
      <c r="C126" s="465">
        <f>C127</f>
        <v>5426.3484399999998</v>
      </c>
      <c r="D126" s="465">
        <f>D127</f>
        <v>5426.3484399999998</v>
      </c>
      <c r="E126" s="465">
        <f>E127</f>
        <v>0</v>
      </c>
      <c r="F126" s="465">
        <f>F127</f>
        <v>0</v>
      </c>
      <c r="G126" s="466">
        <f t="shared" si="19"/>
        <v>0</v>
      </c>
      <c r="H126" s="466">
        <v>0</v>
      </c>
      <c r="I126" s="467"/>
      <c r="J126" s="467"/>
    </row>
    <row r="127" spans="1:10" ht="37.5">
      <c r="A127" s="458" t="s">
        <v>1058</v>
      </c>
      <c r="B127" s="459" t="s">
        <v>1059</v>
      </c>
      <c r="C127" s="436">
        <v>5426.3484399999998</v>
      </c>
      <c r="D127" s="436">
        <v>5426.3484399999998</v>
      </c>
      <c r="E127" s="436">
        <v>0</v>
      </c>
      <c r="F127" s="436">
        <v>0</v>
      </c>
      <c r="G127" s="419">
        <f t="shared" si="19"/>
        <v>0</v>
      </c>
      <c r="H127" s="419">
        <v>0</v>
      </c>
      <c r="I127" s="468"/>
      <c r="J127" s="468"/>
    </row>
    <row r="128" spans="1:10" s="417" customFormat="1" ht="22.5" customHeight="1">
      <c r="A128" s="371" t="s">
        <v>1060</v>
      </c>
      <c r="B128" s="457" t="s">
        <v>1061</v>
      </c>
      <c r="C128" s="465">
        <f>SUM(C129)</f>
        <v>1718.6676500000001</v>
      </c>
      <c r="D128" s="465">
        <f>SUM(D129)</f>
        <v>1718.6676500000001</v>
      </c>
      <c r="E128" s="465">
        <f>SUM(E129)</f>
        <v>0</v>
      </c>
      <c r="F128" s="465">
        <f>SUM(F129)</f>
        <v>0</v>
      </c>
      <c r="G128" s="466">
        <f t="shared" si="19"/>
        <v>0</v>
      </c>
      <c r="H128" s="466">
        <v>0</v>
      </c>
      <c r="I128" s="467"/>
      <c r="J128" s="467"/>
    </row>
    <row r="129" spans="1:11" ht="37.5">
      <c r="A129" s="382" t="s">
        <v>1062</v>
      </c>
      <c r="B129" s="446" t="s">
        <v>1063</v>
      </c>
      <c r="C129" s="460">
        <f>SUM(C131:C131)</f>
        <v>1718.6676500000001</v>
      </c>
      <c r="D129" s="460">
        <f>SUM(D131:D131)</f>
        <v>1718.6676500000001</v>
      </c>
      <c r="E129" s="460">
        <f>SUM(E131:E131)</f>
        <v>0</v>
      </c>
      <c r="F129" s="460">
        <f>SUM(F131:F131)</f>
        <v>0</v>
      </c>
      <c r="G129" s="461">
        <f t="shared" si="19"/>
        <v>0</v>
      </c>
      <c r="H129" s="461">
        <v>0</v>
      </c>
      <c r="I129" s="462"/>
      <c r="J129" s="462"/>
    </row>
    <row r="130" spans="1:11" ht="17.25" customHeight="1">
      <c r="A130" s="382"/>
      <c r="B130" s="446" t="s">
        <v>716</v>
      </c>
      <c r="C130" s="460"/>
      <c r="D130" s="460"/>
      <c r="E130" s="460"/>
      <c r="F130" s="460"/>
      <c r="G130" s="461"/>
      <c r="H130" s="461"/>
      <c r="I130" s="462"/>
      <c r="J130" s="462"/>
    </row>
    <row r="131" spans="1:11" ht="47.25">
      <c r="A131" s="382"/>
      <c r="B131" s="469" t="s">
        <v>1064</v>
      </c>
      <c r="C131" s="436">
        <v>1718.6676500000001</v>
      </c>
      <c r="D131" s="436">
        <v>1718.6676500000001</v>
      </c>
      <c r="E131" s="436">
        <v>0</v>
      </c>
      <c r="F131" s="436">
        <v>0</v>
      </c>
      <c r="G131" s="419">
        <f t="shared" si="19"/>
        <v>0</v>
      </c>
      <c r="H131" s="419">
        <v>0</v>
      </c>
      <c r="I131" s="468"/>
      <c r="J131" s="468"/>
    </row>
    <row r="132" spans="1:11" ht="18.75">
      <c r="A132" s="470" t="s">
        <v>1065</v>
      </c>
      <c r="B132" s="471" t="s">
        <v>1066</v>
      </c>
      <c r="C132" s="450">
        <f>SUM(C134:C145)</f>
        <v>74741.373670000001</v>
      </c>
      <c r="D132" s="450">
        <f t="shared" ref="D132:F132" si="39">SUM(D134:D145)</f>
        <v>80165.979979999989</v>
      </c>
      <c r="E132" s="450">
        <f t="shared" si="39"/>
        <v>9275.7535200000002</v>
      </c>
      <c r="F132" s="450">
        <f t="shared" si="39"/>
        <v>9275.7535200000002</v>
      </c>
      <c r="G132" s="451">
        <f t="shared" si="19"/>
        <v>11.570685622896569</v>
      </c>
      <c r="H132" s="451">
        <f t="shared" si="18"/>
        <v>100</v>
      </c>
      <c r="I132" s="455"/>
      <c r="J132" s="455"/>
    </row>
    <row r="133" spans="1:11" ht="18.75">
      <c r="A133" s="472"/>
      <c r="B133" s="473" t="s">
        <v>716</v>
      </c>
      <c r="C133" s="460"/>
      <c r="D133" s="460"/>
      <c r="E133" s="460"/>
      <c r="F133" s="460"/>
      <c r="G133" s="461"/>
      <c r="H133" s="461"/>
      <c r="I133" s="462"/>
      <c r="J133" s="462"/>
    </row>
    <row r="134" spans="1:11" ht="110.25">
      <c r="A134" s="472"/>
      <c r="B134" s="447" t="s">
        <v>1067</v>
      </c>
      <c r="C134" s="436">
        <v>9474.6</v>
      </c>
      <c r="D134" s="436">
        <v>9474.6</v>
      </c>
      <c r="E134" s="436">
        <v>2900</v>
      </c>
      <c r="F134" s="436">
        <v>2900</v>
      </c>
      <c r="G134" s="419">
        <f t="shared" si="19"/>
        <v>30.608152323053218</v>
      </c>
      <c r="H134" s="419">
        <f t="shared" si="18"/>
        <v>100</v>
      </c>
      <c r="I134" s="468"/>
      <c r="J134" s="468"/>
    </row>
    <row r="135" spans="1:11" ht="47.25">
      <c r="A135" s="474"/>
      <c r="B135" s="447" t="s">
        <v>1068</v>
      </c>
      <c r="C135" s="436">
        <v>24383</v>
      </c>
      <c r="D135" s="436">
        <v>24383</v>
      </c>
      <c r="E135" s="436">
        <v>1620</v>
      </c>
      <c r="F135" s="436">
        <v>1620</v>
      </c>
      <c r="G135" s="419">
        <f t="shared" si="19"/>
        <v>6.643973260058238</v>
      </c>
      <c r="H135" s="419">
        <f t="shared" si="18"/>
        <v>100</v>
      </c>
      <c r="I135" s="468"/>
      <c r="J135" s="468"/>
    </row>
    <row r="136" spans="1:11" ht="31.5">
      <c r="A136" s="474"/>
      <c r="B136" s="447" t="s">
        <v>1069</v>
      </c>
      <c r="C136" s="436">
        <v>1799.50047</v>
      </c>
      <c r="D136" s="436">
        <v>1799.50047</v>
      </c>
      <c r="E136" s="436">
        <v>0</v>
      </c>
      <c r="F136" s="436">
        <v>0</v>
      </c>
      <c r="G136" s="419">
        <f t="shared" si="19"/>
        <v>0</v>
      </c>
      <c r="H136" s="419">
        <v>0</v>
      </c>
      <c r="I136" s="468"/>
      <c r="J136" s="468"/>
    </row>
    <row r="137" spans="1:11" ht="31.5">
      <c r="A137" s="382"/>
      <c r="B137" s="447" t="s">
        <v>1070</v>
      </c>
      <c r="C137" s="436">
        <v>100.1</v>
      </c>
      <c r="D137" s="436">
        <v>100.1</v>
      </c>
      <c r="E137" s="436">
        <v>100.1</v>
      </c>
      <c r="F137" s="436">
        <v>100.1</v>
      </c>
      <c r="G137" s="419">
        <f t="shared" si="19"/>
        <v>100</v>
      </c>
      <c r="H137" s="419">
        <f t="shared" ref="H137:H144" si="40">F137/E137*100</f>
        <v>100</v>
      </c>
      <c r="I137" s="468"/>
      <c r="J137" s="468"/>
    </row>
    <row r="138" spans="1:11" ht="35.25" customHeight="1">
      <c r="A138" s="406"/>
      <c r="B138" s="447" t="s">
        <v>1071</v>
      </c>
      <c r="C138" s="409">
        <v>0</v>
      </c>
      <c r="D138" s="409">
        <v>4995.2178100000001</v>
      </c>
      <c r="E138" s="409">
        <v>0</v>
      </c>
      <c r="F138" s="409">
        <v>0</v>
      </c>
      <c r="G138" s="419">
        <f t="shared" si="19"/>
        <v>0</v>
      </c>
      <c r="H138" s="419">
        <v>0</v>
      </c>
      <c r="I138" s="411"/>
      <c r="J138" s="411"/>
      <c r="K138" s="475">
        <v>2814402.36</v>
      </c>
    </row>
    <row r="139" spans="1:11" ht="31.5">
      <c r="A139" s="406"/>
      <c r="B139" s="447" t="s">
        <v>1072</v>
      </c>
      <c r="C139" s="409">
        <v>4365.5994899999996</v>
      </c>
      <c r="D139" s="409">
        <v>4365.5994899999996</v>
      </c>
      <c r="E139" s="409">
        <v>0</v>
      </c>
      <c r="F139" s="409">
        <v>0</v>
      </c>
      <c r="G139" s="419">
        <f t="shared" si="19"/>
        <v>0</v>
      </c>
      <c r="H139" s="419">
        <v>0</v>
      </c>
      <c r="I139" s="411"/>
      <c r="J139" s="411"/>
    </row>
    <row r="140" spans="1:11" ht="18.75">
      <c r="A140" s="406"/>
      <c r="B140" s="447" t="s">
        <v>1073</v>
      </c>
      <c r="C140" s="409">
        <v>16397.40251</v>
      </c>
      <c r="D140" s="409">
        <v>16397.40251</v>
      </c>
      <c r="E140" s="409">
        <v>0</v>
      </c>
      <c r="F140" s="409">
        <v>0</v>
      </c>
      <c r="G140" s="419">
        <f t="shared" si="19"/>
        <v>0</v>
      </c>
      <c r="H140" s="419">
        <v>0</v>
      </c>
      <c r="I140" s="411"/>
      <c r="J140" s="411"/>
    </row>
    <row r="141" spans="1:11" ht="31.5">
      <c r="A141" s="406"/>
      <c r="B141" s="476" t="s">
        <v>1074</v>
      </c>
      <c r="C141" s="409">
        <v>7216.3890000000001</v>
      </c>
      <c r="D141" s="409">
        <v>7216.3890000000001</v>
      </c>
      <c r="E141" s="409">
        <v>0</v>
      </c>
      <c r="F141" s="409">
        <v>0</v>
      </c>
      <c r="G141" s="419">
        <f t="shared" si="19"/>
        <v>0</v>
      </c>
      <c r="H141" s="419">
        <v>0</v>
      </c>
      <c r="I141" s="411"/>
      <c r="J141" s="411"/>
      <c r="K141" s="475">
        <v>218229.26</v>
      </c>
    </row>
    <row r="142" spans="1:11" ht="18.75">
      <c r="A142" s="406"/>
      <c r="B142" s="469" t="s">
        <v>1075</v>
      </c>
      <c r="C142" s="409">
        <v>0</v>
      </c>
      <c r="D142" s="409">
        <v>500</v>
      </c>
      <c r="E142" s="409">
        <v>500</v>
      </c>
      <c r="F142" s="409">
        <v>500</v>
      </c>
      <c r="G142" s="419">
        <f t="shared" si="19"/>
        <v>100</v>
      </c>
      <c r="H142" s="419">
        <f t="shared" si="40"/>
        <v>100</v>
      </c>
      <c r="I142" s="411"/>
      <c r="J142" s="411"/>
      <c r="K142" s="475"/>
    </row>
    <row r="143" spans="1:11" ht="31.5">
      <c r="A143" s="406"/>
      <c r="B143" s="447" t="s">
        <v>1076</v>
      </c>
      <c r="C143" s="409">
        <v>4111.7108600000001</v>
      </c>
      <c r="D143" s="409">
        <v>4047.9653800000001</v>
      </c>
      <c r="E143" s="409">
        <v>1552.6745800000001</v>
      </c>
      <c r="F143" s="409">
        <v>1552.6745800000001</v>
      </c>
      <c r="G143" s="419">
        <f t="shared" si="19"/>
        <v>38.356913516883886</v>
      </c>
      <c r="H143" s="419">
        <f t="shared" si="40"/>
        <v>100</v>
      </c>
      <c r="I143" s="411"/>
      <c r="J143" s="411"/>
      <c r="K143" s="475"/>
    </row>
    <row r="144" spans="1:11" ht="47.25">
      <c r="A144" s="406"/>
      <c r="B144" s="447" t="s">
        <v>1077</v>
      </c>
      <c r="C144" s="409">
        <v>6893.0713400000004</v>
      </c>
      <c r="D144" s="409">
        <v>6786.20532</v>
      </c>
      <c r="E144" s="409">
        <v>2602.97894</v>
      </c>
      <c r="F144" s="409">
        <v>2602.97894</v>
      </c>
      <c r="G144" s="419">
        <f t="shared" si="19"/>
        <v>38.356914022754616</v>
      </c>
      <c r="H144" s="419">
        <f t="shared" si="40"/>
        <v>100</v>
      </c>
      <c r="I144" s="411"/>
      <c r="J144" s="411"/>
      <c r="K144" s="475"/>
    </row>
    <row r="145" spans="1:11" ht="18.75">
      <c r="A145" s="406"/>
      <c r="B145" s="447" t="s">
        <v>1078</v>
      </c>
      <c r="C145" s="409">
        <v>0</v>
      </c>
      <c r="D145" s="409">
        <v>100</v>
      </c>
      <c r="E145" s="409">
        <v>0</v>
      </c>
      <c r="F145" s="409">
        <v>0</v>
      </c>
      <c r="G145" s="419">
        <f t="shared" si="19"/>
        <v>0</v>
      </c>
      <c r="H145" s="419">
        <v>0</v>
      </c>
      <c r="I145" s="411"/>
      <c r="J145" s="411"/>
      <c r="K145" s="475"/>
    </row>
    <row r="146" spans="1:11" ht="37.5">
      <c r="A146" s="440" t="s">
        <v>1079</v>
      </c>
      <c r="B146" s="477" t="s">
        <v>1080</v>
      </c>
      <c r="C146" s="442">
        <f>C147+C167+C162+C165+C166+C168</f>
        <v>433035.8641200001</v>
      </c>
      <c r="D146" s="442">
        <f>D147+D167+D162+D165+D166+D168</f>
        <v>433035.8641200001</v>
      </c>
      <c r="E146" s="442">
        <f>E147+E167+E162+E165+E166+E168</f>
        <v>96238.403919999982</v>
      </c>
      <c r="F146" s="442">
        <f>F147+F167+F162+F165+F166+F168</f>
        <v>96238.403919999982</v>
      </c>
      <c r="G146" s="443">
        <f t="shared" si="19"/>
        <v>22.224118576315199</v>
      </c>
      <c r="H146" s="443">
        <f t="shared" si="18"/>
        <v>100</v>
      </c>
      <c r="I146" s="370"/>
      <c r="J146" s="370"/>
    </row>
    <row r="147" spans="1:11" ht="39" customHeight="1">
      <c r="A147" s="478" t="s">
        <v>1081</v>
      </c>
      <c r="B147" s="479" t="s">
        <v>1082</v>
      </c>
      <c r="C147" s="450">
        <f>SUM(C149:C161)</f>
        <v>422504.2</v>
      </c>
      <c r="D147" s="450">
        <f>SUM(D149:D161)</f>
        <v>424849.73200000002</v>
      </c>
      <c r="E147" s="450">
        <f>SUM(E149:E161)</f>
        <v>91181.570999999996</v>
      </c>
      <c r="F147" s="450">
        <f>SUM(F149:F161)</f>
        <v>91181.570999999996</v>
      </c>
      <c r="G147" s="451">
        <f t="shared" si="19"/>
        <v>21.462075678089398</v>
      </c>
      <c r="H147" s="451">
        <f t="shared" si="18"/>
        <v>100</v>
      </c>
      <c r="I147" s="455"/>
      <c r="J147" s="455"/>
    </row>
    <row r="148" spans="1:11" ht="18.75">
      <c r="A148" s="474"/>
      <c r="B148" s="480" t="s">
        <v>716</v>
      </c>
      <c r="C148" s="460"/>
      <c r="D148" s="460"/>
      <c r="E148" s="460"/>
      <c r="F148" s="460"/>
      <c r="G148" s="461"/>
      <c r="H148" s="461"/>
      <c r="I148" s="462"/>
      <c r="J148" s="462"/>
    </row>
    <row r="149" spans="1:11" ht="41.25" customHeight="1">
      <c r="A149" s="474"/>
      <c r="B149" s="481" t="s">
        <v>1083</v>
      </c>
      <c r="C149" s="436">
        <v>397059.4</v>
      </c>
      <c r="D149" s="436">
        <v>397059.4</v>
      </c>
      <c r="E149" s="436">
        <v>84609.323999999993</v>
      </c>
      <c r="F149" s="436">
        <v>84609.323999999993</v>
      </c>
      <c r="G149" s="419">
        <f t="shared" si="19"/>
        <v>21.308983995845455</v>
      </c>
      <c r="H149" s="419">
        <f t="shared" si="18"/>
        <v>100</v>
      </c>
      <c r="I149" s="468"/>
      <c r="J149" s="468"/>
    </row>
    <row r="150" spans="1:11" ht="31.5">
      <c r="A150" s="474"/>
      <c r="B150" s="481" t="s">
        <v>1084</v>
      </c>
      <c r="C150" s="436">
        <v>1474.7</v>
      </c>
      <c r="D150" s="436">
        <v>1474.7</v>
      </c>
      <c r="E150" s="436">
        <v>358.28699999999998</v>
      </c>
      <c r="F150" s="436">
        <v>358.28699999999998</v>
      </c>
      <c r="G150" s="419">
        <f t="shared" si="19"/>
        <v>24.295585542822266</v>
      </c>
      <c r="H150" s="419">
        <f t="shared" si="18"/>
        <v>100</v>
      </c>
      <c r="I150" s="468"/>
      <c r="J150" s="468"/>
    </row>
    <row r="151" spans="1:11" ht="47.25">
      <c r="A151" s="474"/>
      <c r="B151" s="481" t="s">
        <v>1085</v>
      </c>
      <c r="C151" s="436">
        <v>99.2</v>
      </c>
      <c r="D151" s="436">
        <v>99.2</v>
      </c>
      <c r="E151" s="436">
        <v>24.8</v>
      </c>
      <c r="F151" s="436">
        <v>24.8</v>
      </c>
      <c r="G151" s="419">
        <f t="shared" si="19"/>
        <v>25</v>
      </c>
      <c r="H151" s="419">
        <f t="shared" si="18"/>
        <v>100</v>
      </c>
      <c r="I151" s="468"/>
      <c r="J151" s="468"/>
    </row>
    <row r="152" spans="1:11" ht="31.5">
      <c r="A152" s="474"/>
      <c r="B152" s="481" t="s">
        <v>1086</v>
      </c>
      <c r="C152" s="436">
        <v>4608.1000000000004</v>
      </c>
      <c r="D152" s="436">
        <v>4608.1000000000004</v>
      </c>
      <c r="E152" s="436">
        <v>0</v>
      </c>
      <c r="F152" s="436">
        <v>0</v>
      </c>
      <c r="G152" s="419">
        <f t="shared" si="19"/>
        <v>0</v>
      </c>
      <c r="H152" s="419">
        <v>0</v>
      </c>
      <c r="I152" s="468"/>
      <c r="J152" s="468"/>
    </row>
    <row r="153" spans="1:11" ht="63">
      <c r="A153" s="474"/>
      <c r="B153" s="481" t="s">
        <v>1087</v>
      </c>
      <c r="C153" s="436">
        <v>18008.8</v>
      </c>
      <c r="D153" s="436">
        <v>18008.8</v>
      </c>
      <c r="E153" s="436">
        <v>5830.4</v>
      </c>
      <c r="F153" s="436">
        <v>5830.4</v>
      </c>
      <c r="G153" s="419">
        <f t="shared" si="19"/>
        <v>32.375283194882506</v>
      </c>
      <c r="H153" s="419">
        <f t="shared" si="18"/>
        <v>100</v>
      </c>
      <c r="I153" s="468"/>
      <c r="J153" s="468"/>
    </row>
    <row r="154" spans="1:11" ht="77.25" hidden="1" customHeight="1">
      <c r="A154" s="474"/>
      <c r="B154" s="481" t="s">
        <v>1088</v>
      </c>
      <c r="C154" s="436">
        <v>0</v>
      </c>
      <c r="D154" s="436">
        <v>0</v>
      </c>
      <c r="E154" s="436">
        <v>0</v>
      </c>
      <c r="F154" s="436">
        <v>0</v>
      </c>
      <c r="G154" s="419" t="e">
        <f t="shared" si="19"/>
        <v>#DIV/0!</v>
      </c>
      <c r="H154" s="419" t="e">
        <f t="shared" si="18"/>
        <v>#DIV/0!</v>
      </c>
      <c r="I154" s="468"/>
      <c r="J154" s="468"/>
    </row>
    <row r="155" spans="1:11" ht="54" customHeight="1">
      <c r="A155" s="474"/>
      <c r="B155" s="481" t="s">
        <v>1089</v>
      </c>
      <c r="C155" s="436">
        <v>696.6</v>
      </c>
      <c r="D155" s="436">
        <v>696.6</v>
      </c>
      <c r="E155" s="436">
        <v>165.45</v>
      </c>
      <c r="F155" s="436">
        <v>165.45</v>
      </c>
      <c r="G155" s="419">
        <f t="shared" si="19"/>
        <v>23.7510766580534</v>
      </c>
      <c r="H155" s="419">
        <f t="shared" si="18"/>
        <v>100</v>
      </c>
      <c r="I155" s="468"/>
      <c r="J155" s="468"/>
    </row>
    <row r="156" spans="1:11" ht="31.5">
      <c r="A156" s="474"/>
      <c r="B156" s="481" t="s">
        <v>1090</v>
      </c>
      <c r="C156" s="436">
        <v>20.9</v>
      </c>
      <c r="D156" s="436">
        <v>20.9</v>
      </c>
      <c r="E156" s="436">
        <v>5.2249999999999996</v>
      </c>
      <c r="F156" s="436">
        <v>5.2249999999999996</v>
      </c>
      <c r="G156" s="419">
        <f t="shared" si="19"/>
        <v>25</v>
      </c>
      <c r="H156" s="419">
        <f t="shared" si="18"/>
        <v>100</v>
      </c>
      <c r="I156" s="468"/>
      <c r="J156" s="468"/>
    </row>
    <row r="157" spans="1:11" ht="31.5">
      <c r="A157" s="474"/>
      <c r="B157" s="481" t="s">
        <v>1091</v>
      </c>
      <c r="C157" s="436">
        <v>79.3</v>
      </c>
      <c r="D157" s="436">
        <v>79.3</v>
      </c>
      <c r="E157" s="436">
        <v>19.824999999999999</v>
      </c>
      <c r="F157" s="436">
        <v>19.824999999999999</v>
      </c>
      <c r="G157" s="419">
        <f t="shared" si="19"/>
        <v>25</v>
      </c>
      <c r="H157" s="419">
        <f t="shared" ref="H157:H197" si="41">F157/E157*100</f>
        <v>100</v>
      </c>
      <c r="I157" s="468"/>
      <c r="J157" s="468"/>
    </row>
    <row r="158" spans="1:11" ht="31.5">
      <c r="A158" s="474"/>
      <c r="B158" s="481" t="s">
        <v>1092</v>
      </c>
      <c r="C158" s="436">
        <v>433.4</v>
      </c>
      <c r="D158" s="436">
        <v>433.4</v>
      </c>
      <c r="E158" s="436">
        <v>144.46</v>
      </c>
      <c r="F158" s="436">
        <v>144.46</v>
      </c>
      <c r="G158" s="419">
        <f t="shared" si="19"/>
        <v>33.331795108444858</v>
      </c>
      <c r="H158" s="419">
        <f t="shared" si="41"/>
        <v>100</v>
      </c>
      <c r="I158" s="468"/>
      <c r="J158" s="468"/>
    </row>
    <row r="159" spans="1:11" ht="58.5" customHeight="1">
      <c r="A159" s="474"/>
      <c r="B159" s="481" t="s">
        <v>1093</v>
      </c>
      <c r="C159" s="436">
        <v>6.3</v>
      </c>
      <c r="D159" s="436">
        <v>6.3</v>
      </c>
      <c r="E159" s="436">
        <v>6.3</v>
      </c>
      <c r="F159" s="436">
        <v>6.3</v>
      </c>
      <c r="G159" s="419">
        <f t="shared" ref="G159:G183" si="42">F159/D159*100</f>
        <v>100</v>
      </c>
      <c r="H159" s="419">
        <f t="shared" si="41"/>
        <v>100</v>
      </c>
      <c r="I159" s="468"/>
      <c r="J159" s="468"/>
    </row>
    <row r="160" spans="1:11" ht="47.25">
      <c r="A160" s="474"/>
      <c r="B160" s="481" t="s">
        <v>1094</v>
      </c>
      <c r="C160" s="436">
        <v>17.5</v>
      </c>
      <c r="D160" s="436">
        <v>17.5</v>
      </c>
      <c r="E160" s="436">
        <v>17.5</v>
      </c>
      <c r="F160" s="436">
        <v>17.5</v>
      </c>
      <c r="G160" s="419">
        <f t="shared" si="42"/>
        <v>100</v>
      </c>
      <c r="H160" s="419">
        <f t="shared" si="41"/>
        <v>100</v>
      </c>
      <c r="I160" s="468"/>
      <c r="J160" s="468"/>
    </row>
    <row r="161" spans="1:10" ht="48">
      <c r="A161" s="474"/>
      <c r="B161" s="481" t="s">
        <v>1095</v>
      </c>
      <c r="C161" s="460">
        <v>0</v>
      </c>
      <c r="D161" s="460">
        <v>2345.5320000000002</v>
      </c>
      <c r="E161" s="460">
        <v>0</v>
      </c>
      <c r="F161" s="460">
        <v>0</v>
      </c>
      <c r="G161" s="461">
        <f t="shared" si="42"/>
        <v>0</v>
      </c>
      <c r="H161" s="419">
        <v>0</v>
      </c>
      <c r="I161" s="462"/>
      <c r="J161" s="462"/>
    </row>
    <row r="162" spans="1:10" ht="75">
      <c r="A162" s="470" t="s">
        <v>1096</v>
      </c>
      <c r="B162" s="471" t="s">
        <v>1097</v>
      </c>
      <c r="C162" s="450">
        <f>C164</f>
        <v>4278.3180000000002</v>
      </c>
      <c r="D162" s="450">
        <f>D164</f>
        <v>4278.3180000000002</v>
      </c>
      <c r="E162" s="450">
        <f>E164</f>
        <v>4278.3180000000002</v>
      </c>
      <c r="F162" s="450">
        <f>F164</f>
        <v>4278.3180000000002</v>
      </c>
      <c r="G162" s="451">
        <f t="shared" si="42"/>
        <v>100</v>
      </c>
      <c r="H162" s="414">
        <f t="shared" si="41"/>
        <v>100</v>
      </c>
      <c r="I162" s="455"/>
      <c r="J162" s="455"/>
    </row>
    <row r="163" spans="1:10" ht="18.75">
      <c r="A163" s="472"/>
      <c r="B163" s="473" t="s">
        <v>716</v>
      </c>
      <c r="C163" s="460"/>
      <c r="D163" s="460"/>
      <c r="E163" s="460"/>
      <c r="F163" s="460"/>
      <c r="G163" s="461"/>
      <c r="H163" s="419"/>
      <c r="I163" s="462"/>
      <c r="J163" s="462"/>
    </row>
    <row r="164" spans="1:10" ht="78.75">
      <c r="A164" s="472"/>
      <c r="B164" s="481" t="s">
        <v>1098</v>
      </c>
      <c r="C164" s="436">
        <v>4278.3180000000002</v>
      </c>
      <c r="D164" s="436">
        <v>4278.3180000000002</v>
      </c>
      <c r="E164" s="436">
        <v>4278.3180000000002</v>
      </c>
      <c r="F164" s="436">
        <v>4278.3180000000002</v>
      </c>
      <c r="G164" s="419">
        <f t="shared" si="42"/>
        <v>100</v>
      </c>
      <c r="H164" s="419">
        <f t="shared" si="41"/>
        <v>100</v>
      </c>
      <c r="I164" s="468"/>
      <c r="J164" s="468"/>
    </row>
    <row r="165" spans="1:10" ht="37.5">
      <c r="A165" s="430" t="s">
        <v>1099</v>
      </c>
      <c r="B165" s="482" t="s">
        <v>1100</v>
      </c>
      <c r="C165" s="450">
        <v>2614.4</v>
      </c>
      <c r="D165" s="450">
        <v>2614.4</v>
      </c>
      <c r="E165" s="450">
        <v>489.6558</v>
      </c>
      <c r="F165" s="450">
        <v>489.6558</v>
      </c>
      <c r="G165" s="451">
        <f t="shared" si="42"/>
        <v>18.729184516523866</v>
      </c>
      <c r="H165" s="451">
        <f t="shared" si="41"/>
        <v>100</v>
      </c>
      <c r="I165" s="455"/>
      <c r="J165" s="455"/>
    </row>
    <row r="166" spans="1:10" ht="56.25">
      <c r="A166" s="483" t="s">
        <v>1101</v>
      </c>
      <c r="B166" s="484" t="s">
        <v>1102</v>
      </c>
      <c r="C166" s="450">
        <v>34.9</v>
      </c>
      <c r="D166" s="450">
        <v>34.9</v>
      </c>
      <c r="E166" s="450">
        <v>0</v>
      </c>
      <c r="F166" s="450">
        <v>0</v>
      </c>
      <c r="G166" s="451">
        <f t="shared" si="42"/>
        <v>0</v>
      </c>
      <c r="H166" s="451">
        <v>0</v>
      </c>
      <c r="I166" s="455"/>
      <c r="J166" s="455"/>
    </row>
    <row r="167" spans="1:10" ht="37.5">
      <c r="A167" s="470" t="s">
        <v>1103</v>
      </c>
      <c r="B167" s="471" t="s">
        <v>1104</v>
      </c>
      <c r="C167" s="450">
        <v>1232.2</v>
      </c>
      <c r="D167" s="450">
        <v>1232.2</v>
      </c>
      <c r="E167" s="450">
        <v>286</v>
      </c>
      <c r="F167" s="450">
        <v>286</v>
      </c>
      <c r="G167" s="451">
        <f t="shared" si="42"/>
        <v>23.210517773088785</v>
      </c>
      <c r="H167" s="451">
        <f t="shared" si="41"/>
        <v>100</v>
      </c>
      <c r="I167" s="455"/>
      <c r="J167" s="455"/>
    </row>
    <row r="168" spans="1:10" ht="18.75">
      <c r="A168" s="470" t="s">
        <v>1105</v>
      </c>
      <c r="B168" s="471" t="s">
        <v>1106</v>
      </c>
      <c r="C168" s="450">
        <f>SUM(C170:C171)</f>
        <v>2371.8461200000002</v>
      </c>
      <c r="D168" s="450">
        <f t="shared" ref="D168:F168" si="43">SUM(D170:D171)</f>
        <v>26.314119999999999</v>
      </c>
      <c r="E168" s="450">
        <f t="shared" si="43"/>
        <v>2.8591199999999999</v>
      </c>
      <c r="F168" s="450">
        <f t="shared" si="43"/>
        <v>2.8591199999999999</v>
      </c>
      <c r="G168" s="451">
        <f t="shared" si="42"/>
        <v>10.865345297505675</v>
      </c>
      <c r="H168" s="451">
        <f t="shared" si="41"/>
        <v>100</v>
      </c>
      <c r="I168" s="455"/>
      <c r="J168" s="455"/>
    </row>
    <row r="169" spans="1:10" ht="18.75">
      <c r="A169" s="472"/>
      <c r="B169" s="473" t="s">
        <v>716</v>
      </c>
      <c r="C169" s="460"/>
      <c r="D169" s="460"/>
      <c r="E169" s="460"/>
      <c r="F169" s="460"/>
      <c r="G169" s="461"/>
      <c r="H169" s="461"/>
      <c r="I169" s="462"/>
      <c r="J169" s="462"/>
    </row>
    <row r="170" spans="1:10" ht="47.25">
      <c r="A170" s="472"/>
      <c r="B170" s="485" t="s">
        <v>1107</v>
      </c>
      <c r="C170" s="460">
        <v>2368.9870000000001</v>
      </c>
      <c r="D170" s="460">
        <v>23.454999999999998</v>
      </c>
      <c r="E170" s="460">
        <v>0</v>
      </c>
      <c r="F170" s="460">
        <v>0</v>
      </c>
      <c r="G170" s="419">
        <f t="shared" ref="G170" si="44">F170/D170*100</f>
        <v>0</v>
      </c>
      <c r="H170" s="419">
        <v>0</v>
      </c>
      <c r="I170" s="462"/>
      <c r="J170" s="462"/>
    </row>
    <row r="171" spans="1:10" ht="47.25">
      <c r="A171" s="472"/>
      <c r="B171" s="485" t="s">
        <v>1108</v>
      </c>
      <c r="C171" s="436">
        <v>2.8591199999999999</v>
      </c>
      <c r="D171" s="436">
        <v>2.8591199999999999</v>
      </c>
      <c r="E171" s="436">
        <v>2.8591199999999999</v>
      </c>
      <c r="F171" s="436">
        <v>2.8591199999999999</v>
      </c>
      <c r="G171" s="419">
        <f t="shared" si="42"/>
        <v>100</v>
      </c>
      <c r="H171" s="419">
        <f t="shared" si="41"/>
        <v>100</v>
      </c>
      <c r="I171" s="468"/>
      <c r="J171" s="468"/>
    </row>
    <row r="172" spans="1:10" ht="24" customHeight="1">
      <c r="A172" s="440" t="s">
        <v>1109</v>
      </c>
      <c r="B172" s="486" t="s">
        <v>1110</v>
      </c>
      <c r="C172" s="442">
        <f>C175+C176+C174+C173</f>
        <v>41169.261900000005</v>
      </c>
      <c r="D172" s="442">
        <f t="shared" ref="D172:E172" si="45">D175+D176+D174+D173</f>
        <v>37821.600599999998</v>
      </c>
      <c r="E172" s="442">
        <f t="shared" si="45"/>
        <v>10281.718770000001</v>
      </c>
      <c r="F172" s="442">
        <f>F175+F176+F174+F173</f>
        <v>10281.718770000001</v>
      </c>
      <c r="G172" s="443">
        <f t="shared" si="42"/>
        <v>27.184779615064734</v>
      </c>
      <c r="H172" s="443">
        <f t="shared" si="41"/>
        <v>100</v>
      </c>
      <c r="I172" s="370"/>
      <c r="J172" s="370"/>
    </row>
    <row r="173" spans="1:10" ht="94.5">
      <c r="A173" s="487" t="s">
        <v>1111</v>
      </c>
      <c r="B173" s="444" t="s">
        <v>1112</v>
      </c>
      <c r="C173" s="450">
        <v>267</v>
      </c>
      <c r="D173" s="450">
        <v>267</v>
      </c>
      <c r="E173" s="450">
        <v>67.5</v>
      </c>
      <c r="F173" s="450">
        <v>67.5</v>
      </c>
      <c r="G173" s="451">
        <f t="shared" si="42"/>
        <v>25.280898876404496</v>
      </c>
      <c r="H173" s="451">
        <f t="shared" si="41"/>
        <v>100</v>
      </c>
      <c r="I173" s="370"/>
      <c r="J173" s="370"/>
    </row>
    <row r="174" spans="1:10" ht="47.25">
      <c r="A174" s="487" t="s">
        <v>1113</v>
      </c>
      <c r="B174" s="444" t="s">
        <v>1114</v>
      </c>
      <c r="C174" s="450">
        <v>416.92689999999999</v>
      </c>
      <c r="D174" s="450">
        <v>416.92689999999999</v>
      </c>
      <c r="E174" s="450">
        <v>104.4</v>
      </c>
      <c r="F174" s="450">
        <v>104.4</v>
      </c>
      <c r="G174" s="451">
        <f t="shared" si="42"/>
        <v>25.040360792263588</v>
      </c>
      <c r="H174" s="451">
        <f t="shared" si="41"/>
        <v>100</v>
      </c>
      <c r="I174" s="370"/>
      <c r="J174" s="370"/>
    </row>
    <row r="175" spans="1:10" ht="75">
      <c r="A175" s="470" t="s">
        <v>1115</v>
      </c>
      <c r="B175" s="471" t="s">
        <v>1116</v>
      </c>
      <c r="C175" s="450">
        <v>21618.9</v>
      </c>
      <c r="D175" s="450">
        <v>21618.9</v>
      </c>
      <c r="E175" s="450">
        <v>5153</v>
      </c>
      <c r="F175" s="450">
        <v>5153</v>
      </c>
      <c r="G175" s="451">
        <f t="shared" si="42"/>
        <v>23.835625309335811</v>
      </c>
      <c r="H175" s="451">
        <f t="shared" si="41"/>
        <v>100</v>
      </c>
      <c r="I175" s="455"/>
      <c r="J175" s="455"/>
    </row>
    <row r="176" spans="1:10" ht="37.5">
      <c r="A176" s="470" t="s">
        <v>1117</v>
      </c>
      <c r="B176" s="471" t="s">
        <v>1118</v>
      </c>
      <c r="C176" s="450">
        <f>SUM(C178:C183)</f>
        <v>18866.435000000001</v>
      </c>
      <c r="D176" s="450">
        <f t="shared" ref="D176:F176" si="46">SUM(D178:D183)</f>
        <v>15518.773700000002</v>
      </c>
      <c r="E176" s="450">
        <f t="shared" si="46"/>
        <v>4956.8187700000008</v>
      </c>
      <c r="F176" s="450">
        <f t="shared" si="46"/>
        <v>4956.8187700000008</v>
      </c>
      <c r="G176" s="451">
        <f t="shared" si="42"/>
        <v>31.940789045722092</v>
      </c>
      <c r="H176" s="451">
        <f t="shared" si="41"/>
        <v>100</v>
      </c>
      <c r="I176" s="455"/>
      <c r="J176" s="455"/>
    </row>
    <row r="177" spans="1:13" ht="18.75">
      <c r="A177" s="470"/>
      <c r="B177" s="473" t="s">
        <v>716</v>
      </c>
      <c r="C177" s="450"/>
      <c r="D177" s="450"/>
      <c r="E177" s="450"/>
      <c r="F177" s="450"/>
      <c r="G177" s="451"/>
      <c r="H177" s="451"/>
      <c r="I177" s="455"/>
      <c r="J177" s="455"/>
    </row>
    <row r="178" spans="1:13" ht="31.5">
      <c r="A178" s="470"/>
      <c r="B178" s="464" t="s">
        <v>1119</v>
      </c>
      <c r="C178" s="409">
        <v>350</v>
      </c>
      <c r="D178" s="409">
        <v>350</v>
      </c>
      <c r="E178" s="409">
        <v>0</v>
      </c>
      <c r="F178" s="409">
        <v>0</v>
      </c>
      <c r="G178" s="419">
        <f t="shared" ref="G178" si="47">F178/D178*100</f>
        <v>0</v>
      </c>
      <c r="H178" s="419">
        <v>0</v>
      </c>
      <c r="I178" s="455"/>
      <c r="J178" s="455"/>
    </row>
    <row r="179" spans="1:13" ht="37.5" customHeight="1">
      <c r="A179" s="474"/>
      <c r="B179" s="464" t="s">
        <v>1120</v>
      </c>
      <c r="C179" s="436">
        <v>0</v>
      </c>
      <c r="D179" s="436">
        <v>445.62369999999999</v>
      </c>
      <c r="E179" s="436">
        <v>445.62369999999999</v>
      </c>
      <c r="F179" s="436">
        <v>445.62369999999999</v>
      </c>
      <c r="G179" s="419">
        <f t="shared" si="42"/>
        <v>100</v>
      </c>
      <c r="H179" s="419">
        <f t="shared" si="41"/>
        <v>100</v>
      </c>
      <c r="I179" s="468"/>
      <c r="J179" s="468"/>
    </row>
    <row r="180" spans="1:13" ht="47.25" hidden="1">
      <c r="A180" s="474"/>
      <c r="B180" s="464" t="s">
        <v>1121</v>
      </c>
      <c r="C180" s="436">
        <v>0</v>
      </c>
      <c r="D180" s="436">
        <v>0</v>
      </c>
      <c r="E180" s="436">
        <v>0</v>
      </c>
      <c r="F180" s="436">
        <v>0</v>
      </c>
      <c r="G180" s="419" t="e">
        <f t="shared" si="42"/>
        <v>#DIV/0!</v>
      </c>
      <c r="H180" s="419" t="e">
        <f t="shared" si="41"/>
        <v>#DIV/0!</v>
      </c>
      <c r="I180" s="468"/>
      <c r="J180" s="468"/>
    </row>
    <row r="181" spans="1:13" ht="61.5" customHeight="1">
      <c r="A181" s="474"/>
      <c r="B181" s="464" t="s">
        <v>1122</v>
      </c>
      <c r="C181" s="436">
        <v>12300.5</v>
      </c>
      <c r="D181" s="436">
        <v>12300.5</v>
      </c>
      <c r="E181" s="436">
        <v>3803.3400700000002</v>
      </c>
      <c r="F181" s="436">
        <v>3803.3400700000002</v>
      </c>
      <c r="G181" s="419">
        <f t="shared" si="42"/>
        <v>30.92020706475347</v>
      </c>
      <c r="H181" s="419">
        <f t="shared" si="41"/>
        <v>100</v>
      </c>
      <c r="I181" s="468"/>
      <c r="J181" s="468"/>
    </row>
    <row r="182" spans="1:13" ht="26.25" customHeight="1">
      <c r="A182" s="488"/>
      <c r="B182" s="464" t="s">
        <v>1123</v>
      </c>
      <c r="C182" s="436">
        <v>6215.9350000000004</v>
      </c>
      <c r="D182" s="436">
        <v>1784.95</v>
      </c>
      <c r="E182" s="436">
        <v>495.291</v>
      </c>
      <c r="F182" s="436">
        <v>495.291</v>
      </c>
      <c r="G182" s="419">
        <f t="shared" si="42"/>
        <v>27.748172217709175</v>
      </c>
      <c r="H182" s="419">
        <f t="shared" si="41"/>
        <v>100</v>
      </c>
      <c r="I182" s="468"/>
      <c r="J182" s="468"/>
      <c r="K182" s="475">
        <v>8378087</v>
      </c>
      <c r="L182" s="475">
        <v>8641068</v>
      </c>
      <c r="M182" s="475">
        <v>8641068</v>
      </c>
    </row>
    <row r="183" spans="1:13" ht="31.5">
      <c r="A183" s="489"/>
      <c r="B183" s="464" t="s">
        <v>1124</v>
      </c>
      <c r="C183" s="436">
        <v>0</v>
      </c>
      <c r="D183" s="436">
        <v>637.70000000000005</v>
      </c>
      <c r="E183" s="436">
        <v>212.56399999999999</v>
      </c>
      <c r="F183" s="436">
        <v>212.56399999999999</v>
      </c>
      <c r="G183" s="419">
        <f t="shared" si="42"/>
        <v>33.332915163870155</v>
      </c>
      <c r="H183" s="419">
        <f t="shared" si="41"/>
        <v>100</v>
      </c>
      <c r="I183" s="468"/>
      <c r="J183" s="468"/>
      <c r="K183" s="475"/>
      <c r="L183" s="475"/>
      <c r="M183" s="475"/>
    </row>
    <row r="184" spans="1:13" ht="37.5" hidden="1">
      <c r="A184" s="490" t="s">
        <v>1125</v>
      </c>
      <c r="B184" s="491" t="s">
        <v>1126</v>
      </c>
      <c r="C184" s="492">
        <f>C185</f>
        <v>0</v>
      </c>
      <c r="D184" s="492">
        <f>D185</f>
        <v>0</v>
      </c>
      <c r="E184" s="492">
        <f t="shared" ref="E184:F184" si="48">E185</f>
        <v>0</v>
      </c>
      <c r="F184" s="492">
        <f t="shared" si="48"/>
        <v>0</v>
      </c>
      <c r="G184" s="493">
        <v>0</v>
      </c>
      <c r="H184" s="493">
        <v>0</v>
      </c>
      <c r="I184" s="468"/>
      <c r="J184" s="468"/>
      <c r="K184" s="475"/>
      <c r="L184" s="475"/>
      <c r="M184" s="475"/>
    </row>
    <row r="185" spans="1:13" ht="37.5" hidden="1">
      <c r="A185" s="395" t="s">
        <v>1127</v>
      </c>
      <c r="B185" s="473" t="s">
        <v>1128</v>
      </c>
      <c r="C185" s="436">
        <v>0</v>
      </c>
      <c r="D185" s="436">
        <v>0</v>
      </c>
      <c r="E185" s="436">
        <v>0</v>
      </c>
      <c r="F185" s="436">
        <v>0</v>
      </c>
      <c r="G185" s="419">
        <v>0</v>
      </c>
      <c r="H185" s="419">
        <v>0</v>
      </c>
      <c r="I185" s="468"/>
      <c r="J185" s="468"/>
      <c r="K185" s="475"/>
      <c r="L185" s="475"/>
      <c r="M185" s="475"/>
    </row>
    <row r="186" spans="1:13" ht="18.75" hidden="1">
      <c r="A186" s="494" t="s">
        <v>1129</v>
      </c>
      <c r="B186" s="495" t="s">
        <v>1130</v>
      </c>
      <c r="C186" s="492">
        <f>C187</f>
        <v>0</v>
      </c>
      <c r="D186" s="492">
        <f>D187</f>
        <v>0</v>
      </c>
      <c r="E186" s="492">
        <f t="shared" ref="E186:F186" si="49">E187</f>
        <v>0</v>
      </c>
      <c r="F186" s="492">
        <f t="shared" si="49"/>
        <v>0</v>
      </c>
      <c r="G186" s="493">
        <v>0</v>
      </c>
      <c r="H186" s="493">
        <v>0</v>
      </c>
      <c r="I186" s="468"/>
      <c r="J186" s="468"/>
      <c r="K186" s="475"/>
      <c r="L186" s="475"/>
      <c r="M186" s="475"/>
    </row>
    <row r="187" spans="1:13" ht="18.75" hidden="1">
      <c r="A187" s="395" t="s">
        <v>1131</v>
      </c>
      <c r="B187" s="447" t="s">
        <v>1132</v>
      </c>
      <c r="C187" s="436">
        <v>0</v>
      </c>
      <c r="D187" s="436">
        <v>0</v>
      </c>
      <c r="E187" s="436">
        <v>0</v>
      </c>
      <c r="F187" s="436">
        <v>0</v>
      </c>
      <c r="G187" s="419">
        <v>0</v>
      </c>
      <c r="H187" s="419">
        <v>0</v>
      </c>
      <c r="I187" s="468"/>
      <c r="J187" s="468"/>
      <c r="K187" s="475"/>
      <c r="L187" s="475"/>
      <c r="M187" s="475"/>
    </row>
    <row r="188" spans="1:13" ht="75">
      <c r="A188" s="490" t="s">
        <v>1133</v>
      </c>
      <c r="B188" s="491" t="s">
        <v>1134</v>
      </c>
      <c r="C188" s="492">
        <f>C189</f>
        <v>3689.9</v>
      </c>
      <c r="D188" s="492">
        <f t="shared" ref="D188:F188" si="50">D189</f>
        <v>3689.9</v>
      </c>
      <c r="E188" s="492">
        <f t="shared" si="50"/>
        <v>3689.9</v>
      </c>
      <c r="F188" s="492">
        <f t="shared" si="50"/>
        <v>3717.3734899999999</v>
      </c>
      <c r="G188" s="493">
        <f t="shared" ref="G188" si="51">F188/D188*100</f>
        <v>100.74455920214641</v>
      </c>
      <c r="H188" s="493">
        <f t="shared" ref="H188" si="52">F188/E188*100</f>
        <v>100.74455920214641</v>
      </c>
      <c r="I188" s="468"/>
      <c r="J188" s="468"/>
      <c r="K188" s="475"/>
      <c r="L188" s="475"/>
      <c r="M188" s="475"/>
    </row>
    <row r="189" spans="1:13" ht="31.5">
      <c r="A189" s="496" t="s">
        <v>1135</v>
      </c>
      <c r="B189" s="464" t="s">
        <v>1136</v>
      </c>
      <c r="C189" s="436">
        <v>3689.9</v>
      </c>
      <c r="D189" s="436">
        <v>3689.9</v>
      </c>
      <c r="E189" s="436">
        <v>3689.9</v>
      </c>
      <c r="F189" s="436">
        <v>3717.3734899999999</v>
      </c>
      <c r="G189" s="419">
        <f>F189/D189*100</f>
        <v>100.74455920214641</v>
      </c>
      <c r="H189" s="419">
        <f>F189/E189*100</f>
        <v>100.74455920214641</v>
      </c>
      <c r="I189" s="468"/>
      <c r="J189" s="468"/>
      <c r="K189" s="475"/>
      <c r="L189" s="475"/>
      <c r="M189" s="475"/>
    </row>
    <row r="190" spans="1:13" ht="56.25">
      <c r="A190" s="490" t="s">
        <v>1137</v>
      </c>
      <c r="B190" s="491" t="s">
        <v>1138</v>
      </c>
      <c r="C190" s="492">
        <f>SUM(C191:C196)</f>
        <v>-6519.1193800000001</v>
      </c>
      <c r="D190" s="492">
        <f t="shared" ref="D190:F190" si="53">SUM(D191:D196)</f>
        <v>-6519.1193800000001</v>
      </c>
      <c r="E190" s="492">
        <f t="shared" si="53"/>
        <v>-6519.1193800000001</v>
      </c>
      <c r="F190" s="492">
        <f t="shared" si="53"/>
        <v>-6543.8254399999996</v>
      </c>
      <c r="G190" s="493">
        <f t="shared" ref="G190" si="54">F190/D190*100</f>
        <v>100.37897848712198</v>
      </c>
      <c r="H190" s="493">
        <f t="shared" ref="H190:H196" si="55">F190/E190*100</f>
        <v>100.37897848712198</v>
      </c>
      <c r="I190" s="468"/>
      <c r="J190" s="468"/>
      <c r="K190" s="475"/>
      <c r="L190" s="475"/>
      <c r="M190" s="475"/>
    </row>
    <row r="191" spans="1:13" ht="37.5">
      <c r="A191" s="496" t="s">
        <v>1139</v>
      </c>
      <c r="B191" s="497" t="s">
        <v>1140</v>
      </c>
      <c r="C191" s="436">
        <v>-83.611770000000007</v>
      </c>
      <c r="D191" s="436">
        <v>-83.611770000000007</v>
      </c>
      <c r="E191" s="436">
        <v>-83.611770000000007</v>
      </c>
      <c r="F191" s="436">
        <v>-83.611770000000007</v>
      </c>
      <c r="G191" s="419">
        <f>F191/D191*100</f>
        <v>100</v>
      </c>
      <c r="H191" s="419">
        <f t="shared" si="55"/>
        <v>100</v>
      </c>
      <c r="I191" s="468"/>
      <c r="J191" s="468"/>
      <c r="K191" s="475"/>
      <c r="L191" s="475"/>
      <c r="M191" s="475"/>
    </row>
    <row r="192" spans="1:13" ht="37.5">
      <c r="A192" s="496" t="s">
        <v>1141</v>
      </c>
      <c r="B192" s="497" t="s">
        <v>1142</v>
      </c>
      <c r="C192" s="436">
        <v>-50.076410000000003</v>
      </c>
      <c r="D192" s="436">
        <v>-50.076410000000003</v>
      </c>
      <c r="E192" s="436">
        <v>-50.076410000000003</v>
      </c>
      <c r="F192" s="436">
        <v>-74.782470000000004</v>
      </c>
      <c r="G192" s="419">
        <f t="shared" ref="G192:G196" si="56">F192/D192*100</f>
        <v>149.33672361896549</v>
      </c>
      <c r="H192" s="419">
        <f t="shared" si="55"/>
        <v>149.33672361896549</v>
      </c>
      <c r="I192" s="468"/>
      <c r="J192" s="468"/>
      <c r="K192" s="475"/>
      <c r="L192" s="475"/>
      <c r="M192" s="475"/>
    </row>
    <row r="193" spans="1:13" ht="75">
      <c r="A193" s="496" t="s">
        <v>1143</v>
      </c>
      <c r="B193" s="497" t="s">
        <v>1144</v>
      </c>
      <c r="C193" s="436">
        <v>-21.728680000000001</v>
      </c>
      <c r="D193" s="436">
        <v>-21.728680000000001</v>
      </c>
      <c r="E193" s="436">
        <v>-21.728680000000001</v>
      </c>
      <c r="F193" s="436">
        <v>-21.728680000000001</v>
      </c>
      <c r="G193" s="419">
        <f t="shared" si="56"/>
        <v>100</v>
      </c>
      <c r="H193" s="419">
        <f t="shared" si="55"/>
        <v>100</v>
      </c>
      <c r="I193" s="468"/>
      <c r="J193" s="468"/>
      <c r="K193" s="475"/>
      <c r="L193" s="475"/>
      <c r="M193" s="475"/>
    </row>
    <row r="194" spans="1:13" ht="112.5">
      <c r="A194" s="496" t="s">
        <v>1145</v>
      </c>
      <c r="B194" s="497" t="s">
        <v>1146</v>
      </c>
      <c r="C194" s="436">
        <v>-117.61842</v>
      </c>
      <c r="D194" s="436">
        <v>-117.61842</v>
      </c>
      <c r="E194" s="436">
        <v>-117.61842</v>
      </c>
      <c r="F194" s="436">
        <v>-117.61842</v>
      </c>
      <c r="G194" s="419">
        <f t="shared" si="56"/>
        <v>100</v>
      </c>
      <c r="H194" s="419">
        <f t="shared" si="55"/>
        <v>100</v>
      </c>
      <c r="I194" s="468"/>
      <c r="J194" s="468"/>
      <c r="K194" s="475"/>
      <c r="L194" s="475"/>
      <c r="M194" s="475"/>
    </row>
    <row r="195" spans="1:13" ht="150">
      <c r="A195" s="496" t="s">
        <v>1147</v>
      </c>
      <c r="B195" s="497" t="s">
        <v>1148</v>
      </c>
      <c r="C195" s="436">
        <v>-25.870059999999999</v>
      </c>
      <c r="D195" s="436">
        <v>-25.870059999999999</v>
      </c>
      <c r="E195" s="436">
        <v>-25.870059999999999</v>
      </c>
      <c r="F195" s="436">
        <v>-25.870059999999999</v>
      </c>
      <c r="G195" s="419">
        <f t="shared" si="56"/>
        <v>100</v>
      </c>
      <c r="H195" s="419">
        <f t="shared" si="55"/>
        <v>100</v>
      </c>
      <c r="I195" s="468"/>
      <c r="J195" s="468"/>
      <c r="K195" s="475"/>
      <c r="L195" s="475"/>
      <c r="M195" s="475"/>
    </row>
    <row r="196" spans="1:13" ht="31.5">
      <c r="A196" s="498" t="s">
        <v>1149</v>
      </c>
      <c r="B196" s="464" t="s">
        <v>1150</v>
      </c>
      <c r="C196" s="436">
        <v>-6220.2140399999998</v>
      </c>
      <c r="D196" s="436">
        <v>-6220.2140399999998</v>
      </c>
      <c r="E196" s="436">
        <v>-6220.2140399999998</v>
      </c>
      <c r="F196" s="436">
        <v>-6220.2140399999998</v>
      </c>
      <c r="G196" s="419">
        <f t="shared" si="56"/>
        <v>100</v>
      </c>
      <c r="H196" s="419">
        <f t="shared" si="55"/>
        <v>100</v>
      </c>
      <c r="I196" s="468"/>
      <c r="J196" s="468"/>
      <c r="K196" s="475"/>
      <c r="L196" s="475"/>
      <c r="M196" s="475"/>
    </row>
    <row r="197" spans="1:13" ht="19.5" thickBot="1">
      <c r="A197" s="499"/>
      <c r="B197" s="500" t="s">
        <v>1151</v>
      </c>
      <c r="C197" s="450">
        <f>C11+C103</f>
        <v>1437137.9240599999</v>
      </c>
      <c r="D197" s="450">
        <f>D11+D103</f>
        <v>1431577.23407</v>
      </c>
      <c r="E197" s="450">
        <f>E11+E103</f>
        <v>303025.17748999997</v>
      </c>
      <c r="F197" s="450">
        <f>F11+F103</f>
        <v>303222.17965999997</v>
      </c>
      <c r="G197" s="451">
        <f>F197/D197*100</f>
        <v>21.180986428369906</v>
      </c>
      <c r="H197" s="451">
        <f t="shared" si="41"/>
        <v>100.06501181572824</v>
      </c>
      <c r="I197" s="455"/>
      <c r="J197" s="455"/>
    </row>
  </sheetData>
  <mergeCells count="13">
    <mergeCell ref="F7:F9"/>
    <mergeCell ref="G7:G9"/>
    <mergeCell ref="H7:H9"/>
    <mergeCell ref="D1:H1"/>
    <mergeCell ref="D2:H2"/>
    <mergeCell ref="D3:H3"/>
    <mergeCell ref="D4:H4"/>
    <mergeCell ref="A5:H5"/>
    <mergeCell ref="A7:A9"/>
    <mergeCell ref="B7:B9"/>
    <mergeCell ref="C7:C9"/>
    <mergeCell ref="D7:D9"/>
    <mergeCell ref="E7:E9"/>
  </mergeCells>
  <pageMargins left="1.1023622047244095" right="0" top="0.19685039370078741" bottom="0.19685039370078741" header="0.31496062992125984" footer="0.31496062992125984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17"/>
  <sheetViews>
    <sheetView tabSelected="1" view="pageBreakPreview" zoomScale="85" zoomScaleNormal="63" zoomScaleSheetLayoutView="85" workbookViewId="0">
      <pane xSplit="4" ySplit="9" topLeftCell="E805" activePane="bottomRight" state="frozen"/>
      <selection pane="topRight" activeCell="E1" sqref="E1"/>
      <selection pane="bottomLeft" activeCell="A10" sqref="A10"/>
      <selection pane="bottomRight" activeCell="C169" sqref="C169"/>
    </sheetView>
  </sheetViews>
  <sheetFormatPr defaultColWidth="9.140625" defaultRowHeight="15"/>
  <cols>
    <col min="1" max="2" width="9.140625" style="1"/>
    <col min="3" max="3" width="14.42578125" style="1" customWidth="1"/>
    <col min="4" max="4" width="7.5703125" style="1" customWidth="1"/>
    <col min="5" max="5" width="77.85546875" style="1" customWidth="1"/>
    <col min="6" max="11" width="15.42578125" style="171" customWidth="1"/>
    <col min="12" max="12" width="9.7109375" style="1" bestFit="1" customWidth="1"/>
    <col min="13" max="16384" width="9.140625" style="1"/>
  </cols>
  <sheetData>
    <row r="1" spans="1:11" ht="15" customHeight="1">
      <c r="C1" s="95"/>
      <c r="D1" s="95"/>
      <c r="E1" s="95"/>
      <c r="F1" s="266"/>
      <c r="G1" s="266"/>
      <c r="H1" s="509" t="s">
        <v>516</v>
      </c>
      <c r="I1" s="509"/>
      <c r="J1" s="509"/>
      <c r="K1" s="509"/>
    </row>
    <row r="2" spans="1:11" ht="15" customHeight="1">
      <c r="C2" s="95"/>
      <c r="D2" s="95"/>
      <c r="E2" s="98"/>
      <c r="F2" s="511" t="s">
        <v>812</v>
      </c>
      <c r="G2" s="511"/>
      <c r="H2" s="511"/>
      <c r="I2" s="511"/>
      <c r="J2" s="511"/>
      <c r="K2" s="511"/>
    </row>
    <row r="3" spans="1:11" ht="15.75" customHeight="1">
      <c r="C3" s="97"/>
      <c r="D3" s="97"/>
      <c r="E3" s="96"/>
      <c r="F3" s="1"/>
      <c r="G3" s="1"/>
      <c r="H3" s="534" t="s">
        <v>813</v>
      </c>
      <c r="I3" s="534"/>
      <c r="J3" s="534"/>
      <c r="K3" s="534"/>
    </row>
    <row r="4" spans="1:11" ht="15.75" customHeight="1">
      <c r="C4" s="95"/>
      <c r="D4" s="95"/>
      <c r="E4" s="95"/>
      <c r="F4" s="169"/>
      <c r="G4" s="169"/>
      <c r="H4" s="169"/>
      <c r="I4" s="169"/>
      <c r="J4" s="169"/>
      <c r="K4" s="169"/>
    </row>
    <row r="5" spans="1:11" ht="15" customHeight="1">
      <c r="C5" s="95"/>
      <c r="D5" s="95"/>
      <c r="E5" s="95"/>
      <c r="F5" s="259"/>
      <c r="G5" s="259"/>
      <c r="H5" s="259"/>
      <c r="I5" s="259"/>
      <c r="J5" s="259"/>
      <c r="K5" s="259"/>
    </row>
    <row r="6" spans="1:11" ht="15" customHeight="1">
      <c r="C6" s="95"/>
      <c r="D6" s="95"/>
      <c r="E6" s="95"/>
      <c r="F6" s="259"/>
      <c r="G6" s="259"/>
      <c r="H6" s="259"/>
      <c r="I6" s="259"/>
      <c r="J6" s="259"/>
      <c r="K6" s="259"/>
    </row>
    <row r="7" spans="1:11" ht="15" customHeight="1">
      <c r="A7" s="515" t="s">
        <v>811</v>
      </c>
      <c r="B7" s="515"/>
      <c r="C7" s="515"/>
      <c r="D7" s="515"/>
      <c r="E7" s="515"/>
      <c r="F7" s="515"/>
      <c r="G7" s="515"/>
      <c r="H7" s="515"/>
      <c r="I7" s="515"/>
      <c r="J7" s="515"/>
      <c r="K7" s="1"/>
    </row>
    <row r="8" spans="1:11">
      <c r="A8" s="94"/>
      <c r="B8" s="94"/>
      <c r="C8" s="94"/>
      <c r="D8" s="94"/>
      <c r="E8" s="94"/>
      <c r="F8" s="93"/>
      <c r="G8" s="93"/>
      <c r="H8" s="93"/>
      <c r="I8" s="93"/>
      <c r="J8" s="93"/>
      <c r="K8" s="506" t="s">
        <v>515</v>
      </c>
    </row>
    <row r="9" spans="1:11" ht="47.25" customHeight="1">
      <c r="A9" s="92" t="s">
        <v>514</v>
      </c>
      <c r="B9" s="92" t="s">
        <v>513</v>
      </c>
      <c r="C9" s="91" t="s">
        <v>512</v>
      </c>
      <c r="D9" s="91" t="s">
        <v>511</v>
      </c>
      <c r="E9" s="91" t="s">
        <v>664</v>
      </c>
      <c r="F9" s="265" t="s">
        <v>814</v>
      </c>
      <c r="G9" s="265" t="s">
        <v>808</v>
      </c>
      <c r="H9" s="265" t="s">
        <v>809</v>
      </c>
      <c r="I9" s="265" t="s">
        <v>810</v>
      </c>
      <c r="J9" s="265" t="s">
        <v>806</v>
      </c>
      <c r="K9" s="265" t="s">
        <v>807</v>
      </c>
    </row>
    <row r="10" spans="1:11">
      <c r="A10" s="30">
        <v>601</v>
      </c>
      <c r="B10" s="30"/>
      <c r="C10" s="30"/>
      <c r="D10" s="30"/>
      <c r="E10" s="29" t="s">
        <v>510</v>
      </c>
      <c r="F10" s="282">
        <f>F11+F110+F119+F170+F283+F402+F418+F396+F473</f>
        <v>685392.46417000005</v>
      </c>
      <c r="G10" s="282">
        <f>G11+G110+G119+G170+G283+G402+G418+G396+G473</f>
        <v>715786.39542999992</v>
      </c>
      <c r="H10" s="282">
        <f>H11+H110+H119+H170+H283+H402+H418+H396+H473</f>
        <v>118074.75768</v>
      </c>
      <c r="I10" s="282">
        <f>I11+I110+I119+I170+I283+I402+I418+I396+I473</f>
        <v>117560.17652000001</v>
      </c>
      <c r="J10" s="302">
        <f>I10/G10*100</f>
        <v>16.42391882139324</v>
      </c>
      <c r="K10" s="302">
        <f>I10/H10*100</f>
        <v>99.564190373869252</v>
      </c>
    </row>
    <row r="11" spans="1:11">
      <c r="A11" s="15"/>
      <c r="B11" s="17" t="s">
        <v>40</v>
      </c>
      <c r="C11" s="16"/>
      <c r="D11" s="15"/>
      <c r="E11" s="14" t="s">
        <v>39</v>
      </c>
      <c r="F11" s="283">
        <f t="shared" ref="F11:I11" si="0">F12+F19+F56+F63</f>
        <v>125123.56226999998</v>
      </c>
      <c r="G11" s="283">
        <f t="shared" si="0"/>
        <v>125407.67726999999</v>
      </c>
      <c r="H11" s="283">
        <f t="shared" si="0"/>
        <v>24001.282149999999</v>
      </c>
      <c r="I11" s="283">
        <f t="shared" si="0"/>
        <v>23714.1944</v>
      </c>
      <c r="J11" s="303">
        <f t="shared" ref="J11:J74" si="1">I11/G11*100</f>
        <v>18.909683136020337</v>
      </c>
      <c r="K11" s="303">
        <f t="shared" ref="K11:K74" si="2">I11/H11*100</f>
        <v>98.803864942690154</v>
      </c>
    </row>
    <row r="12" spans="1:11" ht="25.5">
      <c r="A12" s="15"/>
      <c r="B12" s="17" t="s">
        <v>509</v>
      </c>
      <c r="C12" s="16"/>
      <c r="D12" s="15"/>
      <c r="E12" s="14" t="s">
        <v>508</v>
      </c>
      <c r="F12" s="283">
        <f t="shared" ref="F12:I17" si="3">F13</f>
        <v>4063.9</v>
      </c>
      <c r="G12" s="283">
        <f t="shared" si="3"/>
        <v>4063.9</v>
      </c>
      <c r="H12" s="283">
        <f t="shared" si="3"/>
        <v>600</v>
      </c>
      <c r="I12" s="283">
        <f t="shared" si="3"/>
        <v>583.69272999999998</v>
      </c>
      <c r="J12" s="303">
        <f t="shared" si="1"/>
        <v>14.362871379709146</v>
      </c>
      <c r="K12" s="303">
        <f t="shared" si="2"/>
        <v>97.282121666666669</v>
      </c>
    </row>
    <row r="13" spans="1:11">
      <c r="A13" s="15"/>
      <c r="B13" s="17"/>
      <c r="C13" s="86" t="s">
        <v>36</v>
      </c>
      <c r="D13" s="90"/>
      <c r="E13" s="89" t="s">
        <v>35</v>
      </c>
      <c r="F13" s="283">
        <f t="shared" si="3"/>
        <v>4063.9</v>
      </c>
      <c r="G13" s="283">
        <f t="shared" si="3"/>
        <v>4063.9</v>
      </c>
      <c r="H13" s="283">
        <f t="shared" si="3"/>
        <v>600</v>
      </c>
      <c r="I13" s="283">
        <f t="shared" si="3"/>
        <v>583.69272999999998</v>
      </c>
      <c r="J13" s="303">
        <f t="shared" si="1"/>
        <v>14.362871379709146</v>
      </c>
      <c r="K13" s="303">
        <f t="shared" si="2"/>
        <v>97.282121666666669</v>
      </c>
    </row>
    <row r="14" spans="1:11" ht="25.5">
      <c r="A14" s="44"/>
      <c r="B14" s="25"/>
      <c r="C14" s="26" t="s">
        <v>34</v>
      </c>
      <c r="D14" s="25"/>
      <c r="E14" s="24" t="s">
        <v>33</v>
      </c>
      <c r="F14" s="284">
        <f t="shared" si="3"/>
        <v>4063.9</v>
      </c>
      <c r="G14" s="284">
        <f t="shared" si="3"/>
        <v>4063.9</v>
      </c>
      <c r="H14" s="284">
        <f t="shared" si="3"/>
        <v>600</v>
      </c>
      <c r="I14" s="284">
        <f t="shared" si="3"/>
        <v>583.69272999999998</v>
      </c>
      <c r="J14" s="304">
        <f t="shared" si="1"/>
        <v>14.362871379709146</v>
      </c>
      <c r="K14" s="304">
        <f t="shared" si="2"/>
        <v>97.282121666666669</v>
      </c>
    </row>
    <row r="15" spans="1:11" ht="26.25">
      <c r="A15" s="23"/>
      <c r="B15" s="23"/>
      <c r="C15" s="23" t="s">
        <v>32</v>
      </c>
      <c r="D15" s="23"/>
      <c r="E15" s="22" t="s">
        <v>31</v>
      </c>
      <c r="F15" s="285">
        <f t="shared" si="3"/>
        <v>4063.9</v>
      </c>
      <c r="G15" s="285">
        <f t="shared" si="3"/>
        <v>4063.9</v>
      </c>
      <c r="H15" s="285">
        <f t="shared" si="3"/>
        <v>600</v>
      </c>
      <c r="I15" s="285">
        <f t="shared" si="3"/>
        <v>583.69272999999998</v>
      </c>
      <c r="J15" s="305">
        <f t="shared" si="1"/>
        <v>14.362871379709146</v>
      </c>
      <c r="K15" s="305">
        <f t="shared" si="2"/>
        <v>97.282121666666669</v>
      </c>
    </row>
    <row r="16" spans="1:11" ht="39">
      <c r="A16" s="109"/>
      <c r="B16" s="109"/>
      <c r="C16" s="109" t="s">
        <v>30</v>
      </c>
      <c r="D16" s="109"/>
      <c r="E16" s="110" t="s">
        <v>29</v>
      </c>
      <c r="F16" s="286">
        <f t="shared" si="3"/>
        <v>4063.9</v>
      </c>
      <c r="G16" s="286">
        <f t="shared" si="3"/>
        <v>4063.9</v>
      </c>
      <c r="H16" s="286">
        <f t="shared" si="3"/>
        <v>600</v>
      </c>
      <c r="I16" s="286">
        <f t="shared" si="3"/>
        <v>583.69272999999998</v>
      </c>
      <c r="J16" s="306">
        <f t="shared" si="1"/>
        <v>14.362871379709146</v>
      </c>
      <c r="K16" s="306">
        <f t="shared" si="2"/>
        <v>97.282121666666669</v>
      </c>
    </row>
    <row r="17" spans="1:11" ht="26.25">
      <c r="A17" s="7"/>
      <c r="B17" s="7"/>
      <c r="C17" s="6" t="s">
        <v>507</v>
      </c>
      <c r="D17" s="6"/>
      <c r="E17" s="5" t="s">
        <v>506</v>
      </c>
      <c r="F17" s="287">
        <f t="shared" si="3"/>
        <v>4063.9</v>
      </c>
      <c r="G17" s="287">
        <f t="shared" si="3"/>
        <v>4063.9</v>
      </c>
      <c r="H17" s="287">
        <f t="shared" si="3"/>
        <v>600</v>
      </c>
      <c r="I17" s="287">
        <f t="shared" si="3"/>
        <v>583.69272999999998</v>
      </c>
      <c r="J17" s="307">
        <f t="shared" si="1"/>
        <v>14.362871379709146</v>
      </c>
      <c r="K17" s="307">
        <f t="shared" si="2"/>
        <v>97.282121666666669</v>
      </c>
    </row>
    <row r="18" spans="1:11" ht="39">
      <c r="A18" s="7"/>
      <c r="B18" s="7"/>
      <c r="C18" s="6"/>
      <c r="D18" s="6" t="s">
        <v>2</v>
      </c>
      <c r="E18" s="5" t="s">
        <v>1</v>
      </c>
      <c r="F18" s="291">
        <v>4063.9</v>
      </c>
      <c r="G18" s="291">
        <v>4063.9</v>
      </c>
      <c r="H18" s="291">
        <v>600</v>
      </c>
      <c r="I18" s="278">
        <v>583.69272999999998</v>
      </c>
      <c r="J18" s="308">
        <f t="shared" si="1"/>
        <v>14.362871379709146</v>
      </c>
      <c r="K18" s="308">
        <f t="shared" si="2"/>
        <v>97.282121666666669</v>
      </c>
    </row>
    <row r="19" spans="1:11" s="61" customFormat="1" ht="39">
      <c r="A19" s="87"/>
      <c r="B19" s="17" t="s">
        <v>505</v>
      </c>
      <c r="C19" s="49"/>
      <c r="D19" s="49"/>
      <c r="E19" s="85" t="s">
        <v>504</v>
      </c>
      <c r="F19" s="288">
        <f t="shared" ref="F19:I19" si="4">F20+F50</f>
        <v>62179.199999999997</v>
      </c>
      <c r="G19" s="288">
        <f t="shared" si="4"/>
        <v>62134.654999999999</v>
      </c>
      <c r="H19" s="288">
        <f t="shared" si="4"/>
        <v>9443.0221500000007</v>
      </c>
      <c r="I19" s="288">
        <f t="shared" si="4"/>
        <v>9346.0661500000006</v>
      </c>
      <c r="J19" s="309">
        <f t="shared" si="1"/>
        <v>15.04163200069269</v>
      </c>
      <c r="K19" s="309">
        <f t="shared" si="2"/>
        <v>98.973252434868016</v>
      </c>
    </row>
    <row r="20" spans="1:11" s="61" customFormat="1">
      <c r="A20" s="87"/>
      <c r="B20" s="17"/>
      <c r="C20" s="86" t="s">
        <v>36</v>
      </c>
      <c r="D20" s="90"/>
      <c r="E20" s="89" t="s">
        <v>35</v>
      </c>
      <c r="F20" s="288">
        <f t="shared" ref="F20:I20" si="5">F21+F42</f>
        <v>62036.899999999994</v>
      </c>
      <c r="G20" s="288">
        <f t="shared" si="5"/>
        <v>61992.354999999996</v>
      </c>
      <c r="H20" s="288">
        <f t="shared" si="5"/>
        <v>9443.0221500000007</v>
      </c>
      <c r="I20" s="288">
        <f t="shared" si="5"/>
        <v>9346.0661500000006</v>
      </c>
      <c r="J20" s="309">
        <f t="shared" si="1"/>
        <v>15.076159229634042</v>
      </c>
      <c r="K20" s="309">
        <f t="shared" si="2"/>
        <v>98.973252434868016</v>
      </c>
    </row>
    <row r="21" spans="1:11" ht="25.5">
      <c r="A21" s="44"/>
      <c r="B21" s="25"/>
      <c r="C21" s="26" t="s">
        <v>34</v>
      </c>
      <c r="D21" s="25"/>
      <c r="E21" s="24" t="s">
        <v>612</v>
      </c>
      <c r="F21" s="284">
        <f t="shared" ref="F21:I21" si="6">F22+F27</f>
        <v>61937.7</v>
      </c>
      <c r="G21" s="284">
        <f t="shared" si="6"/>
        <v>61869.7</v>
      </c>
      <c r="H21" s="284">
        <f t="shared" si="6"/>
        <v>9423.32215</v>
      </c>
      <c r="I21" s="284">
        <f t="shared" si="6"/>
        <v>9326.3661499999998</v>
      </c>
      <c r="J21" s="304">
        <f t="shared" si="1"/>
        <v>15.074206194631619</v>
      </c>
      <c r="K21" s="304">
        <f t="shared" si="2"/>
        <v>98.971105959695961</v>
      </c>
    </row>
    <row r="22" spans="1:11" ht="26.25">
      <c r="A22" s="23"/>
      <c r="B22" s="23"/>
      <c r="C22" s="23" t="s">
        <v>32</v>
      </c>
      <c r="D22" s="23"/>
      <c r="E22" s="22" t="s">
        <v>31</v>
      </c>
      <c r="F22" s="285">
        <f t="shared" ref="F22:I23" si="7">F23</f>
        <v>59648.7</v>
      </c>
      <c r="G22" s="285">
        <f t="shared" si="7"/>
        <v>59580.7</v>
      </c>
      <c r="H22" s="285">
        <f t="shared" si="7"/>
        <v>9000</v>
      </c>
      <c r="I22" s="285">
        <f t="shared" si="7"/>
        <v>8903.0439999999999</v>
      </c>
      <c r="J22" s="305">
        <f t="shared" si="1"/>
        <v>14.942832158735966</v>
      </c>
      <c r="K22" s="305">
        <f t="shared" si="2"/>
        <v>98.922711111111113</v>
      </c>
    </row>
    <row r="23" spans="1:11" ht="39">
      <c r="A23" s="109"/>
      <c r="B23" s="109"/>
      <c r="C23" s="109" t="s">
        <v>30</v>
      </c>
      <c r="D23" s="109"/>
      <c r="E23" s="110" t="s">
        <v>29</v>
      </c>
      <c r="F23" s="286">
        <f t="shared" si="7"/>
        <v>59648.7</v>
      </c>
      <c r="G23" s="286">
        <f t="shared" si="7"/>
        <v>59580.7</v>
      </c>
      <c r="H23" s="286">
        <f t="shared" si="7"/>
        <v>9000</v>
      </c>
      <c r="I23" s="286">
        <f t="shared" si="7"/>
        <v>8903.0439999999999</v>
      </c>
      <c r="J23" s="306">
        <f t="shared" si="1"/>
        <v>14.942832158735966</v>
      </c>
      <c r="K23" s="306">
        <f t="shared" si="2"/>
        <v>98.922711111111113</v>
      </c>
    </row>
    <row r="24" spans="1:11" ht="25.5">
      <c r="A24" s="7"/>
      <c r="B24" s="7"/>
      <c r="C24" s="6" t="s">
        <v>28</v>
      </c>
      <c r="D24" s="6"/>
      <c r="E24" s="8" t="s">
        <v>27</v>
      </c>
      <c r="F24" s="289">
        <f t="shared" ref="F24:I24" si="8">F25+F26</f>
        <v>59648.7</v>
      </c>
      <c r="G24" s="289">
        <f t="shared" si="8"/>
        <v>59580.7</v>
      </c>
      <c r="H24" s="289">
        <f t="shared" si="8"/>
        <v>9000</v>
      </c>
      <c r="I24" s="289">
        <f t="shared" si="8"/>
        <v>8903.0439999999999</v>
      </c>
      <c r="J24" s="310">
        <f t="shared" si="1"/>
        <v>14.942832158735966</v>
      </c>
      <c r="K24" s="310">
        <f t="shared" si="2"/>
        <v>98.922711111111113</v>
      </c>
    </row>
    <row r="25" spans="1:11" ht="39">
      <c r="A25" s="7"/>
      <c r="B25" s="7"/>
      <c r="C25" s="6"/>
      <c r="D25" s="6" t="s">
        <v>2</v>
      </c>
      <c r="E25" s="5" t="s">
        <v>1</v>
      </c>
      <c r="F25" s="289">
        <f>56155.7+663.6</f>
        <v>56819.299999999996</v>
      </c>
      <c r="G25" s="278">
        <v>56840.630129999998</v>
      </c>
      <c r="H25" s="289">
        <v>8600</v>
      </c>
      <c r="I25" s="278">
        <v>8511.3942800000004</v>
      </c>
      <c r="J25" s="310">
        <f t="shared" si="1"/>
        <v>14.974137796385476</v>
      </c>
      <c r="K25" s="310">
        <f t="shared" si="2"/>
        <v>98.969700930232563</v>
      </c>
    </row>
    <row r="26" spans="1:11">
      <c r="A26" s="7"/>
      <c r="B26" s="7"/>
      <c r="C26" s="6"/>
      <c r="D26" s="6" t="s">
        <v>12</v>
      </c>
      <c r="E26" s="5" t="s">
        <v>11</v>
      </c>
      <c r="F26" s="289">
        <v>2829.3999999999996</v>
      </c>
      <c r="G26" s="278">
        <v>2740.0698699999998</v>
      </c>
      <c r="H26" s="289">
        <v>400</v>
      </c>
      <c r="I26" s="278">
        <v>391.64972</v>
      </c>
      <c r="J26" s="310">
        <f t="shared" si="1"/>
        <v>14.293420919226415</v>
      </c>
      <c r="K26" s="310">
        <f t="shared" si="2"/>
        <v>97.912430000000001</v>
      </c>
    </row>
    <row r="27" spans="1:11" ht="39">
      <c r="A27" s="23"/>
      <c r="B27" s="23"/>
      <c r="C27" s="23" t="s">
        <v>456</v>
      </c>
      <c r="D27" s="23"/>
      <c r="E27" s="42" t="s">
        <v>478</v>
      </c>
      <c r="F27" s="285">
        <f>F28</f>
        <v>2289.0000000000005</v>
      </c>
      <c r="G27" s="285">
        <f t="shared" ref="G27:I27" si="9">G28</f>
        <v>2289.0000000000005</v>
      </c>
      <c r="H27" s="285">
        <f t="shared" si="9"/>
        <v>423.32214999999997</v>
      </c>
      <c r="I27" s="285">
        <f t="shared" si="9"/>
        <v>423.32214999999997</v>
      </c>
      <c r="J27" s="305">
        <f t="shared" si="1"/>
        <v>18.493759283529918</v>
      </c>
      <c r="K27" s="305">
        <f t="shared" si="2"/>
        <v>100</v>
      </c>
    </row>
    <row r="28" spans="1:11" ht="26.25">
      <c r="A28" s="109"/>
      <c r="B28" s="109"/>
      <c r="C28" s="109" t="s">
        <v>454</v>
      </c>
      <c r="D28" s="113"/>
      <c r="E28" s="110" t="s">
        <v>477</v>
      </c>
      <c r="F28" s="286">
        <f>F29+F32+F35+F37+F40</f>
        <v>2289.0000000000005</v>
      </c>
      <c r="G28" s="286">
        <f t="shared" ref="G28:I28" si="10">G29+G32+G35+G37+G40</f>
        <v>2289.0000000000005</v>
      </c>
      <c r="H28" s="286">
        <f t="shared" si="10"/>
        <v>423.32214999999997</v>
      </c>
      <c r="I28" s="286">
        <f t="shared" si="10"/>
        <v>423.32214999999997</v>
      </c>
      <c r="J28" s="306">
        <f t="shared" si="1"/>
        <v>18.493759283529918</v>
      </c>
      <c r="K28" s="306">
        <f t="shared" si="2"/>
        <v>100</v>
      </c>
    </row>
    <row r="29" spans="1:11" ht="26.25">
      <c r="A29" s="7"/>
      <c r="B29" s="7"/>
      <c r="C29" s="6" t="s">
        <v>503</v>
      </c>
      <c r="D29" s="6"/>
      <c r="E29" s="51" t="s">
        <v>502</v>
      </c>
      <c r="F29" s="290">
        <f>SUM(F30:F31)</f>
        <v>1474.7</v>
      </c>
      <c r="G29" s="290">
        <f t="shared" ref="G29:I29" si="11">SUM(G30:G31)</f>
        <v>1474.7</v>
      </c>
      <c r="H29" s="290">
        <f t="shared" si="11"/>
        <v>275.08580000000001</v>
      </c>
      <c r="I29" s="290">
        <f t="shared" si="11"/>
        <v>275.08580000000001</v>
      </c>
      <c r="J29" s="311">
        <f t="shared" si="1"/>
        <v>18.653678714314776</v>
      </c>
      <c r="K29" s="311">
        <f t="shared" si="2"/>
        <v>100</v>
      </c>
    </row>
    <row r="30" spans="1:11" ht="39">
      <c r="A30" s="7"/>
      <c r="B30" s="7"/>
      <c r="C30" s="6"/>
      <c r="D30" s="6" t="s">
        <v>2</v>
      </c>
      <c r="E30" s="5" t="s">
        <v>1</v>
      </c>
      <c r="F30" s="292">
        <v>1344.2</v>
      </c>
      <c r="G30" s="292">
        <v>1344.2</v>
      </c>
      <c r="H30" s="278">
        <v>256.19294000000002</v>
      </c>
      <c r="I30" s="278">
        <v>256.19294000000002</v>
      </c>
      <c r="J30" s="312">
        <f t="shared" si="1"/>
        <v>19.059138521053416</v>
      </c>
      <c r="K30" s="312">
        <f t="shared" si="2"/>
        <v>100</v>
      </c>
    </row>
    <row r="31" spans="1:11">
      <c r="A31" s="7"/>
      <c r="B31" s="7"/>
      <c r="C31" s="6"/>
      <c r="D31" s="6" t="s">
        <v>12</v>
      </c>
      <c r="E31" s="5" t="s">
        <v>11</v>
      </c>
      <c r="F31" s="292">
        <v>130.5</v>
      </c>
      <c r="G31" s="292">
        <v>130.5</v>
      </c>
      <c r="H31" s="278">
        <v>18.892859999999999</v>
      </c>
      <c r="I31" s="278">
        <v>18.892859999999999</v>
      </c>
      <c r="J31" s="312">
        <f t="shared" si="1"/>
        <v>14.477287356321838</v>
      </c>
      <c r="K31" s="312">
        <f t="shared" si="2"/>
        <v>100</v>
      </c>
    </row>
    <row r="32" spans="1:11" ht="26.25">
      <c r="A32" s="7"/>
      <c r="B32" s="7"/>
      <c r="C32" s="6" t="s">
        <v>580</v>
      </c>
      <c r="D32" s="6"/>
      <c r="E32" s="51" t="s">
        <v>501</v>
      </c>
      <c r="F32" s="290">
        <f>SUM(F33:F34)</f>
        <v>696.6</v>
      </c>
      <c r="G32" s="290">
        <f t="shared" ref="G32:I32" si="12">SUM(G33:G34)</f>
        <v>696.6</v>
      </c>
      <c r="H32" s="290">
        <f t="shared" si="12"/>
        <v>147.89574999999999</v>
      </c>
      <c r="I32" s="290">
        <f t="shared" si="12"/>
        <v>147.89574999999999</v>
      </c>
      <c r="J32" s="311">
        <f t="shared" si="1"/>
        <v>21.231086706861898</v>
      </c>
      <c r="K32" s="311">
        <f t="shared" si="2"/>
        <v>100</v>
      </c>
    </row>
    <row r="33" spans="1:11" ht="39">
      <c r="A33" s="7"/>
      <c r="B33" s="7"/>
      <c r="C33" s="6"/>
      <c r="D33" s="6" t="s">
        <v>2</v>
      </c>
      <c r="E33" s="5" t="s">
        <v>1</v>
      </c>
      <c r="F33" s="291">
        <v>660.5</v>
      </c>
      <c r="G33" s="291">
        <v>660.5</v>
      </c>
      <c r="H33" s="278">
        <v>121.09775</v>
      </c>
      <c r="I33" s="278">
        <v>121.09775</v>
      </c>
      <c r="J33" s="308">
        <f t="shared" si="1"/>
        <v>18.334254352763061</v>
      </c>
      <c r="K33" s="308">
        <f t="shared" si="2"/>
        <v>100</v>
      </c>
    </row>
    <row r="34" spans="1:11">
      <c r="A34" s="7"/>
      <c r="B34" s="7"/>
      <c r="C34" s="6"/>
      <c r="D34" s="6" t="s">
        <v>12</v>
      </c>
      <c r="E34" s="5" t="s">
        <v>11</v>
      </c>
      <c r="F34" s="291">
        <v>36.1</v>
      </c>
      <c r="G34" s="291">
        <v>36.1</v>
      </c>
      <c r="H34" s="278">
        <v>26.797999999999998</v>
      </c>
      <c r="I34" s="278">
        <v>26.797999999999998</v>
      </c>
      <c r="J34" s="308">
        <f t="shared" si="1"/>
        <v>74.232686980609401</v>
      </c>
      <c r="K34" s="308">
        <f t="shared" si="2"/>
        <v>100</v>
      </c>
    </row>
    <row r="35" spans="1:11">
      <c r="A35" s="7"/>
      <c r="B35" s="7"/>
      <c r="C35" s="6" t="s">
        <v>500</v>
      </c>
      <c r="D35" s="6"/>
      <c r="E35" s="51" t="s">
        <v>499</v>
      </c>
      <c r="F35" s="290">
        <f>F36</f>
        <v>20.9</v>
      </c>
      <c r="G35" s="290">
        <f t="shared" ref="G35:I35" si="13">G36</f>
        <v>20.9</v>
      </c>
      <c r="H35" s="290">
        <f t="shared" si="13"/>
        <v>0</v>
      </c>
      <c r="I35" s="290">
        <f t="shared" si="13"/>
        <v>0</v>
      </c>
      <c r="J35" s="311">
        <f t="shared" si="1"/>
        <v>0</v>
      </c>
      <c r="K35" s="311"/>
    </row>
    <row r="36" spans="1:11">
      <c r="A36" s="7"/>
      <c r="B36" s="7"/>
      <c r="C36" s="6"/>
      <c r="D36" s="6" t="s">
        <v>12</v>
      </c>
      <c r="E36" s="5" t="s">
        <v>11</v>
      </c>
      <c r="F36" s="290">
        <v>20.9</v>
      </c>
      <c r="G36" s="290">
        <v>20.9</v>
      </c>
      <c r="H36" s="290">
        <v>0</v>
      </c>
      <c r="I36" s="290">
        <v>0</v>
      </c>
      <c r="J36" s="311">
        <f t="shared" si="1"/>
        <v>0</v>
      </c>
      <c r="K36" s="311"/>
    </row>
    <row r="37" spans="1:11" ht="26.25">
      <c r="A37" s="7"/>
      <c r="B37" s="7"/>
      <c r="C37" s="6" t="s">
        <v>498</v>
      </c>
      <c r="D37" s="6"/>
      <c r="E37" s="5" t="s">
        <v>497</v>
      </c>
      <c r="F37" s="290">
        <f>SUM(F38:F39)</f>
        <v>79.3</v>
      </c>
      <c r="G37" s="290">
        <f t="shared" ref="G37:I37" si="14">SUM(G38:G39)</f>
        <v>79.3</v>
      </c>
      <c r="H37" s="290">
        <f t="shared" si="14"/>
        <v>0.34060000000000001</v>
      </c>
      <c r="I37" s="290">
        <f t="shared" si="14"/>
        <v>0.34060000000000001</v>
      </c>
      <c r="J37" s="311">
        <f t="shared" si="1"/>
        <v>0.42950819672131152</v>
      </c>
      <c r="K37" s="311">
        <f t="shared" si="2"/>
        <v>100</v>
      </c>
    </row>
    <row r="38" spans="1:11" ht="39">
      <c r="A38" s="7"/>
      <c r="B38" s="7"/>
      <c r="C38" s="6"/>
      <c r="D38" s="6" t="s">
        <v>2</v>
      </c>
      <c r="E38" s="5" t="s">
        <v>1</v>
      </c>
      <c r="F38" s="291">
        <v>23</v>
      </c>
      <c r="G38" s="291">
        <v>23</v>
      </c>
      <c r="H38" s="291">
        <v>0</v>
      </c>
      <c r="I38" s="291">
        <v>0</v>
      </c>
      <c r="J38" s="308">
        <f t="shared" si="1"/>
        <v>0</v>
      </c>
      <c r="K38" s="308"/>
    </row>
    <row r="39" spans="1:11">
      <c r="A39" s="7"/>
      <c r="B39" s="7"/>
      <c r="C39" s="6"/>
      <c r="D39" s="6" t="s">
        <v>12</v>
      </c>
      <c r="E39" s="5" t="s">
        <v>11</v>
      </c>
      <c r="F39" s="291">
        <v>56.3</v>
      </c>
      <c r="G39" s="291">
        <v>56.3</v>
      </c>
      <c r="H39" s="278">
        <v>0.34060000000000001</v>
      </c>
      <c r="I39" s="278">
        <v>0.34060000000000001</v>
      </c>
      <c r="J39" s="308">
        <f t="shared" si="1"/>
        <v>0.60497335701598587</v>
      </c>
      <c r="K39" s="308">
        <f t="shared" si="2"/>
        <v>100</v>
      </c>
    </row>
    <row r="40" spans="1:11" ht="39">
      <c r="A40" s="7"/>
      <c r="B40" s="7"/>
      <c r="C40" s="6" t="s">
        <v>496</v>
      </c>
      <c r="D40" s="6"/>
      <c r="E40" s="51" t="s">
        <v>495</v>
      </c>
      <c r="F40" s="290">
        <f>F41</f>
        <v>17.5</v>
      </c>
      <c r="G40" s="290">
        <f t="shared" ref="G40:I40" si="15">G41</f>
        <v>17.5</v>
      </c>
      <c r="H40" s="290">
        <f t="shared" si="15"/>
        <v>0</v>
      </c>
      <c r="I40" s="290">
        <f t="shared" si="15"/>
        <v>0</v>
      </c>
      <c r="J40" s="311">
        <f t="shared" si="1"/>
        <v>0</v>
      </c>
      <c r="K40" s="311"/>
    </row>
    <row r="41" spans="1:11">
      <c r="A41" s="7"/>
      <c r="B41" s="7"/>
      <c r="C41" s="6"/>
      <c r="D41" s="6" t="s">
        <v>12</v>
      </c>
      <c r="E41" s="5" t="s">
        <v>11</v>
      </c>
      <c r="F41" s="292">
        <v>17.5</v>
      </c>
      <c r="G41" s="292">
        <v>17.5</v>
      </c>
      <c r="H41" s="292">
        <v>0</v>
      </c>
      <c r="I41" s="292">
        <v>0</v>
      </c>
      <c r="J41" s="312">
        <f t="shared" si="1"/>
        <v>0</v>
      </c>
      <c r="K41" s="312"/>
    </row>
    <row r="42" spans="1:11" ht="25.5">
      <c r="A42" s="44"/>
      <c r="B42" s="25"/>
      <c r="C42" s="26" t="s">
        <v>242</v>
      </c>
      <c r="D42" s="25"/>
      <c r="E42" s="24" t="s">
        <v>241</v>
      </c>
      <c r="F42" s="284">
        <f>F46</f>
        <v>99.2</v>
      </c>
      <c r="G42" s="284">
        <f>G46+G43</f>
        <v>122.655</v>
      </c>
      <c r="H42" s="284">
        <f>H46</f>
        <v>19.7</v>
      </c>
      <c r="I42" s="284">
        <f>I46</f>
        <v>19.7</v>
      </c>
      <c r="J42" s="304">
        <f t="shared" si="1"/>
        <v>16.061310178957235</v>
      </c>
      <c r="K42" s="304">
        <f t="shared" si="2"/>
        <v>100</v>
      </c>
    </row>
    <row r="43" spans="1:11" ht="26.25">
      <c r="A43" s="109"/>
      <c r="B43" s="109"/>
      <c r="C43" s="109" t="s">
        <v>642</v>
      </c>
      <c r="D43" s="109"/>
      <c r="E43" s="110" t="s">
        <v>815</v>
      </c>
      <c r="F43" s="286">
        <f t="shared" ref="F43:I43" si="16">F44</f>
        <v>0</v>
      </c>
      <c r="G43" s="286">
        <f t="shared" si="16"/>
        <v>23.454999999999998</v>
      </c>
      <c r="H43" s="286">
        <f t="shared" si="16"/>
        <v>0</v>
      </c>
      <c r="I43" s="286">
        <f t="shared" si="16"/>
        <v>0</v>
      </c>
      <c r="J43" s="306">
        <f t="shared" si="1"/>
        <v>0</v>
      </c>
      <c r="K43" s="306"/>
    </row>
    <row r="44" spans="1:11" ht="25.5">
      <c r="A44" s="7"/>
      <c r="B44" s="7"/>
      <c r="C44" s="6" t="s">
        <v>662</v>
      </c>
      <c r="D44" s="6"/>
      <c r="E44" s="8" t="s">
        <v>634</v>
      </c>
      <c r="F44" s="287"/>
      <c r="G44" s="287">
        <f>G45</f>
        <v>23.454999999999998</v>
      </c>
      <c r="H44" s="287">
        <f>H45</f>
        <v>0</v>
      </c>
      <c r="I44" s="287">
        <f>I45</f>
        <v>0</v>
      </c>
      <c r="J44" s="307">
        <f t="shared" si="1"/>
        <v>0</v>
      </c>
      <c r="K44" s="307"/>
    </row>
    <row r="45" spans="1:11" ht="39">
      <c r="A45" s="7"/>
      <c r="B45" s="7"/>
      <c r="C45" s="6"/>
      <c r="D45" s="6" t="s">
        <v>2</v>
      </c>
      <c r="E45" s="5" t="s">
        <v>1</v>
      </c>
      <c r="F45" s="291"/>
      <c r="G45" s="291">
        <v>23.454999999999998</v>
      </c>
      <c r="H45" s="291">
        <v>0</v>
      </c>
      <c r="I45" s="291">
        <v>0</v>
      </c>
      <c r="J45" s="308">
        <f t="shared" si="1"/>
        <v>0</v>
      </c>
      <c r="K45" s="308"/>
    </row>
    <row r="46" spans="1:11" ht="39">
      <c r="A46" s="109"/>
      <c r="B46" s="109"/>
      <c r="C46" s="109" t="s">
        <v>240</v>
      </c>
      <c r="D46" s="109"/>
      <c r="E46" s="110" t="s">
        <v>239</v>
      </c>
      <c r="F46" s="286">
        <f t="shared" ref="F46:I46" si="17">F47</f>
        <v>99.2</v>
      </c>
      <c r="G46" s="286">
        <f t="shared" si="17"/>
        <v>99.2</v>
      </c>
      <c r="H46" s="286">
        <f t="shared" si="17"/>
        <v>19.7</v>
      </c>
      <c r="I46" s="286">
        <f t="shared" si="17"/>
        <v>19.7</v>
      </c>
      <c r="J46" s="306">
        <f t="shared" si="1"/>
        <v>19.858870967741936</v>
      </c>
      <c r="K46" s="306">
        <f t="shared" si="2"/>
        <v>100</v>
      </c>
    </row>
    <row r="47" spans="1:11" ht="38.25">
      <c r="A47" s="7"/>
      <c r="B47" s="7"/>
      <c r="C47" s="6" t="s">
        <v>494</v>
      </c>
      <c r="D47" s="6"/>
      <c r="E47" s="8" t="s">
        <v>493</v>
      </c>
      <c r="F47" s="287">
        <f>F48+F49</f>
        <v>99.2</v>
      </c>
      <c r="G47" s="287">
        <f t="shared" ref="G47:I47" si="18">G48+G49</f>
        <v>99.2</v>
      </c>
      <c r="H47" s="287">
        <f t="shared" si="18"/>
        <v>19.7</v>
      </c>
      <c r="I47" s="287">
        <f t="shared" si="18"/>
        <v>19.7</v>
      </c>
      <c r="J47" s="307">
        <f t="shared" si="1"/>
        <v>19.858870967741936</v>
      </c>
      <c r="K47" s="307">
        <f t="shared" si="2"/>
        <v>100</v>
      </c>
    </row>
    <row r="48" spans="1:11" ht="39">
      <c r="A48" s="7"/>
      <c r="B48" s="7"/>
      <c r="C48" s="6"/>
      <c r="D48" s="6" t="s">
        <v>2</v>
      </c>
      <c r="E48" s="5" t="s">
        <v>1</v>
      </c>
      <c r="F48" s="291">
        <v>79.5</v>
      </c>
      <c r="G48" s="291">
        <v>79.5</v>
      </c>
      <c r="H48" s="291">
        <v>0</v>
      </c>
      <c r="I48" s="291">
        <v>0</v>
      </c>
      <c r="J48" s="308">
        <f t="shared" si="1"/>
        <v>0</v>
      </c>
      <c r="K48" s="308"/>
    </row>
    <row r="49" spans="1:11">
      <c r="A49" s="7"/>
      <c r="B49" s="7"/>
      <c r="C49" s="6"/>
      <c r="D49" s="6" t="s">
        <v>12</v>
      </c>
      <c r="E49" s="5" t="s">
        <v>11</v>
      </c>
      <c r="F49" s="291">
        <v>19.7</v>
      </c>
      <c r="G49" s="291">
        <v>19.7</v>
      </c>
      <c r="H49" s="291">
        <v>19.7</v>
      </c>
      <c r="I49" s="291">
        <v>19.7</v>
      </c>
      <c r="J49" s="308">
        <f t="shared" si="1"/>
        <v>100</v>
      </c>
      <c r="K49" s="308">
        <f t="shared" si="2"/>
        <v>100</v>
      </c>
    </row>
    <row r="50" spans="1:11" s="61" customFormat="1">
      <c r="A50" s="81"/>
      <c r="B50" s="81"/>
      <c r="C50" s="39" t="s">
        <v>52</v>
      </c>
      <c r="D50" s="38"/>
      <c r="E50" s="37" t="s">
        <v>51</v>
      </c>
      <c r="F50" s="293">
        <f t="shared" ref="F50:I52" si="19">F51</f>
        <v>142.30000000000001</v>
      </c>
      <c r="G50" s="293">
        <f t="shared" si="19"/>
        <v>142.30000000000001</v>
      </c>
      <c r="H50" s="293">
        <f t="shared" si="19"/>
        <v>0</v>
      </c>
      <c r="I50" s="293">
        <f t="shared" si="19"/>
        <v>0</v>
      </c>
      <c r="J50" s="313">
        <f t="shared" si="1"/>
        <v>0</v>
      </c>
      <c r="K50" s="313"/>
    </row>
    <row r="51" spans="1:11" s="61" customFormat="1" ht="26.25">
      <c r="A51" s="11"/>
      <c r="B51" s="11"/>
      <c r="C51" s="11" t="s">
        <v>16</v>
      </c>
      <c r="D51" s="11"/>
      <c r="E51" s="10" t="s">
        <v>44</v>
      </c>
      <c r="F51" s="294">
        <f>F52+F54</f>
        <v>142.30000000000001</v>
      </c>
      <c r="G51" s="294">
        <f t="shared" ref="G51:I51" si="20">G52+G54</f>
        <v>142.30000000000001</v>
      </c>
      <c r="H51" s="294">
        <f t="shared" si="20"/>
        <v>0</v>
      </c>
      <c r="I51" s="294">
        <f t="shared" si="20"/>
        <v>0</v>
      </c>
      <c r="J51" s="314">
        <f t="shared" si="1"/>
        <v>0</v>
      </c>
      <c r="K51" s="314"/>
    </row>
    <row r="52" spans="1:11" ht="25.5">
      <c r="A52" s="7"/>
      <c r="B52" s="7"/>
      <c r="C52" s="47" t="s">
        <v>492</v>
      </c>
      <c r="D52" s="45"/>
      <c r="E52" s="8" t="s">
        <v>491</v>
      </c>
      <c r="F52" s="290">
        <f t="shared" si="19"/>
        <v>6.3</v>
      </c>
      <c r="G52" s="290">
        <f t="shared" si="19"/>
        <v>6.3</v>
      </c>
      <c r="H52" s="290">
        <f t="shared" si="19"/>
        <v>0</v>
      </c>
      <c r="I52" s="290">
        <f t="shared" si="19"/>
        <v>0</v>
      </c>
      <c r="J52" s="311">
        <f t="shared" si="1"/>
        <v>0</v>
      </c>
      <c r="K52" s="311"/>
    </row>
    <row r="53" spans="1:11">
      <c r="A53" s="7"/>
      <c r="B53" s="7"/>
      <c r="C53" s="47"/>
      <c r="D53" s="45" t="s">
        <v>12</v>
      </c>
      <c r="E53" s="8" t="s">
        <v>11</v>
      </c>
      <c r="F53" s="291">
        <v>6.3</v>
      </c>
      <c r="G53" s="291">
        <v>6.3</v>
      </c>
      <c r="H53" s="291"/>
      <c r="I53" s="291"/>
      <c r="J53" s="308">
        <f t="shared" si="1"/>
        <v>0</v>
      </c>
      <c r="K53" s="308"/>
    </row>
    <row r="54" spans="1:11" ht="26.25">
      <c r="A54" s="181"/>
      <c r="B54" s="181"/>
      <c r="C54" s="6" t="s">
        <v>707</v>
      </c>
      <c r="D54" s="179"/>
      <c r="E54" s="180" t="s">
        <v>708</v>
      </c>
      <c r="F54" s="291">
        <v>136</v>
      </c>
      <c r="G54" s="291">
        <v>136</v>
      </c>
      <c r="H54" s="291"/>
      <c r="I54" s="291"/>
      <c r="J54" s="308">
        <f t="shared" si="1"/>
        <v>0</v>
      </c>
      <c r="K54" s="308"/>
    </row>
    <row r="55" spans="1:11">
      <c r="A55" s="181"/>
      <c r="B55" s="181"/>
      <c r="C55" s="179"/>
      <c r="D55" s="6" t="s">
        <v>12</v>
      </c>
      <c r="E55" s="5" t="s">
        <v>11</v>
      </c>
      <c r="F55" s="291">
        <v>136</v>
      </c>
      <c r="G55" s="291">
        <v>136</v>
      </c>
      <c r="H55" s="291"/>
      <c r="I55" s="291"/>
      <c r="J55" s="308">
        <f t="shared" si="1"/>
        <v>0</v>
      </c>
      <c r="K55" s="308"/>
    </row>
    <row r="56" spans="1:11">
      <c r="A56" s="15"/>
      <c r="B56" s="17" t="s">
        <v>490</v>
      </c>
      <c r="C56" s="16"/>
      <c r="D56" s="17"/>
      <c r="E56" s="21" t="s">
        <v>489</v>
      </c>
      <c r="F56" s="295">
        <f t="shared" ref="F56:I61" si="21">F57</f>
        <v>34.9</v>
      </c>
      <c r="G56" s="295">
        <f t="shared" si="21"/>
        <v>34.9</v>
      </c>
      <c r="H56" s="295">
        <f t="shared" si="21"/>
        <v>0</v>
      </c>
      <c r="I56" s="295">
        <f t="shared" si="21"/>
        <v>0</v>
      </c>
      <c r="J56" s="315">
        <f t="shared" si="1"/>
        <v>0</v>
      </c>
      <c r="K56" s="315"/>
    </row>
    <row r="57" spans="1:11" s="88" customFormat="1" ht="12.75">
      <c r="A57" s="15"/>
      <c r="B57" s="17"/>
      <c r="C57" s="15" t="s">
        <v>36</v>
      </c>
      <c r="D57" s="86"/>
      <c r="E57" s="85" t="s">
        <v>35</v>
      </c>
      <c r="F57" s="295">
        <f t="shared" si="21"/>
        <v>34.9</v>
      </c>
      <c r="G57" s="295">
        <f t="shared" si="21"/>
        <v>34.9</v>
      </c>
      <c r="H57" s="295">
        <f t="shared" si="21"/>
        <v>0</v>
      </c>
      <c r="I57" s="295">
        <f t="shared" si="21"/>
        <v>0</v>
      </c>
      <c r="J57" s="315">
        <f t="shared" si="1"/>
        <v>0</v>
      </c>
      <c r="K57" s="315"/>
    </row>
    <row r="58" spans="1:11" ht="25.5">
      <c r="A58" s="44"/>
      <c r="B58" s="25"/>
      <c r="C58" s="26" t="s">
        <v>34</v>
      </c>
      <c r="D58" s="25"/>
      <c r="E58" s="24" t="s">
        <v>33</v>
      </c>
      <c r="F58" s="284">
        <f t="shared" si="21"/>
        <v>34.9</v>
      </c>
      <c r="G58" s="284">
        <f t="shared" si="21"/>
        <v>34.9</v>
      </c>
      <c r="H58" s="284">
        <f t="shared" si="21"/>
        <v>0</v>
      </c>
      <c r="I58" s="284">
        <f t="shared" si="21"/>
        <v>0</v>
      </c>
      <c r="J58" s="304">
        <f t="shared" si="1"/>
        <v>0</v>
      </c>
      <c r="K58" s="304"/>
    </row>
    <row r="59" spans="1:11" ht="38.25">
      <c r="A59" s="56"/>
      <c r="B59" s="54"/>
      <c r="C59" s="55" t="s">
        <v>456</v>
      </c>
      <c r="D59" s="54"/>
      <c r="E59" s="53" t="s">
        <v>488</v>
      </c>
      <c r="F59" s="296">
        <f t="shared" si="21"/>
        <v>34.9</v>
      </c>
      <c r="G59" s="296">
        <f t="shared" si="21"/>
        <v>34.9</v>
      </c>
      <c r="H59" s="296">
        <f t="shared" si="21"/>
        <v>0</v>
      </c>
      <c r="I59" s="296">
        <f t="shared" si="21"/>
        <v>0</v>
      </c>
      <c r="J59" s="316">
        <f t="shared" si="1"/>
        <v>0</v>
      </c>
      <c r="K59" s="316"/>
    </row>
    <row r="60" spans="1:11" ht="25.5">
      <c r="A60" s="118"/>
      <c r="B60" s="112"/>
      <c r="C60" s="115" t="s">
        <v>454</v>
      </c>
      <c r="D60" s="112"/>
      <c r="E60" s="119" t="s">
        <v>487</v>
      </c>
      <c r="F60" s="286">
        <f t="shared" si="21"/>
        <v>34.9</v>
      </c>
      <c r="G60" s="286">
        <f t="shared" si="21"/>
        <v>34.9</v>
      </c>
      <c r="H60" s="286">
        <f t="shared" si="21"/>
        <v>0</v>
      </c>
      <c r="I60" s="286">
        <f t="shared" si="21"/>
        <v>0</v>
      </c>
      <c r="J60" s="306">
        <f t="shared" si="1"/>
        <v>0</v>
      </c>
      <c r="K60" s="306"/>
    </row>
    <row r="61" spans="1:11" ht="26.25">
      <c r="A61" s="7"/>
      <c r="B61" s="7"/>
      <c r="C61" s="6" t="s">
        <v>486</v>
      </c>
      <c r="D61" s="6"/>
      <c r="E61" s="5" t="s">
        <v>485</v>
      </c>
      <c r="F61" s="290">
        <f t="shared" si="21"/>
        <v>34.9</v>
      </c>
      <c r="G61" s="290">
        <f t="shared" si="21"/>
        <v>34.9</v>
      </c>
      <c r="H61" s="290">
        <f t="shared" si="21"/>
        <v>0</v>
      </c>
      <c r="I61" s="290">
        <f t="shared" si="21"/>
        <v>0</v>
      </c>
      <c r="J61" s="311">
        <f t="shared" si="1"/>
        <v>0</v>
      </c>
      <c r="K61" s="311"/>
    </row>
    <row r="62" spans="1:11">
      <c r="A62" s="7"/>
      <c r="B62" s="7"/>
      <c r="C62" s="6"/>
      <c r="D62" s="6" t="s">
        <v>12</v>
      </c>
      <c r="E62" s="5" t="s">
        <v>11</v>
      </c>
      <c r="F62" s="292">
        <v>34.9</v>
      </c>
      <c r="G62" s="292">
        <v>34.9</v>
      </c>
      <c r="H62" s="292"/>
      <c r="I62" s="292"/>
      <c r="J62" s="312">
        <f t="shared" si="1"/>
        <v>0</v>
      </c>
      <c r="K62" s="312"/>
    </row>
    <row r="63" spans="1:11">
      <c r="A63" s="15"/>
      <c r="B63" s="17" t="s">
        <v>20</v>
      </c>
      <c r="C63" s="16"/>
      <c r="D63" s="15"/>
      <c r="E63" s="14" t="s">
        <v>19</v>
      </c>
      <c r="F63" s="295">
        <f t="shared" ref="F63:I63" si="22">F64+F89</f>
        <v>58845.562269999995</v>
      </c>
      <c r="G63" s="295">
        <f t="shared" si="22"/>
        <v>59174.222269999998</v>
      </c>
      <c r="H63" s="295">
        <f t="shared" si="22"/>
        <v>13958.26</v>
      </c>
      <c r="I63" s="295">
        <f t="shared" si="22"/>
        <v>13784.435520000001</v>
      </c>
      <c r="J63" s="315">
        <f t="shared" si="1"/>
        <v>23.294662762282556</v>
      </c>
      <c r="K63" s="315">
        <f t="shared" si="2"/>
        <v>98.754683749980302</v>
      </c>
    </row>
    <row r="64" spans="1:11">
      <c r="A64" s="15"/>
      <c r="B64" s="17"/>
      <c r="C64" s="16" t="s">
        <v>36</v>
      </c>
      <c r="D64" s="15"/>
      <c r="E64" s="21" t="s">
        <v>35</v>
      </c>
      <c r="F64" s="295">
        <f>F65+F83</f>
        <v>9502.46227</v>
      </c>
      <c r="G64" s="295">
        <f t="shared" ref="G64:I64" si="23">G65+G83</f>
        <v>9502.46227</v>
      </c>
      <c r="H64" s="295">
        <f t="shared" si="23"/>
        <v>672.6</v>
      </c>
      <c r="I64" s="295">
        <f t="shared" si="23"/>
        <v>629.77949999999998</v>
      </c>
      <c r="J64" s="315">
        <f t="shared" si="1"/>
        <v>6.6275401270285705</v>
      </c>
      <c r="K64" s="315">
        <f t="shared" si="2"/>
        <v>93.633586083853686</v>
      </c>
    </row>
    <row r="65" spans="1:11" ht="25.5">
      <c r="A65" s="44"/>
      <c r="B65" s="25"/>
      <c r="C65" s="26" t="s">
        <v>34</v>
      </c>
      <c r="D65" s="25"/>
      <c r="E65" s="24" t="s">
        <v>33</v>
      </c>
      <c r="F65" s="284">
        <f>F66+F72+F77</f>
        <v>2138.8000000000002</v>
      </c>
      <c r="G65" s="284">
        <f t="shared" ref="G65:I65" si="24">G66+G72+G77</f>
        <v>2138.8000000000002</v>
      </c>
      <c r="H65" s="284">
        <f t="shared" si="24"/>
        <v>672.6</v>
      </c>
      <c r="I65" s="284">
        <f t="shared" si="24"/>
        <v>629.77949999999998</v>
      </c>
      <c r="J65" s="304">
        <f t="shared" si="1"/>
        <v>29.445460071067885</v>
      </c>
      <c r="K65" s="304">
        <f t="shared" si="2"/>
        <v>93.633586083853686</v>
      </c>
    </row>
    <row r="66" spans="1:11">
      <c r="A66" s="23"/>
      <c r="B66" s="23"/>
      <c r="C66" s="23" t="s">
        <v>484</v>
      </c>
      <c r="D66" s="23"/>
      <c r="E66" s="42" t="s">
        <v>483</v>
      </c>
      <c r="F66" s="285">
        <f>F67</f>
        <v>687.2</v>
      </c>
      <c r="G66" s="285">
        <f t="shared" ref="G66:I66" si="25">G67</f>
        <v>687.2</v>
      </c>
      <c r="H66" s="285">
        <f t="shared" si="25"/>
        <v>360</v>
      </c>
      <c r="I66" s="285">
        <f t="shared" si="25"/>
        <v>317.62950000000001</v>
      </c>
      <c r="J66" s="305">
        <f t="shared" si="1"/>
        <v>46.220823632130383</v>
      </c>
      <c r="K66" s="305">
        <f t="shared" si="2"/>
        <v>88.23041666666667</v>
      </c>
    </row>
    <row r="67" spans="1:11">
      <c r="A67" s="109"/>
      <c r="B67" s="109"/>
      <c r="C67" s="109" t="s">
        <v>482</v>
      </c>
      <c r="D67" s="109"/>
      <c r="E67" s="110" t="s">
        <v>481</v>
      </c>
      <c r="F67" s="286">
        <f>F68+F70</f>
        <v>687.2</v>
      </c>
      <c r="G67" s="286">
        <f t="shared" ref="G67:I67" si="26">G68+G70</f>
        <v>687.2</v>
      </c>
      <c r="H67" s="286">
        <f t="shared" si="26"/>
        <v>360</v>
      </c>
      <c r="I67" s="286">
        <f t="shared" si="26"/>
        <v>317.62950000000001</v>
      </c>
      <c r="J67" s="306">
        <f t="shared" si="1"/>
        <v>46.220823632130383</v>
      </c>
      <c r="K67" s="306">
        <f t="shared" si="2"/>
        <v>88.23041666666667</v>
      </c>
    </row>
    <row r="68" spans="1:11" ht="51.75">
      <c r="A68" s="6"/>
      <c r="B68" s="6"/>
      <c r="C68" s="6" t="s">
        <v>480</v>
      </c>
      <c r="D68" s="49"/>
      <c r="E68" s="5" t="s">
        <v>534</v>
      </c>
      <c r="F68" s="287">
        <f>F69</f>
        <v>610.70000000000005</v>
      </c>
      <c r="G68" s="287">
        <f t="shared" ref="G68:I68" si="27">G69</f>
        <v>610.70000000000005</v>
      </c>
      <c r="H68" s="287">
        <f t="shared" si="27"/>
        <v>300</v>
      </c>
      <c r="I68" s="287">
        <f t="shared" si="27"/>
        <v>262.24650000000003</v>
      </c>
      <c r="J68" s="307">
        <f t="shared" si="1"/>
        <v>42.941951858523012</v>
      </c>
      <c r="K68" s="307">
        <f t="shared" si="2"/>
        <v>87.415500000000009</v>
      </c>
    </row>
    <row r="69" spans="1:11">
      <c r="A69" s="6"/>
      <c r="B69" s="6"/>
      <c r="C69" s="6"/>
      <c r="D69" s="6" t="s">
        <v>12</v>
      </c>
      <c r="E69" s="5" t="s">
        <v>11</v>
      </c>
      <c r="F69" s="291">
        <v>610.70000000000005</v>
      </c>
      <c r="G69" s="291">
        <v>610.70000000000005</v>
      </c>
      <c r="H69" s="291">
        <v>300</v>
      </c>
      <c r="I69" s="278">
        <v>262.24650000000003</v>
      </c>
      <c r="J69" s="308">
        <f t="shared" si="1"/>
        <v>42.941951858523012</v>
      </c>
      <c r="K69" s="308">
        <f t="shared" si="2"/>
        <v>87.415500000000009</v>
      </c>
    </row>
    <row r="70" spans="1:11" ht="26.25">
      <c r="A70" s="7"/>
      <c r="B70" s="7"/>
      <c r="C70" s="6" t="s">
        <v>575</v>
      </c>
      <c r="D70" s="6"/>
      <c r="E70" s="5" t="s">
        <v>479</v>
      </c>
      <c r="F70" s="287">
        <f>F71</f>
        <v>76.5</v>
      </c>
      <c r="G70" s="287">
        <f t="shared" ref="G70:I70" si="28">G71</f>
        <v>76.5</v>
      </c>
      <c r="H70" s="287">
        <f t="shared" si="28"/>
        <v>60</v>
      </c>
      <c r="I70" s="287">
        <f t="shared" si="28"/>
        <v>55.383000000000003</v>
      </c>
      <c r="J70" s="307">
        <f t="shared" si="1"/>
        <v>72.396078431372558</v>
      </c>
      <c r="K70" s="307">
        <f t="shared" si="2"/>
        <v>92.305000000000007</v>
      </c>
    </row>
    <row r="71" spans="1:11">
      <c r="A71" s="7"/>
      <c r="B71" s="7"/>
      <c r="C71" s="6"/>
      <c r="D71" s="6" t="s">
        <v>12</v>
      </c>
      <c r="E71" s="5" t="s">
        <v>11</v>
      </c>
      <c r="F71" s="291">
        <v>76.5</v>
      </c>
      <c r="G71" s="291">
        <v>76.5</v>
      </c>
      <c r="H71" s="291">
        <v>60</v>
      </c>
      <c r="I71" s="278">
        <v>55.383000000000003</v>
      </c>
      <c r="J71" s="308">
        <f t="shared" si="1"/>
        <v>72.396078431372558</v>
      </c>
      <c r="K71" s="308">
        <f t="shared" si="2"/>
        <v>92.305000000000007</v>
      </c>
    </row>
    <row r="72" spans="1:11" ht="39">
      <c r="A72" s="23"/>
      <c r="B72" s="23"/>
      <c r="C72" s="23" t="s">
        <v>456</v>
      </c>
      <c r="D72" s="23"/>
      <c r="E72" s="42" t="s">
        <v>478</v>
      </c>
      <c r="F72" s="285">
        <f t="shared" ref="F72:I73" si="29">F73</f>
        <v>1232.2</v>
      </c>
      <c r="G72" s="285">
        <f t="shared" si="29"/>
        <v>1232.2</v>
      </c>
      <c r="H72" s="285">
        <f t="shared" si="29"/>
        <v>286</v>
      </c>
      <c r="I72" s="285">
        <f t="shared" si="29"/>
        <v>286</v>
      </c>
      <c r="J72" s="305">
        <f t="shared" si="1"/>
        <v>23.210517773088785</v>
      </c>
      <c r="K72" s="305">
        <f t="shared" si="2"/>
        <v>100</v>
      </c>
    </row>
    <row r="73" spans="1:11" ht="26.25">
      <c r="A73" s="109"/>
      <c r="B73" s="109"/>
      <c r="C73" s="109" t="s">
        <v>454</v>
      </c>
      <c r="D73" s="113"/>
      <c r="E73" s="110" t="s">
        <v>477</v>
      </c>
      <c r="F73" s="286">
        <f t="shared" si="29"/>
        <v>1232.2</v>
      </c>
      <c r="G73" s="286">
        <f t="shared" si="29"/>
        <v>1232.2</v>
      </c>
      <c r="H73" s="286">
        <f t="shared" si="29"/>
        <v>286</v>
      </c>
      <c r="I73" s="286">
        <f t="shared" si="29"/>
        <v>286</v>
      </c>
      <c r="J73" s="306">
        <f t="shared" si="1"/>
        <v>23.210517773088785</v>
      </c>
      <c r="K73" s="306">
        <f t="shared" si="2"/>
        <v>100</v>
      </c>
    </row>
    <row r="74" spans="1:11">
      <c r="A74" s="6"/>
      <c r="B74" s="6"/>
      <c r="C74" s="6" t="s">
        <v>476</v>
      </c>
      <c r="D74" s="6"/>
      <c r="E74" s="5" t="s">
        <v>475</v>
      </c>
      <c r="F74" s="290">
        <f>SUM(F75+F76)</f>
        <v>1232.2</v>
      </c>
      <c r="G74" s="290">
        <f t="shared" ref="G74:I74" si="30">SUM(G75+G76)</f>
        <v>1232.2</v>
      </c>
      <c r="H74" s="290">
        <f t="shared" si="30"/>
        <v>286</v>
      </c>
      <c r="I74" s="290">
        <f t="shared" si="30"/>
        <v>286</v>
      </c>
      <c r="J74" s="311">
        <f t="shared" si="1"/>
        <v>23.210517773088785</v>
      </c>
      <c r="K74" s="311">
        <f t="shared" si="2"/>
        <v>100</v>
      </c>
    </row>
    <row r="75" spans="1:11" ht="39">
      <c r="A75" s="6"/>
      <c r="B75" s="6"/>
      <c r="C75" s="6"/>
      <c r="D75" s="6" t="s">
        <v>2</v>
      </c>
      <c r="E75" s="5" t="s">
        <v>1</v>
      </c>
      <c r="F75" s="291">
        <v>1148.2</v>
      </c>
      <c r="G75" s="291">
        <v>1148.2</v>
      </c>
      <c r="H75" s="291">
        <v>286</v>
      </c>
      <c r="I75" s="291">
        <v>286</v>
      </c>
      <c r="J75" s="308">
        <f t="shared" ref="J75:J138" si="31">I75/G75*100</f>
        <v>24.908552516983104</v>
      </c>
      <c r="K75" s="308">
        <f t="shared" ref="K75:K136" si="32">I75/H75*100</f>
        <v>100</v>
      </c>
    </row>
    <row r="76" spans="1:11">
      <c r="A76" s="6"/>
      <c r="B76" s="6"/>
      <c r="C76" s="6"/>
      <c r="D76" s="6" t="s">
        <v>12</v>
      </c>
      <c r="E76" s="5" t="s">
        <v>11</v>
      </c>
      <c r="F76" s="291">
        <v>84</v>
      </c>
      <c r="G76" s="291">
        <v>84</v>
      </c>
      <c r="H76" s="291">
        <v>0</v>
      </c>
      <c r="I76" s="291"/>
      <c r="J76" s="308">
        <f t="shared" si="31"/>
        <v>0</v>
      </c>
      <c r="K76" s="308"/>
    </row>
    <row r="77" spans="1:11" ht="26.25">
      <c r="A77" s="23"/>
      <c r="B77" s="23"/>
      <c r="C77" s="23" t="s">
        <v>474</v>
      </c>
      <c r="D77" s="23"/>
      <c r="E77" s="42" t="s">
        <v>473</v>
      </c>
      <c r="F77" s="285">
        <f>F78</f>
        <v>219.39999999999998</v>
      </c>
      <c r="G77" s="285">
        <f t="shared" ref="G77:I77" si="33">G78</f>
        <v>219.39999999999998</v>
      </c>
      <c r="H77" s="285">
        <f t="shared" si="33"/>
        <v>26.6</v>
      </c>
      <c r="I77" s="285">
        <f t="shared" si="33"/>
        <v>26.150000000000002</v>
      </c>
      <c r="J77" s="305">
        <f t="shared" si="31"/>
        <v>11.91886964448496</v>
      </c>
      <c r="K77" s="305">
        <f t="shared" si="32"/>
        <v>98.308270676691734</v>
      </c>
    </row>
    <row r="78" spans="1:11" ht="26.25">
      <c r="A78" s="109"/>
      <c r="B78" s="109"/>
      <c r="C78" s="109" t="s">
        <v>472</v>
      </c>
      <c r="D78" s="113"/>
      <c r="E78" s="110" t="s">
        <v>471</v>
      </c>
      <c r="F78" s="286">
        <f>F79+F81</f>
        <v>219.39999999999998</v>
      </c>
      <c r="G78" s="286">
        <f t="shared" ref="G78:I78" si="34">G79+G81</f>
        <v>219.39999999999998</v>
      </c>
      <c r="H78" s="286">
        <f t="shared" si="34"/>
        <v>26.6</v>
      </c>
      <c r="I78" s="286">
        <f t="shared" si="34"/>
        <v>26.150000000000002</v>
      </c>
      <c r="J78" s="306">
        <f t="shared" si="31"/>
        <v>11.91886964448496</v>
      </c>
      <c r="K78" s="306">
        <f t="shared" si="32"/>
        <v>98.308270676691734</v>
      </c>
    </row>
    <row r="79" spans="1:11">
      <c r="A79" s="7"/>
      <c r="B79" s="7"/>
      <c r="C79" s="6" t="s">
        <v>470</v>
      </c>
      <c r="D79" s="6"/>
      <c r="E79" s="51" t="s">
        <v>469</v>
      </c>
      <c r="F79" s="290">
        <f>F80</f>
        <v>97.8</v>
      </c>
      <c r="G79" s="290">
        <f t="shared" ref="G79:I79" si="35">G80</f>
        <v>97.8</v>
      </c>
      <c r="H79" s="290">
        <f t="shared" si="35"/>
        <v>5</v>
      </c>
      <c r="I79" s="290">
        <f t="shared" si="35"/>
        <v>4.55</v>
      </c>
      <c r="J79" s="311">
        <f t="shared" si="31"/>
        <v>4.6523517382413084</v>
      </c>
      <c r="K79" s="311">
        <f t="shared" si="32"/>
        <v>90.999999999999986</v>
      </c>
    </row>
    <row r="80" spans="1:11">
      <c r="A80" s="7"/>
      <c r="B80" s="7"/>
      <c r="C80" s="6"/>
      <c r="D80" s="6" t="s">
        <v>12</v>
      </c>
      <c r="E80" s="5" t="s">
        <v>11</v>
      </c>
      <c r="F80" s="291">
        <v>97.8</v>
      </c>
      <c r="G80" s="291">
        <v>97.8</v>
      </c>
      <c r="H80" s="291">
        <v>5</v>
      </c>
      <c r="I80" s="291">
        <v>4.55</v>
      </c>
      <c r="J80" s="308">
        <f t="shared" si="31"/>
        <v>4.6523517382413084</v>
      </c>
      <c r="K80" s="308">
        <f t="shared" si="32"/>
        <v>90.999999999999986</v>
      </c>
    </row>
    <row r="81" spans="1:11" ht="39">
      <c r="A81" s="7"/>
      <c r="B81" s="7"/>
      <c r="C81" s="6" t="s">
        <v>468</v>
      </c>
      <c r="D81" s="6"/>
      <c r="E81" s="51" t="s">
        <v>535</v>
      </c>
      <c r="F81" s="290">
        <f>F82</f>
        <v>121.6</v>
      </c>
      <c r="G81" s="290">
        <f t="shared" ref="G81:I81" si="36">G82</f>
        <v>121.6</v>
      </c>
      <c r="H81" s="290">
        <f t="shared" si="36"/>
        <v>21.6</v>
      </c>
      <c r="I81" s="290">
        <f t="shared" si="36"/>
        <v>21.6</v>
      </c>
      <c r="J81" s="311">
        <f t="shared" si="31"/>
        <v>17.763157894736846</v>
      </c>
      <c r="K81" s="311">
        <f t="shared" si="32"/>
        <v>100</v>
      </c>
    </row>
    <row r="82" spans="1:11">
      <c r="A82" s="7"/>
      <c r="B82" s="7"/>
      <c r="C82" s="6"/>
      <c r="D82" s="6" t="s">
        <v>12</v>
      </c>
      <c r="E82" s="5" t="s">
        <v>11</v>
      </c>
      <c r="F82" s="290">
        <v>121.6</v>
      </c>
      <c r="G82" s="290">
        <v>121.6</v>
      </c>
      <c r="H82" s="290">
        <v>21.6</v>
      </c>
      <c r="I82" s="290">
        <v>21.6</v>
      </c>
      <c r="J82" s="311">
        <f t="shared" si="31"/>
        <v>17.763157894736846</v>
      </c>
      <c r="K82" s="311">
        <f t="shared" si="32"/>
        <v>100</v>
      </c>
    </row>
    <row r="83" spans="1:11" ht="25.5">
      <c r="A83" s="44"/>
      <c r="B83" s="25"/>
      <c r="C83" s="26" t="s">
        <v>259</v>
      </c>
      <c r="D83" s="25"/>
      <c r="E83" s="24" t="s">
        <v>258</v>
      </c>
      <c r="F83" s="284">
        <f t="shared" ref="F83:I85" si="37">F84</f>
        <v>7363.6622699999998</v>
      </c>
      <c r="G83" s="284">
        <f t="shared" si="37"/>
        <v>7363.6622699999998</v>
      </c>
      <c r="H83" s="284">
        <f t="shared" si="37"/>
        <v>0</v>
      </c>
      <c r="I83" s="284">
        <f t="shared" si="37"/>
        <v>0</v>
      </c>
      <c r="J83" s="304">
        <f t="shared" si="31"/>
        <v>0</v>
      </c>
      <c r="K83" s="304"/>
    </row>
    <row r="84" spans="1:11" ht="26.25">
      <c r="A84" s="109"/>
      <c r="B84" s="109"/>
      <c r="C84" s="109" t="s">
        <v>257</v>
      </c>
      <c r="D84" s="109"/>
      <c r="E84" s="110" t="s">
        <v>256</v>
      </c>
      <c r="F84" s="286">
        <f t="shared" si="37"/>
        <v>7363.6622699999998</v>
      </c>
      <c r="G84" s="286">
        <f t="shared" si="37"/>
        <v>7363.6622699999998</v>
      </c>
      <c r="H84" s="286">
        <f t="shared" si="37"/>
        <v>0</v>
      </c>
      <c r="I84" s="286">
        <f t="shared" si="37"/>
        <v>0</v>
      </c>
      <c r="J84" s="306">
        <f t="shared" si="31"/>
        <v>0</v>
      </c>
      <c r="K84" s="306"/>
    </row>
    <row r="85" spans="1:11" ht="26.25">
      <c r="A85" s="6"/>
      <c r="B85" s="6"/>
      <c r="C85" s="6" t="s">
        <v>319</v>
      </c>
      <c r="D85" s="6"/>
      <c r="E85" s="5" t="s">
        <v>318</v>
      </c>
      <c r="F85" s="287">
        <f t="shared" si="37"/>
        <v>7363.6622699999998</v>
      </c>
      <c r="G85" s="287">
        <f t="shared" si="37"/>
        <v>7363.6622699999998</v>
      </c>
      <c r="H85" s="287">
        <f t="shared" si="37"/>
        <v>0</v>
      </c>
      <c r="I85" s="287">
        <f t="shared" si="37"/>
        <v>0</v>
      </c>
      <c r="J85" s="307">
        <f t="shared" si="31"/>
        <v>0</v>
      </c>
      <c r="K85" s="307"/>
    </row>
    <row r="86" spans="1:11">
      <c r="A86" s="6"/>
      <c r="B86" s="6"/>
      <c r="C86" s="6"/>
      <c r="D86" s="6" t="s">
        <v>12</v>
      </c>
      <c r="E86" s="5" t="s">
        <v>11</v>
      </c>
      <c r="F86" s="287">
        <f>F88+F87</f>
        <v>7363.6622699999998</v>
      </c>
      <c r="G86" s="287">
        <f t="shared" ref="G86:I86" si="38">G88+G87</f>
        <v>7363.6622699999998</v>
      </c>
      <c r="H86" s="287">
        <f t="shared" si="38"/>
        <v>0</v>
      </c>
      <c r="I86" s="287">
        <f t="shared" si="38"/>
        <v>0</v>
      </c>
      <c r="J86" s="307">
        <f t="shared" si="31"/>
        <v>0</v>
      </c>
      <c r="K86" s="307"/>
    </row>
    <row r="87" spans="1:11">
      <c r="A87" s="6"/>
      <c r="B87" s="6"/>
      <c r="C87" s="6"/>
      <c r="D87" s="6"/>
      <c r="E87" s="8" t="s">
        <v>100</v>
      </c>
      <c r="F87" s="291">
        <v>7216.3890000000001</v>
      </c>
      <c r="G87" s="291">
        <v>7216.3890000000001</v>
      </c>
      <c r="H87" s="291">
        <v>0</v>
      </c>
      <c r="I87" s="291">
        <v>0</v>
      </c>
      <c r="J87" s="308">
        <f t="shared" si="31"/>
        <v>0</v>
      </c>
      <c r="K87" s="308"/>
    </row>
    <row r="88" spans="1:11">
      <c r="A88" s="6"/>
      <c r="B88" s="6"/>
      <c r="C88" s="6"/>
      <c r="D88" s="6"/>
      <c r="E88" s="5" t="s">
        <v>97</v>
      </c>
      <c r="F88" s="291">
        <v>147.27327</v>
      </c>
      <c r="G88" s="291">
        <v>147.27327</v>
      </c>
      <c r="H88" s="291">
        <v>0</v>
      </c>
      <c r="I88" s="291">
        <v>0</v>
      </c>
      <c r="J88" s="308">
        <f t="shared" si="31"/>
        <v>0</v>
      </c>
      <c r="K88" s="308"/>
    </row>
    <row r="89" spans="1:11">
      <c r="A89" s="13"/>
      <c r="B89" s="13"/>
      <c r="C89" s="13" t="s">
        <v>18</v>
      </c>
      <c r="D89" s="13"/>
      <c r="E89" s="12" t="s">
        <v>17</v>
      </c>
      <c r="F89" s="297">
        <f t="shared" ref="F89:I89" si="39">F90</f>
        <v>49343.1</v>
      </c>
      <c r="G89" s="297">
        <f t="shared" si="39"/>
        <v>49671.76</v>
      </c>
      <c r="H89" s="297">
        <f t="shared" si="39"/>
        <v>13285.66</v>
      </c>
      <c r="I89" s="297">
        <f t="shared" si="39"/>
        <v>13154.65602</v>
      </c>
      <c r="J89" s="317">
        <f t="shared" si="31"/>
        <v>26.483168746184955</v>
      </c>
      <c r="K89" s="317">
        <f t="shared" si="32"/>
        <v>99.01394450859047</v>
      </c>
    </row>
    <row r="90" spans="1:11" ht="26.25">
      <c r="A90" s="11"/>
      <c r="B90" s="11"/>
      <c r="C90" s="11" t="s">
        <v>16</v>
      </c>
      <c r="D90" s="11"/>
      <c r="E90" s="10" t="s">
        <v>15</v>
      </c>
      <c r="F90" s="294">
        <f>F91+F99+F101+F95+F108+F103</f>
        <v>49343.1</v>
      </c>
      <c r="G90" s="294">
        <f>G91+G99+G101+G95+G108+G103+G97+G105</f>
        <v>49671.76</v>
      </c>
      <c r="H90" s="294">
        <f>H91+H99+H101+H95+H108+H103+H97+H105</f>
        <v>13285.66</v>
      </c>
      <c r="I90" s="294">
        <f>I91+I99+I101+I95+I108+I103+I97+I105</f>
        <v>13154.65602</v>
      </c>
      <c r="J90" s="314">
        <f t="shared" si="31"/>
        <v>26.483168746184955</v>
      </c>
      <c r="K90" s="314">
        <f t="shared" si="32"/>
        <v>99.01394450859047</v>
      </c>
    </row>
    <row r="91" spans="1:11" ht="26.25">
      <c r="A91" s="7"/>
      <c r="B91" s="7"/>
      <c r="C91" s="6" t="s">
        <v>466</v>
      </c>
      <c r="D91" s="6"/>
      <c r="E91" s="51" t="s">
        <v>465</v>
      </c>
      <c r="F91" s="287">
        <f t="shared" ref="F91:H91" si="40">F92+F93+F94</f>
        <v>46662.5</v>
      </c>
      <c r="G91" s="287">
        <f t="shared" si="40"/>
        <v>46662.5</v>
      </c>
      <c r="H91" s="287">
        <f t="shared" si="40"/>
        <v>12505</v>
      </c>
      <c r="I91" s="287">
        <f>I92+I93+I94</f>
        <v>12379.0898</v>
      </c>
      <c r="J91" s="307">
        <f t="shared" si="31"/>
        <v>26.528989659791051</v>
      </c>
      <c r="K91" s="307">
        <f t="shared" si="32"/>
        <v>98.993121151539384</v>
      </c>
    </row>
    <row r="92" spans="1:11" ht="39">
      <c r="A92" s="7"/>
      <c r="B92" s="7"/>
      <c r="C92" s="6"/>
      <c r="D92" s="6" t="s">
        <v>2</v>
      </c>
      <c r="E92" s="5" t="s">
        <v>1</v>
      </c>
      <c r="F92" s="291">
        <v>22787.3</v>
      </c>
      <c r="G92" s="278">
        <v>22788.93</v>
      </c>
      <c r="H92" s="291">
        <v>4200</v>
      </c>
      <c r="I92" s="278">
        <v>4128.69974</v>
      </c>
      <c r="J92" s="308">
        <f t="shared" si="31"/>
        <v>18.117128535653055</v>
      </c>
      <c r="K92" s="308">
        <f t="shared" si="32"/>
        <v>98.302374761904758</v>
      </c>
    </row>
    <row r="93" spans="1:11">
      <c r="A93" s="7"/>
      <c r="B93" s="7"/>
      <c r="C93" s="6"/>
      <c r="D93" s="6" t="s">
        <v>12</v>
      </c>
      <c r="E93" s="5" t="s">
        <v>11</v>
      </c>
      <c r="F93" s="291">
        <f>21675.2+1787.9</f>
        <v>23463.100000000002</v>
      </c>
      <c r="G93" s="278">
        <v>23461.47</v>
      </c>
      <c r="H93" s="291">
        <v>8200</v>
      </c>
      <c r="I93" s="278">
        <v>8147.0250599999999</v>
      </c>
      <c r="J93" s="308">
        <f t="shared" si="31"/>
        <v>34.725126174958341</v>
      </c>
      <c r="K93" s="308">
        <f t="shared" si="32"/>
        <v>99.353964146341468</v>
      </c>
    </row>
    <row r="94" spans="1:11">
      <c r="A94" s="7"/>
      <c r="B94" s="7"/>
      <c r="C94" s="6"/>
      <c r="D94" s="6" t="s">
        <v>22</v>
      </c>
      <c r="E94" s="5" t="s">
        <v>21</v>
      </c>
      <c r="F94" s="291">
        <v>412.1</v>
      </c>
      <c r="G94" s="291">
        <v>412.1</v>
      </c>
      <c r="H94" s="291">
        <v>105</v>
      </c>
      <c r="I94" s="278">
        <v>103.36499999999999</v>
      </c>
      <c r="J94" s="308">
        <f t="shared" si="31"/>
        <v>25.082504246542097</v>
      </c>
      <c r="K94" s="308">
        <f t="shared" si="32"/>
        <v>98.44285714285715</v>
      </c>
    </row>
    <row r="95" spans="1:11">
      <c r="A95" s="7"/>
      <c r="B95" s="7"/>
      <c r="C95" s="45" t="s">
        <v>464</v>
      </c>
      <c r="D95" s="45"/>
      <c r="E95" s="8" t="s">
        <v>463</v>
      </c>
      <c r="F95" s="287">
        <f>F96</f>
        <v>1105.5999999999999</v>
      </c>
      <c r="G95" s="287">
        <f t="shared" ref="G95:I95" si="41">G96</f>
        <v>1105.5999999999999</v>
      </c>
      <c r="H95" s="287">
        <f t="shared" si="41"/>
        <v>80</v>
      </c>
      <c r="I95" s="287">
        <f t="shared" si="41"/>
        <v>77.644840000000002</v>
      </c>
      <c r="J95" s="307">
        <f t="shared" si="31"/>
        <v>7.022869030390738</v>
      </c>
      <c r="K95" s="307">
        <f t="shared" si="32"/>
        <v>97.056049999999999</v>
      </c>
    </row>
    <row r="96" spans="1:11">
      <c r="A96" s="7"/>
      <c r="B96" s="7"/>
      <c r="C96" s="45"/>
      <c r="D96" s="45" t="s">
        <v>12</v>
      </c>
      <c r="E96" s="8" t="s">
        <v>11</v>
      </c>
      <c r="F96" s="291">
        <v>1105.5999999999999</v>
      </c>
      <c r="G96" s="291">
        <v>1105.5999999999999</v>
      </c>
      <c r="H96" s="291">
        <v>80</v>
      </c>
      <c r="I96" s="278">
        <v>77.644840000000002</v>
      </c>
      <c r="J96" s="308">
        <f t="shared" si="31"/>
        <v>7.022869030390738</v>
      </c>
      <c r="K96" s="308">
        <f t="shared" si="32"/>
        <v>97.056049999999999</v>
      </c>
    </row>
    <row r="97" spans="1:12">
      <c r="A97" s="267"/>
      <c r="B97" s="267"/>
      <c r="C97" s="45" t="s">
        <v>816</v>
      </c>
      <c r="D97" s="268"/>
      <c r="E97" s="269"/>
      <c r="F97" s="291"/>
      <c r="G97" s="291">
        <f>G98</f>
        <v>68</v>
      </c>
      <c r="H97" s="291">
        <v>68</v>
      </c>
      <c r="I97" s="291">
        <v>68</v>
      </c>
      <c r="J97" s="308">
        <f t="shared" si="31"/>
        <v>100</v>
      </c>
      <c r="K97" s="308">
        <f t="shared" si="32"/>
        <v>100</v>
      </c>
    </row>
    <row r="98" spans="1:12">
      <c r="A98" s="267"/>
      <c r="B98" s="267"/>
      <c r="C98" s="268"/>
      <c r="D98" s="6" t="s">
        <v>22</v>
      </c>
      <c r="E98" s="5" t="s">
        <v>21</v>
      </c>
      <c r="F98" s="291"/>
      <c r="G98" s="291">
        <v>68</v>
      </c>
      <c r="H98" s="291">
        <v>68</v>
      </c>
      <c r="I98" s="291">
        <v>68</v>
      </c>
      <c r="J98" s="308">
        <f t="shared" si="31"/>
        <v>100</v>
      </c>
      <c r="K98" s="308">
        <f t="shared" si="32"/>
        <v>100</v>
      </c>
    </row>
    <row r="99" spans="1:12" ht="26.25">
      <c r="A99" s="7"/>
      <c r="B99" s="7"/>
      <c r="C99" s="6" t="s">
        <v>43</v>
      </c>
      <c r="D99" s="6"/>
      <c r="E99" s="5" t="s">
        <v>42</v>
      </c>
      <c r="F99" s="287">
        <f>F100</f>
        <v>300</v>
      </c>
      <c r="G99" s="287">
        <f t="shared" ref="G99:I99" si="42">G100</f>
        <v>300</v>
      </c>
      <c r="H99" s="287">
        <f t="shared" si="42"/>
        <v>31</v>
      </c>
      <c r="I99" s="287">
        <f t="shared" si="42"/>
        <v>30.184380000000001</v>
      </c>
      <c r="J99" s="307">
        <f t="shared" si="31"/>
        <v>10.06146</v>
      </c>
      <c r="K99" s="307">
        <f t="shared" si="32"/>
        <v>97.368967741935492</v>
      </c>
    </row>
    <row r="100" spans="1:12">
      <c r="A100" s="7"/>
      <c r="B100" s="7"/>
      <c r="C100" s="6"/>
      <c r="D100" s="6" t="s">
        <v>12</v>
      </c>
      <c r="E100" s="5" t="s">
        <v>11</v>
      </c>
      <c r="F100" s="287">
        <v>300</v>
      </c>
      <c r="G100" s="287">
        <v>300</v>
      </c>
      <c r="H100" s="287">
        <v>31</v>
      </c>
      <c r="I100" s="278">
        <v>30.184380000000001</v>
      </c>
      <c r="J100" s="307">
        <f t="shared" si="31"/>
        <v>10.06146</v>
      </c>
      <c r="K100" s="307">
        <f t="shared" si="32"/>
        <v>97.368967741935492</v>
      </c>
    </row>
    <row r="101" spans="1:12">
      <c r="A101" s="7"/>
      <c r="B101" s="7"/>
      <c r="C101" s="6" t="s">
        <v>462</v>
      </c>
      <c r="D101" s="6"/>
      <c r="E101" s="5" t="s">
        <v>461</v>
      </c>
      <c r="F101" s="289">
        <f>F102</f>
        <v>375</v>
      </c>
      <c r="G101" s="289">
        <f t="shared" ref="G101:I101" si="43">G102</f>
        <v>375</v>
      </c>
      <c r="H101" s="289">
        <f t="shared" si="43"/>
        <v>341</v>
      </c>
      <c r="I101" s="289">
        <f t="shared" si="43"/>
        <v>341</v>
      </c>
      <c r="J101" s="310">
        <f t="shared" si="31"/>
        <v>90.933333333333337</v>
      </c>
      <c r="K101" s="310">
        <f t="shared" si="32"/>
        <v>100</v>
      </c>
    </row>
    <row r="102" spans="1:12">
      <c r="A102" s="7"/>
      <c r="B102" s="7"/>
      <c r="C102" s="6"/>
      <c r="D102" s="6" t="s">
        <v>22</v>
      </c>
      <c r="E102" s="5" t="s">
        <v>21</v>
      </c>
      <c r="F102" s="289">
        <v>375</v>
      </c>
      <c r="G102" s="289">
        <v>375</v>
      </c>
      <c r="H102" s="289">
        <v>341</v>
      </c>
      <c r="I102" s="278">
        <v>341</v>
      </c>
      <c r="J102" s="310">
        <f t="shared" si="31"/>
        <v>90.933333333333337</v>
      </c>
      <c r="K102" s="310">
        <f t="shared" si="32"/>
        <v>100</v>
      </c>
    </row>
    <row r="103" spans="1:12">
      <c r="A103" s="158"/>
      <c r="B103" s="158"/>
      <c r="C103" s="6" t="s">
        <v>702</v>
      </c>
      <c r="D103" s="157"/>
      <c r="E103" s="172" t="s">
        <v>703</v>
      </c>
      <c r="F103" s="291">
        <v>600</v>
      </c>
      <c r="G103" s="291">
        <v>600</v>
      </c>
      <c r="H103" s="291">
        <v>0</v>
      </c>
      <c r="I103" s="291">
        <v>0</v>
      </c>
      <c r="J103" s="308">
        <f t="shared" si="31"/>
        <v>0</v>
      </c>
      <c r="K103" s="308"/>
    </row>
    <row r="104" spans="1:12">
      <c r="A104" s="158"/>
      <c r="B104" s="158"/>
      <c r="C104" s="157"/>
      <c r="D104" s="6" t="s">
        <v>12</v>
      </c>
      <c r="E104" s="5" t="s">
        <v>11</v>
      </c>
      <c r="F104" s="291">
        <v>600</v>
      </c>
      <c r="G104" s="291">
        <v>600</v>
      </c>
      <c r="H104" s="291">
        <v>0</v>
      </c>
      <c r="I104" s="291">
        <v>0</v>
      </c>
      <c r="J104" s="308">
        <f t="shared" si="31"/>
        <v>0</v>
      </c>
      <c r="K104" s="308">
        <v>0</v>
      </c>
    </row>
    <row r="105" spans="1:12">
      <c r="A105" s="267"/>
      <c r="B105" s="267"/>
      <c r="C105" s="6" t="s">
        <v>24</v>
      </c>
      <c r="D105" s="270"/>
      <c r="E105" s="271" t="s">
        <v>23</v>
      </c>
      <c r="F105" s="291"/>
      <c r="G105" s="291">
        <f>G106+G107</f>
        <v>260.65999999999997</v>
      </c>
      <c r="H105" s="291">
        <f>H106+H107</f>
        <v>260.65999999999997</v>
      </c>
      <c r="I105" s="291">
        <f>I106+I107</f>
        <v>258.73699999999997</v>
      </c>
      <c r="J105" s="308">
        <f t="shared" si="31"/>
        <v>99.262257346735211</v>
      </c>
      <c r="K105" s="308">
        <f t="shared" si="32"/>
        <v>99.262257346735211</v>
      </c>
      <c r="L105" s="280"/>
    </row>
    <row r="106" spans="1:12">
      <c r="A106" s="267"/>
      <c r="B106" s="267"/>
      <c r="C106" s="270"/>
      <c r="D106" s="6" t="s">
        <v>12</v>
      </c>
      <c r="E106" s="5" t="s">
        <v>11</v>
      </c>
      <c r="F106" s="291"/>
      <c r="G106" s="278">
        <v>16.823</v>
      </c>
      <c r="H106" s="278">
        <v>16.823</v>
      </c>
      <c r="I106" s="278">
        <v>14.9</v>
      </c>
      <c r="J106" s="308">
        <f t="shared" si="31"/>
        <v>88.569220709742609</v>
      </c>
      <c r="K106" s="308">
        <f t="shared" si="32"/>
        <v>88.569220709742609</v>
      </c>
    </row>
    <row r="107" spans="1:12">
      <c r="A107" s="267"/>
      <c r="B107" s="267"/>
      <c r="C107" s="270"/>
      <c r="D107" s="6" t="s">
        <v>71</v>
      </c>
      <c r="E107" s="5" t="s">
        <v>70</v>
      </c>
      <c r="F107" s="291"/>
      <c r="G107" s="278">
        <v>243.83699999999999</v>
      </c>
      <c r="H107" s="278">
        <v>243.83699999999999</v>
      </c>
      <c r="I107" s="278">
        <v>243.83699999999999</v>
      </c>
      <c r="J107" s="308">
        <f t="shared" si="31"/>
        <v>100</v>
      </c>
      <c r="K107" s="308">
        <f t="shared" si="32"/>
        <v>100</v>
      </c>
    </row>
    <row r="108" spans="1:12" ht="26.25">
      <c r="A108" s="7"/>
      <c r="B108" s="7"/>
      <c r="C108" s="6" t="s">
        <v>533</v>
      </c>
      <c r="D108" s="6"/>
      <c r="E108" s="83" t="s">
        <v>467</v>
      </c>
      <c r="F108" s="289">
        <f>F109</f>
        <v>300</v>
      </c>
      <c r="G108" s="289">
        <f t="shared" ref="G108:I108" si="44">G109</f>
        <v>300</v>
      </c>
      <c r="H108" s="289">
        <f t="shared" si="44"/>
        <v>0</v>
      </c>
      <c r="I108" s="289">
        <f t="shared" si="44"/>
        <v>0</v>
      </c>
      <c r="J108" s="310">
        <f t="shared" si="31"/>
        <v>0</v>
      </c>
      <c r="K108" s="310"/>
    </row>
    <row r="109" spans="1:12" ht="26.25">
      <c r="A109" s="7"/>
      <c r="B109" s="7"/>
      <c r="C109" s="6"/>
      <c r="D109" s="6" t="s">
        <v>57</v>
      </c>
      <c r="E109" s="5" t="s">
        <v>56</v>
      </c>
      <c r="F109" s="289">
        <v>300</v>
      </c>
      <c r="G109" s="289">
        <v>300</v>
      </c>
      <c r="H109" s="289">
        <v>0</v>
      </c>
      <c r="I109" s="289">
        <v>0</v>
      </c>
      <c r="J109" s="310">
        <f t="shared" si="31"/>
        <v>0</v>
      </c>
      <c r="K109" s="310"/>
    </row>
    <row r="110" spans="1:12">
      <c r="A110" s="15"/>
      <c r="B110" s="17" t="s">
        <v>460</v>
      </c>
      <c r="C110" s="16"/>
      <c r="D110" s="17"/>
      <c r="E110" s="14" t="s">
        <v>459</v>
      </c>
      <c r="F110" s="295">
        <f t="shared" ref="F110:I115" si="45">F111</f>
        <v>2614.4</v>
      </c>
      <c r="G110" s="295">
        <f t="shared" si="45"/>
        <v>2614.4</v>
      </c>
      <c r="H110" s="295">
        <f t="shared" si="45"/>
        <v>489.6558</v>
      </c>
      <c r="I110" s="295">
        <f t="shared" si="45"/>
        <v>489.6558</v>
      </c>
      <c r="J110" s="315">
        <f t="shared" si="31"/>
        <v>18.729184516523866</v>
      </c>
      <c r="K110" s="315">
        <f t="shared" si="32"/>
        <v>100</v>
      </c>
    </row>
    <row r="111" spans="1:12">
      <c r="A111" s="15"/>
      <c r="B111" s="17" t="s">
        <v>458</v>
      </c>
      <c r="C111" s="16"/>
      <c r="D111" s="17"/>
      <c r="E111" s="14" t="s">
        <v>457</v>
      </c>
      <c r="F111" s="295">
        <f t="shared" si="45"/>
        <v>2614.4</v>
      </c>
      <c r="G111" s="295">
        <f t="shared" si="45"/>
        <v>2614.4</v>
      </c>
      <c r="H111" s="295">
        <f t="shared" si="45"/>
        <v>489.6558</v>
      </c>
      <c r="I111" s="295">
        <f t="shared" si="45"/>
        <v>489.6558</v>
      </c>
      <c r="J111" s="315">
        <f t="shared" si="31"/>
        <v>18.729184516523866</v>
      </c>
      <c r="K111" s="315">
        <f t="shared" si="32"/>
        <v>100</v>
      </c>
    </row>
    <row r="112" spans="1:12">
      <c r="A112" s="15"/>
      <c r="B112" s="17"/>
      <c r="C112" s="86" t="s">
        <v>36</v>
      </c>
      <c r="D112" s="86"/>
      <c r="E112" s="85" t="s">
        <v>35</v>
      </c>
      <c r="F112" s="295">
        <f t="shared" si="45"/>
        <v>2614.4</v>
      </c>
      <c r="G112" s="295">
        <f t="shared" si="45"/>
        <v>2614.4</v>
      </c>
      <c r="H112" s="295">
        <f t="shared" si="45"/>
        <v>489.6558</v>
      </c>
      <c r="I112" s="295">
        <f t="shared" si="45"/>
        <v>489.6558</v>
      </c>
      <c r="J112" s="315">
        <f t="shared" si="31"/>
        <v>18.729184516523866</v>
      </c>
      <c r="K112" s="315">
        <f t="shared" si="32"/>
        <v>100</v>
      </c>
    </row>
    <row r="113" spans="1:11" ht="25.5">
      <c r="A113" s="44"/>
      <c r="B113" s="25"/>
      <c r="C113" s="26" t="s">
        <v>34</v>
      </c>
      <c r="D113" s="25"/>
      <c r="E113" s="24" t="s">
        <v>33</v>
      </c>
      <c r="F113" s="284">
        <f t="shared" si="45"/>
        <v>2614.4</v>
      </c>
      <c r="G113" s="284">
        <f t="shared" si="45"/>
        <v>2614.4</v>
      </c>
      <c r="H113" s="284">
        <f t="shared" si="45"/>
        <v>489.6558</v>
      </c>
      <c r="I113" s="284">
        <f t="shared" si="45"/>
        <v>489.6558</v>
      </c>
      <c r="J113" s="304">
        <f t="shared" si="31"/>
        <v>18.729184516523866</v>
      </c>
      <c r="K113" s="304">
        <f t="shared" si="32"/>
        <v>100</v>
      </c>
    </row>
    <row r="114" spans="1:11" ht="38.25">
      <c r="A114" s="56"/>
      <c r="B114" s="54"/>
      <c r="C114" s="55" t="s">
        <v>456</v>
      </c>
      <c r="D114" s="54"/>
      <c r="E114" s="53" t="s">
        <v>455</v>
      </c>
      <c r="F114" s="296">
        <f t="shared" si="45"/>
        <v>2614.4</v>
      </c>
      <c r="G114" s="296">
        <f t="shared" si="45"/>
        <v>2614.4</v>
      </c>
      <c r="H114" s="296">
        <f t="shared" si="45"/>
        <v>489.6558</v>
      </c>
      <c r="I114" s="296">
        <f t="shared" si="45"/>
        <v>489.6558</v>
      </c>
      <c r="J114" s="316">
        <f t="shared" si="31"/>
        <v>18.729184516523866</v>
      </c>
      <c r="K114" s="316">
        <f t="shared" si="32"/>
        <v>100</v>
      </c>
    </row>
    <row r="115" spans="1:11" ht="25.5">
      <c r="A115" s="118"/>
      <c r="B115" s="112"/>
      <c r="C115" s="115" t="s">
        <v>454</v>
      </c>
      <c r="D115" s="112"/>
      <c r="E115" s="119" t="s">
        <v>453</v>
      </c>
      <c r="F115" s="286">
        <f t="shared" si="45"/>
        <v>2614.4</v>
      </c>
      <c r="G115" s="286">
        <f t="shared" si="45"/>
        <v>2614.4</v>
      </c>
      <c r="H115" s="286">
        <f t="shared" si="45"/>
        <v>489.6558</v>
      </c>
      <c r="I115" s="286">
        <f t="shared" si="45"/>
        <v>489.6558</v>
      </c>
      <c r="J115" s="306">
        <f t="shared" si="31"/>
        <v>18.729184516523866</v>
      </c>
      <c r="K115" s="306">
        <f t="shared" si="32"/>
        <v>100</v>
      </c>
    </row>
    <row r="116" spans="1:11" ht="26.25">
      <c r="A116" s="6"/>
      <c r="B116" s="6"/>
      <c r="C116" s="6" t="s">
        <v>452</v>
      </c>
      <c r="D116" s="6"/>
      <c r="E116" s="5" t="s">
        <v>618</v>
      </c>
      <c r="F116" s="290">
        <f>SUM(F117+F118)</f>
        <v>2614.4</v>
      </c>
      <c r="G116" s="290">
        <f t="shared" ref="G116:I116" si="46">SUM(G117+G118)</f>
        <v>2614.4</v>
      </c>
      <c r="H116" s="290">
        <f t="shared" si="46"/>
        <v>489.6558</v>
      </c>
      <c r="I116" s="290">
        <f t="shared" si="46"/>
        <v>489.6558</v>
      </c>
      <c r="J116" s="311">
        <f t="shared" si="31"/>
        <v>18.729184516523866</v>
      </c>
      <c r="K116" s="311">
        <f t="shared" si="32"/>
        <v>100</v>
      </c>
    </row>
    <row r="117" spans="1:11" ht="39">
      <c r="A117" s="6"/>
      <c r="B117" s="6"/>
      <c r="C117" s="6"/>
      <c r="D117" s="6" t="s">
        <v>2</v>
      </c>
      <c r="E117" s="5" t="s">
        <v>1</v>
      </c>
      <c r="F117" s="292">
        <v>1812</v>
      </c>
      <c r="G117" s="292">
        <v>1812</v>
      </c>
      <c r="H117" s="278">
        <v>485.54496</v>
      </c>
      <c r="I117" s="278">
        <v>485.54496</v>
      </c>
      <c r="J117" s="312">
        <f t="shared" si="31"/>
        <v>26.796079470198674</v>
      </c>
      <c r="K117" s="312">
        <f t="shared" si="32"/>
        <v>100</v>
      </c>
    </row>
    <row r="118" spans="1:11">
      <c r="A118" s="6"/>
      <c r="B118" s="6"/>
      <c r="C118" s="6"/>
      <c r="D118" s="6" t="s">
        <v>12</v>
      </c>
      <c r="E118" s="5" t="s">
        <v>11</v>
      </c>
      <c r="F118" s="292">
        <f>287.3+515.1</f>
        <v>802.40000000000009</v>
      </c>
      <c r="G118" s="292">
        <f t="shared" ref="G118" si="47">287.3+515.1</f>
        <v>802.40000000000009</v>
      </c>
      <c r="H118" s="278">
        <v>4.1108399999999996</v>
      </c>
      <c r="I118" s="278">
        <v>4.1108399999999996</v>
      </c>
      <c r="J118" s="312">
        <f t="shared" si="31"/>
        <v>0.51231804586241259</v>
      </c>
      <c r="K118" s="312">
        <f t="shared" si="32"/>
        <v>100</v>
      </c>
    </row>
    <row r="119" spans="1:11">
      <c r="A119" s="15"/>
      <c r="B119" s="17" t="s">
        <v>451</v>
      </c>
      <c r="C119" s="16"/>
      <c r="D119" s="15"/>
      <c r="E119" s="14" t="s">
        <v>450</v>
      </c>
      <c r="F119" s="295">
        <f t="shared" ref="F119:I119" si="48">F120+F133+F145</f>
        <v>33848.300000000003</v>
      </c>
      <c r="G119" s="295">
        <f t="shared" si="48"/>
        <v>33848.300000000003</v>
      </c>
      <c r="H119" s="295">
        <f t="shared" si="48"/>
        <v>6478.0749999999998</v>
      </c>
      <c r="I119" s="295">
        <f t="shared" si="48"/>
        <v>6388.00972</v>
      </c>
      <c r="J119" s="315">
        <f t="shared" si="31"/>
        <v>18.872468395753994</v>
      </c>
      <c r="K119" s="315">
        <f t="shared" si="32"/>
        <v>98.609690687434153</v>
      </c>
    </row>
    <row r="120" spans="1:11" ht="25.5">
      <c r="A120" s="15"/>
      <c r="B120" s="17" t="s">
        <v>449</v>
      </c>
      <c r="C120" s="16"/>
      <c r="D120" s="17"/>
      <c r="E120" s="21" t="s">
        <v>448</v>
      </c>
      <c r="F120" s="295">
        <f t="shared" ref="F120:I122" si="49">F121</f>
        <v>27918.499999999996</v>
      </c>
      <c r="G120" s="295">
        <f t="shared" si="49"/>
        <v>27918.499999999996</v>
      </c>
      <c r="H120" s="295">
        <f t="shared" si="49"/>
        <v>5601</v>
      </c>
      <c r="I120" s="295">
        <f t="shared" si="49"/>
        <v>5514.24604</v>
      </c>
      <c r="J120" s="315">
        <f t="shared" si="31"/>
        <v>19.751226032917245</v>
      </c>
      <c r="K120" s="315">
        <f t="shared" si="32"/>
        <v>98.451098732369218</v>
      </c>
    </row>
    <row r="121" spans="1:11">
      <c r="A121" s="15"/>
      <c r="B121" s="17"/>
      <c r="C121" s="16" t="s">
        <v>36</v>
      </c>
      <c r="D121" s="15"/>
      <c r="E121" s="21" t="s">
        <v>35</v>
      </c>
      <c r="F121" s="295">
        <f t="shared" si="49"/>
        <v>27918.499999999996</v>
      </c>
      <c r="G121" s="295">
        <f t="shared" si="49"/>
        <v>27918.499999999996</v>
      </c>
      <c r="H121" s="295">
        <f t="shared" si="49"/>
        <v>5601</v>
      </c>
      <c r="I121" s="295">
        <f t="shared" si="49"/>
        <v>5514.24604</v>
      </c>
      <c r="J121" s="315">
        <f t="shared" si="31"/>
        <v>19.751226032917245</v>
      </c>
      <c r="K121" s="315">
        <f t="shared" si="32"/>
        <v>98.451098732369218</v>
      </c>
    </row>
    <row r="122" spans="1:11" ht="38.25">
      <c r="A122" s="44"/>
      <c r="B122" s="25"/>
      <c r="C122" s="26" t="s">
        <v>411</v>
      </c>
      <c r="D122" s="25"/>
      <c r="E122" s="24" t="s">
        <v>447</v>
      </c>
      <c r="F122" s="284">
        <f t="shared" si="49"/>
        <v>27918.499999999996</v>
      </c>
      <c r="G122" s="284">
        <f t="shared" si="49"/>
        <v>27918.499999999996</v>
      </c>
      <c r="H122" s="284">
        <f t="shared" si="49"/>
        <v>5601</v>
      </c>
      <c r="I122" s="284">
        <f t="shared" si="49"/>
        <v>5514.24604</v>
      </c>
      <c r="J122" s="304">
        <f t="shared" si="31"/>
        <v>19.751226032917245</v>
      </c>
      <c r="K122" s="304">
        <f t="shared" si="32"/>
        <v>98.451098732369218</v>
      </c>
    </row>
    <row r="123" spans="1:11" ht="26.25">
      <c r="A123" s="109"/>
      <c r="B123" s="109"/>
      <c r="C123" s="109" t="s">
        <v>446</v>
      </c>
      <c r="D123" s="109"/>
      <c r="E123" s="116" t="s">
        <v>445</v>
      </c>
      <c r="F123" s="286">
        <f t="shared" ref="F123:I123" si="50">F124+F126+F130+F128</f>
        <v>27918.499999999996</v>
      </c>
      <c r="G123" s="286">
        <f t="shared" si="50"/>
        <v>27918.499999999996</v>
      </c>
      <c r="H123" s="286">
        <f t="shared" si="50"/>
        <v>5601</v>
      </c>
      <c r="I123" s="286">
        <f t="shared" si="50"/>
        <v>5514.24604</v>
      </c>
      <c r="J123" s="306">
        <f t="shared" si="31"/>
        <v>19.751226032917245</v>
      </c>
      <c r="K123" s="306">
        <f t="shared" si="32"/>
        <v>98.451098732369218</v>
      </c>
    </row>
    <row r="124" spans="1:11">
      <c r="A124" s="6"/>
      <c r="B124" s="6"/>
      <c r="C124" s="6" t="s">
        <v>444</v>
      </c>
      <c r="D124" s="6"/>
      <c r="E124" s="8" t="s">
        <v>443</v>
      </c>
      <c r="F124" s="287">
        <f>SUM(F125)</f>
        <v>52.4</v>
      </c>
      <c r="G124" s="287">
        <f t="shared" ref="G124:I124" si="51">SUM(G125)</f>
        <v>52.4</v>
      </c>
      <c r="H124" s="287">
        <f>SUM(H125)</f>
        <v>51</v>
      </c>
      <c r="I124" s="287">
        <f t="shared" si="51"/>
        <v>51</v>
      </c>
      <c r="J124" s="307">
        <f t="shared" si="31"/>
        <v>97.328244274809165</v>
      </c>
      <c r="K124" s="307">
        <f t="shared" si="32"/>
        <v>100</v>
      </c>
    </row>
    <row r="125" spans="1:11">
      <c r="A125" s="6"/>
      <c r="B125" s="6"/>
      <c r="C125" s="6"/>
      <c r="D125" s="6" t="s">
        <v>12</v>
      </c>
      <c r="E125" s="5" t="s">
        <v>11</v>
      </c>
      <c r="F125" s="291">
        <v>52.4</v>
      </c>
      <c r="G125" s="291">
        <v>52.4</v>
      </c>
      <c r="H125" s="291">
        <v>51</v>
      </c>
      <c r="I125" s="291">
        <v>51</v>
      </c>
      <c r="J125" s="308">
        <f t="shared" si="31"/>
        <v>97.328244274809165</v>
      </c>
      <c r="K125" s="308">
        <f t="shared" si="32"/>
        <v>100</v>
      </c>
    </row>
    <row r="126" spans="1:11" ht="39">
      <c r="A126" s="6"/>
      <c r="B126" s="6"/>
      <c r="C126" s="6" t="s">
        <v>442</v>
      </c>
      <c r="D126" s="6"/>
      <c r="E126" s="5" t="s">
        <v>519</v>
      </c>
      <c r="F126" s="287">
        <f>F127</f>
        <v>270.2</v>
      </c>
      <c r="G126" s="287">
        <f t="shared" ref="G126:I126" si="52">G127</f>
        <v>270.2</v>
      </c>
      <c r="H126" s="287">
        <f t="shared" si="52"/>
        <v>130</v>
      </c>
      <c r="I126" s="287">
        <f t="shared" si="52"/>
        <v>127.67</v>
      </c>
      <c r="J126" s="307">
        <f t="shared" si="31"/>
        <v>47.250185048112513</v>
      </c>
      <c r="K126" s="307">
        <f t="shared" si="32"/>
        <v>98.207692307692312</v>
      </c>
    </row>
    <row r="127" spans="1:11">
      <c r="A127" s="6"/>
      <c r="B127" s="6"/>
      <c r="C127" s="6"/>
      <c r="D127" s="6" t="s">
        <v>12</v>
      </c>
      <c r="E127" s="5" t="s">
        <v>11</v>
      </c>
      <c r="F127" s="291">
        <v>270.2</v>
      </c>
      <c r="G127" s="291">
        <v>270.2</v>
      </c>
      <c r="H127" s="291">
        <v>130</v>
      </c>
      <c r="I127" s="291">
        <v>127.67</v>
      </c>
      <c r="J127" s="308">
        <f t="shared" si="31"/>
        <v>47.250185048112513</v>
      </c>
      <c r="K127" s="308">
        <f t="shared" si="32"/>
        <v>98.207692307692312</v>
      </c>
    </row>
    <row r="128" spans="1:11" ht="26.25">
      <c r="A128" s="6"/>
      <c r="B128" s="6"/>
      <c r="C128" s="6" t="s">
        <v>520</v>
      </c>
      <c r="D128" s="6"/>
      <c r="E128" s="5" t="s">
        <v>521</v>
      </c>
      <c r="F128" s="287">
        <f>F129</f>
        <v>578</v>
      </c>
      <c r="G128" s="287">
        <f t="shared" ref="G128:I128" si="53">G129</f>
        <v>578</v>
      </c>
      <c r="H128" s="287">
        <f t="shared" si="53"/>
        <v>0</v>
      </c>
      <c r="I128" s="287">
        <f t="shared" si="53"/>
        <v>0</v>
      </c>
      <c r="J128" s="307">
        <f t="shared" si="31"/>
        <v>0</v>
      </c>
      <c r="K128" s="307"/>
    </row>
    <row r="129" spans="1:11">
      <c r="A129" s="6"/>
      <c r="B129" s="6"/>
      <c r="C129" s="6"/>
      <c r="D129" s="6" t="s">
        <v>12</v>
      </c>
      <c r="E129" s="5" t="s">
        <v>11</v>
      </c>
      <c r="F129" s="291">
        <v>578</v>
      </c>
      <c r="G129" s="291">
        <v>578</v>
      </c>
      <c r="H129" s="291">
        <v>0</v>
      </c>
      <c r="I129" s="291">
        <v>0</v>
      </c>
      <c r="J129" s="308">
        <f t="shared" si="31"/>
        <v>0</v>
      </c>
      <c r="K129" s="308"/>
    </row>
    <row r="130" spans="1:11">
      <c r="A130" s="6"/>
      <c r="B130" s="6"/>
      <c r="C130" s="6" t="s">
        <v>441</v>
      </c>
      <c r="D130" s="6"/>
      <c r="E130" s="82" t="s">
        <v>440</v>
      </c>
      <c r="F130" s="287">
        <f t="shared" ref="F130:I130" si="54">F131+F132</f>
        <v>27017.899999999998</v>
      </c>
      <c r="G130" s="287">
        <f t="shared" si="54"/>
        <v>27017.899999999998</v>
      </c>
      <c r="H130" s="287">
        <f t="shared" si="54"/>
        <v>5420</v>
      </c>
      <c r="I130" s="287">
        <f t="shared" si="54"/>
        <v>5335.5760399999999</v>
      </c>
      <c r="J130" s="307">
        <f t="shared" si="31"/>
        <v>19.748300349027868</v>
      </c>
      <c r="K130" s="307">
        <f t="shared" si="32"/>
        <v>98.442362361623609</v>
      </c>
    </row>
    <row r="131" spans="1:11" ht="39">
      <c r="A131" s="6"/>
      <c r="B131" s="6"/>
      <c r="C131" s="6"/>
      <c r="D131" s="6" t="s">
        <v>2</v>
      </c>
      <c r="E131" s="5" t="s">
        <v>1</v>
      </c>
      <c r="F131" s="291">
        <v>25314.6</v>
      </c>
      <c r="G131" s="291">
        <v>25314.6</v>
      </c>
      <c r="H131" s="291">
        <v>4800</v>
      </c>
      <c r="I131" s="278">
        <v>4724.0966200000003</v>
      </c>
      <c r="J131" s="308">
        <f t="shared" si="31"/>
        <v>18.661549540581326</v>
      </c>
      <c r="K131" s="308">
        <f t="shared" si="32"/>
        <v>98.418679583333329</v>
      </c>
    </row>
    <row r="132" spans="1:11">
      <c r="A132" s="6"/>
      <c r="B132" s="6"/>
      <c r="C132" s="6"/>
      <c r="D132" s="6" t="s">
        <v>12</v>
      </c>
      <c r="E132" s="5" t="s">
        <v>11</v>
      </c>
      <c r="F132" s="291">
        <v>1703.3</v>
      </c>
      <c r="G132" s="291">
        <v>1703.3</v>
      </c>
      <c r="H132" s="291">
        <v>620</v>
      </c>
      <c r="I132" s="278">
        <v>611.47942</v>
      </c>
      <c r="J132" s="308">
        <f t="shared" si="31"/>
        <v>35.899690013503196</v>
      </c>
      <c r="K132" s="308">
        <f t="shared" si="32"/>
        <v>98.625712903225804</v>
      </c>
    </row>
    <row r="133" spans="1:11">
      <c r="A133" s="6"/>
      <c r="B133" s="17" t="s">
        <v>439</v>
      </c>
      <c r="C133" s="16"/>
      <c r="D133" s="17"/>
      <c r="E133" s="14" t="s">
        <v>438</v>
      </c>
      <c r="F133" s="288">
        <f t="shared" ref="F133:I135" si="55">F134</f>
        <v>4855</v>
      </c>
      <c r="G133" s="288">
        <f t="shared" si="55"/>
        <v>4855</v>
      </c>
      <c r="H133" s="288">
        <f t="shared" si="55"/>
        <v>770</v>
      </c>
      <c r="I133" s="288">
        <f t="shared" si="55"/>
        <v>767.65323000000001</v>
      </c>
      <c r="J133" s="309">
        <f t="shared" si="31"/>
        <v>15.811601029866118</v>
      </c>
      <c r="K133" s="309">
        <f t="shared" si="32"/>
        <v>99.695224675324681</v>
      </c>
    </row>
    <row r="134" spans="1:11">
      <c r="A134" s="6"/>
      <c r="B134" s="45"/>
      <c r="C134" s="16" t="s">
        <v>36</v>
      </c>
      <c r="D134" s="15"/>
      <c r="E134" s="21" t="s">
        <v>160</v>
      </c>
      <c r="F134" s="288">
        <f t="shared" si="55"/>
        <v>4855</v>
      </c>
      <c r="G134" s="288">
        <f t="shared" si="55"/>
        <v>4855</v>
      </c>
      <c r="H134" s="288">
        <f t="shared" si="55"/>
        <v>770</v>
      </c>
      <c r="I134" s="288">
        <f t="shared" si="55"/>
        <v>767.65323000000001</v>
      </c>
      <c r="J134" s="309">
        <f t="shared" si="31"/>
        <v>15.811601029866118</v>
      </c>
      <c r="K134" s="309">
        <f t="shared" si="32"/>
        <v>99.695224675324681</v>
      </c>
    </row>
    <row r="135" spans="1:11" ht="38.25">
      <c r="A135" s="25"/>
      <c r="B135" s="25"/>
      <c r="C135" s="26" t="s">
        <v>411</v>
      </c>
      <c r="D135" s="25"/>
      <c r="E135" s="24" t="s">
        <v>410</v>
      </c>
      <c r="F135" s="284">
        <f t="shared" si="55"/>
        <v>4855</v>
      </c>
      <c r="G135" s="284">
        <f t="shared" si="55"/>
        <v>4855</v>
      </c>
      <c r="H135" s="284">
        <f t="shared" si="55"/>
        <v>770</v>
      </c>
      <c r="I135" s="284">
        <f t="shared" si="55"/>
        <v>767.65323000000001</v>
      </c>
      <c r="J135" s="304">
        <f t="shared" si="31"/>
        <v>15.811601029866118</v>
      </c>
      <c r="K135" s="304">
        <f t="shared" si="32"/>
        <v>99.695224675324681</v>
      </c>
    </row>
    <row r="136" spans="1:11" ht="26.25">
      <c r="A136" s="109"/>
      <c r="B136" s="109"/>
      <c r="C136" s="109" t="s">
        <v>437</v>
      </c>
      <c r="D136" s="109"/>
      <c r="E136" s="116" t="s">
        <v>436</v>
      </c>
      <c r="F136" s="286">
        <f>F137+F139+F143</f>
        <v>4855</v>
      </c>
      <c r="G136" s="286">
        <f t="shared" ref="G136:I136" si="56">G137+G139+G143</f>
        <v>4855</v>
      </c>
      <c r="H136" s="286">
        <f t="shared" si="56"/>
        <v>770</v>
      </c>
      <c r="I136" s="286">
        <f t="shared" si="56"/>
        <v>767.65323000000001</v>
      </c>
      <c r="J136" s="306">
        <f t="shared" si="31"/>
        <v>15.811601029866118</v>
      </c>
      <c r="K136" s="306">
        <f t="shared" si="32"/>
        <v>99.695224675324681</v>
      </c>
    </row>
    <row r="137" spans="1:11">
      <c r="A137" s="6"/>
      <c r="B137" s="6"/>
      <c r="C137" s="6" t="s">
        <v>435</v>
      </c>
      <c r="D137" s="6"/>
      <c r="E137" s="73" t="s">
        <v>434</v>
      </c>
      <c r="F137" s="287">
        <f>F138</f>
        <v>121.9</v>
      </c>
      <c r="G137" s="287">
        <f t="shared" ref="G137:I137" si="57">G138</f>
        <v>121.9</v>
      </c>
      <c r="H137" s="287">
        <f t="shared" si="57"/>
        <v>0</v>
      </c>
      <c r="I137" s="287">
        <f t="shared" si="57"/>
        <v>0</v>
      </c>
      <c r="J137" s="307">
        <f t="shared" si="31"/>
        <v>0</v>
      </c>
      <c r="K137" s="307"/>
    </row>
    <row r="138" spans="1:11">
      <c r="A138" s="6"/>
      <c r="B138" s="6"/>
      <c r="C138" s="6"/>
      <c r="D138" s="6" t="s">
        <v>12</v>
      </c>
      <c r="E138" s="5" t="s">
        <v>11</v>
      </c>
      <c r="F138" s="291">
        <v>121.9</v>
      </c>
      <c r="G138" s="291">
        <v>121.9</v>
      </c>
      <c r="H138" s="291">
        <v>0</v>
      </c>
      <c r="I138" s="291">
        <v>0</v>
      </c>
      <c r="J138" s="308">
        <f t="shared" si="31"/>
        <v>0</v>
      </c>
      <c r="K138" s="308"/>
    </row>
    <row r="139" spans="1:11">
      <c r="A139" s="6"/>
      <c r="B139" s="6"/>
      <c r="C139" s="6" t="s">
        <v>433</v>
      </c>
      <c r="D139" s="6"/>
      <c r="E139" s="9" t="s">
        <v>432</v>
      </c>
      <c r="F139" s="287">
        <f>F140+F141</f>
        <v>4115.6000000000004</v>
      </c>
      <c r="G139" s="287">
        <f>G140+G141+G142</f>
        <v>4115.6000000000004</v>
      </c>
      <c r="H139" s="287">
        <f>H140+H141+H142</f>
        <v>770</v>
      </c>
      <c r="I139" s="287">
        <f>I140+I141+I142</f>
        <v>767.65323000000001</v>
      </c>
      <c r="J139" s="307">
        <f t="shared" ref="J139:J200" si="58">I139/G139*100</f>
        <v>18.652279861988529</v>
      </c>
      <c r="K139" s="307">
        <f t="shared" ref="K139:K200" si="59">I139/H139*100</f>
        <v>99.695224675324681</v>
      </c>
    </row>
    <row r="140" spans="1:11">
      <c r="A140" s="6"/>
      <c r="B140" s="6"/>
      <c r="C140" s="6"/>
      <c r="D140" s="6" t="s">
        <v>12</v>
      </c>
      <c r="E140" s="5" t="s">
        <v>11</v>
      </c>
      <c r="F140" s="287">
        <v>3976.1</v>
      </c>
      <c r="G140" s="278">
        <v>3676.1</v>
      </c>
      <c r="H140" s="287">
        <v>470</v>
      </c>
      <c r="I140" s="287">
        <v>467.65323000000001</v>
      </c>
      <c r="J140" s="307">
        <f t="shared" si="58"/>
        <v>12.721450178177962</v>
      </c>
      <c r="K140" s="307">
        <f t="shared" si="59"/>
        <v>99.500687234042545</v>
      </c>
    </row>
    <row r="141" spans="1:11" ht="26.25">
      <c r="A141" s="6"/>
      <c r="B141" s="6"/>
      <c r="C141" s="6"/>
      <c r="D141" s="6" t="s">
        <v>57</v>
      </c>
      <c r="E141" s="5" t="s">
        <v>56</v>
      </c>
      <c r="F141" s="287">
        <v>139.5</v>
      </c>
      <c r="G141" s="278">
        <v>139.5</v>
      </c>
      <c r="H141" s="287">
        <v>0</v>
      </c>
      <c r="I141" s="287">
        <v>0</v>
      </c>
      <c r="J141" s="307">
        <f t="shared" si="58"/>
        <v>0</v>
      </c>
      <c r="K141" s="307"/>
    </row>
    <row r="142" spans="1:11">
      <c r="A142" s="270"/>
      <c r="B142" s="270"/>
      <c r="C142" s="270"/>
      <c r="D142" s="270" t="s">
        <v>22</v>
      </c>
      <c r="E142" s="271" t="s">
        <v>21</v>
      </c>
      <c r="F142" s="287"/>
      <c r="G142" s="278">
        <v>300</v>
      </c>
      <c r="H142" s="287">
        <v>300</v>
      </c>
      <c r="I142" s="287">
        <v>300</v>
      </c>
      <c r="J142" s="307">
        <f t="shared" si="58"/>
        <v>100</v>
      </c>
      <c r="K142" s="307">
        <f t="shared" si="59"/>
        <v>100</v>
      </c>
    </row>
    <row r="143" spans="1:11" ht="26.25">
      <c r="A143" s="6"/>
      <c r="B143" s="6"/>
      <c r="C143" s="6" t="s">
        <v>431</v>
      </c>
      <c r="D143" s="6"/>
      <c r="E143" s="84" t="s">
        <v>430</v>
      </c>
      <c r="F143" s="287">
        <f>SUM(F144)</f>
        <v>617.5</v>
      </c>
      <c r="G143" s="287">
        <f t="shared" ref="G143:I143" si="60">SUM(G144)</f>
        <v>617.5</v>
      </c>
      <c r="H143" s="287">
        <f t="shared" si="60"/>
        <v>0</v>
      </c>
      <c r="I143" s="287">
        <f t="shared" si="60"/>
        <v>0</v>
      </c>
      <c r="J143" s="307">
        <f t="shared" si="58"/>
        <v>0</v>
      </c>
      <c r="K143" s="307"/>
    </row>
    <row r="144" spans="1:11" ht="39">
      <c r="A144" s="6"/>
      <c r="B144" s="6"/>
      <c r="C144" s="6"/>
      <c r="D144" s="6" t="s">
        <v>2</v>
      </c>
      <c r="E144" s="5" t="s">
        <v>1</v>
      </c>
      <c r="F144" s="291">
        <v>617.5</v>
      </c>
      <c r="G144" s="291">
        <v>617.5</v>
      </c>
      <c r="H144" s="291">
        <v>0</v>
      </c>
      <c r="I144" s="291">
        <v>0</v>
      </c>
      <c r="J144" s="308">
        <f t="shared" si="58"/>
        <v>0</v>
      </c>
      <c r="K144" s="308"/>
    </row>
    <row r="145" spans="1:11">
      <c r="A145" s="6"/>
      <c r="B145" s="17" t="s">
        <v>429</v>
      </c>
      <c r="C145" s="16"/>
      <c r="D145" s="17"/>
      <c r="E145" s="21" t="s">
        <v>428</v>
      </c>
      <c r="F145" s="288">
        <f>F146</f>
        <v>1074.8</v>
      </c>
      <c r="G145" s="288">
        <f t="shared" ref="G145:I145" si="61">G146</f>
        <v>1074.8</v>
      </c>
      <c r="H145" s="288">
        <f t="shared" si="61"/>
        <v>107.075</v>
      </c>
      <c r="I145" s="288">
        <f t="shared" si="61"/>
        <v>106.11045</v>
      </c>
      <c r="J145" s="309">
        <f t="shared" si="58"/>
        <v>9.8725762932638634</v>
      </c>
      <c r="K145" s="309">
        <f t="shared" si="59"/>
        <v>99.099182815783323</v>
      </c>
    </row>
    <row r="146" spans="1:11">
      <c r="A146" s="6"/>
      <c r="B146" s="17"/>
      <c r="C146" s="16" t="s">
        <v>36</v>
      </c>
      <c r="D146" s="15"/>
      <c r="E146" s="21" t="s">
        <v>35</v>
      </c>
      <c r="F146" s="288">
        <f>F147+F166</f>
        <v>1074.8</v>
      </c>
      <c r="G146" s="288">
        <f t="shared" ref="G146:I146" si="62">G147+G166</f>
        <v>1074.8</v>
      </c>
      <c r="H146" s="288">
        <f t="shared" si="62"/>
        <v>107.075</v>
      </c>
      <c r="I146" s="288">
        <f t="shared" si="62"/>
        <v>106.11045</v>
      </c>
      <c r="J146" s="309">
        <f t="shared" si="58"/>
        <v>9.8725762932638634</v>
      </c>
      <c r="K146" s="309">
        <f t="shared" si="59"/>
        <v>99.099182815783323</v>
      </c>
    </row>
    <row r="147" spans="1:11" ht="25.5">
      <c r="A147" s="25"/>
      <c r="B147" s="25"/>
      <c r="C147" s="26" t="s">
        <v>427</v>
      </c>
      <c r="D147" s="25"/>
      <c r="E147" s="24" t="s">
        <v>426</v>
      </c>
      <c r="F147" s="284">
        <f>F148+F154</f>
        <v>1054.8</v>
      </c>
      <c r="G147" s="284">
        <f t="shared" ref="G147:I147" si="63">G148+G154</f>
        <v>1054.8</v>
      </c>
      <c r="H147" s="284">
        <f t="shared" si="63"/>
        <v>87.075000000000003</v>
      </c>
      <c r="I147" s="284">
        <f t="shared" si="63"/>
        <v>86.11045</v>
      </c>
      <c r="J147" s="304">
        <f t="shared" si="58"/>
        <v>8.1636755783086858</v>
      </c>
      <c r="K147" s="304">
        <f t="shared" si="59"/>
        <v>98.892276772896921</v>
      </c>
    </row>
    <row r="148" spans="1:11" ht="39">
      <c r="A148" s="23"/>
      <c r="B148" s="23"/>
      <c r="C148" s="23" t="s">
        <v>425</v>
      </c>
      <c r="D148" s="23"/>
      <c r="E148" s="42" t="s">
        <v>568</v>
      </c>
      <c r="F148" s="285">
        <f>F149</f>
        <v>697.5</v>
      </c>
      <c r="G148" s="285">
        <f t="shared" ref="G148:I148" si="64">G149</f>
        <v>697.5</v>
      </c>
      <c r="H148" s="285">
        <f t="shared" si="64"/>
        <v>3</v>
      </c>
      <c r="I148" s="285">
        <f t="shared" si="64"/>
        <v>3</v>
      </c>
      <c r="J148" s="305">
        <f t="shared" si="58"/>
        <v>0.43010752688172044</v>
      </c>
      <c r="K148" s="305">
        <f t="shared" si="59"/>
        <v>100</v>
      </c>
    </row>
    <row r="149" spans="1:11" ht="39">
      <c r="A149" s="109"/>
      <c r="B149" s="109"/>
      <c r="C149" s="109" t="s">
        <v>424</v>
      </c>
      <c r="D149" s="113"/>
      <c r="E149" s="110" t="s">
        <v>569</v>
      </c>
      <c r="F149" s="286">
        <f>F150+F152</f>
        <v>697.5</v>
      </c>
      <c r="G149" s="286">
        <f t="shared" ref="G149:I149" si="65">G150+G152</f>
        <v>697.5</v>
      </c>
      <c r="H149" s="286">
        <f t="shared" si="65"/>
        <v>3</v>
      </c>
      <c r="I149" s="286">
        <f t="shared" si="65"/>
        <v>3</v>
      </c>
      <c r="J149" s="306">
        <f t="shared" si="58"/>
        <v>0.43010752688172044</v>
      </c>
      <c r="K149" s="306">
        <f t="shared" si="59"/>
        <v>100</v>
      </c>
    </row>
    <row r="150" spans="1:11" ht="39">
      <c r="A150" s="6"/>
      <c r="B150" s="6"/>
      <c r="C150" s="6" t="s">
        <v>423</v>
      </c>
      <c r="D150" s="6"/>
      <c r="E150" s="5" t="s">
        <v>422</v>
      </c>
      <c r="F150" s="287">
        <f>F151</f>
        <v>15.9</v>
      </c>
      <c r="G150" s="287">
        <f t="shared" ref="G150:I150" si="66">G151</f>
        <v>15.9</v>
      </c>
      <c r="H150" s="287">
        <f t="shared" si="66"/>
        <v>0</v>
      </c>
      <c r="I150" s="287">
        <f t="shared" si="66"/>
        <v>0</v>
      </c>
      <c r="J150" s="307">
        <f t="shared" si="58"/>
        <v>0</v>
      </c>
      <c r="K150" s="307"/>
    </row>
    <row r="151" spans="1:11">
      <c r="A151" s="6"/>
      <c r="B151" s="6"/>
      <c r="C151" s="6"/>
      <c r="D151" s="6" t="s">
        <v>12</v>
      </c>
      <c r="E151" s="5" t="s">
        <v>11</v>
      </c>
      <c r="F151" s="291">
        <v>15.9</v>
      </c>
      <c r="G151" s="291">
        <v>15.9</v>
      </c>
      <c r="H151" s="291">
        <v>0</v>
      </c>
      <c r="I151" s="291">
        <v>0</v>
      </c>
      <c r="J151" s="308">
        <f t="shared" si="58"/>
        <v>0</v>
      </c>
      <c r="K151" s="308"/>
    </row>
    <row r="152" spans="1:11" ht="39">
      <c r="A152" s="6"/>
      <c r="B152" s="6"/>
      <c r="C152" s="6" t="s">
        <v>421</v>
      </c>
      <c r="D152" s="6"/>
      <c r="E152" s="5" t="s">
        <v>420</v>
      </c>
      <c r="F152" s="287">
        <f>F153</f>
        <v>681.6</v>
      </c>
      <c r="G152" s="287">
        <f t="shared" ref="G152:I152" si="67">G153</f>
        <v>681.6</v>
      </c>
      <c r="H152" s="287">
        <f t="shared" si="67"/>
        <v>3</v>
      </c>
      <c r="I152" s="287">
        <f t="shared" si="67"/>
        <v>3</v>
      </c>
      <c r="J152" s="307">
        <f t="shared" si="58"/>
        <v>0.44014084507042256</v>
      </c>
      <c r="K152" s="307">
        <f t="shared" si="59"/>
        <v>100</v>
      </c>
    </row>
    <row r="153" spans="1:11">
      <c r="A153" s="6"/>
      <c r="B153" s="6"/>
      <c r="C153" s="6"/>
      <c r="D153" s="6" t="s">
        <v>12</v>
      </c>
      <c r="E153" s="5" t="s">
        <v>11</v>
      </c>
      <c r="F153" s="291">
        <v>681.6</v>
      </c>
      <c r="G153" s="291">
        <v>681.6</v>
      </c>
      <c r="H153" s="291">
        <v>3</v>
      </c>
      <c r="I153" s="291">
        <v>3</v>
      </c>
      <c r="J153" s="308">
        <f t="shared" si="58"/>
        <v>0.44014084507042256</v>
      </c>
      <c r="K153" s="308">
        <f t="shared" si="59"/>
        <v>100</v>
      </c>
    </row>
    <row r="154" spans="1:11" ht="26.25">
      <c r="A154" s="23"/>
      <c r="B154" s="23"/>
      <c r="C154" s="23" t="s">
        <v>419</v>
      </c>
      <c r="D154" s="23"/>
      <c r="E154" s="42" t="s">
        <v>418</v>
      </c>
      <c r="F154" s="285">
        <f>F155</f>
        <v>357.3</v>
      </c>
      <c r="G154" s="285">
        <f t="shared" ref="G154:I154" si="68">G155</f>
        <v>357.3</v>
      </c>
      <c r="H154" s="285">
        <f t="shared" si="68"/>
        <v>84.075000000000003</v>
      </c>
      <c r="I154" s="285">
        <f t="shared" si="68"/>
        <v>83.11045</v>
      </c>
      <c r="J154" s="305">
        <f t="shared" si="58"/>
        <v>23.260691295829833</v>
      </c>
      <c r="K154" s="305">
        <f t="shared" si="59"/>
        <v>98.852750520368716</v>
      </c>
    </row>
    <row r="155" spans="1:11" ht="26.25">
      <c r="A155" s="109"/>
      <c r="B155" s="109"/>
      <c r="C155" s="109" t="s">
        <v>417</v>
      </c>
      <c r="D155" s="113"/>
      <c r="E155" s="110" t="s">
        <v>416</v>
      </c>
      <c r="F155" s="286">
        <f>F156+F164+F162</f>
        <v>357.3</v>
      </c>
      <c r="G155" s="286">
        <f t="shared" ref="G155:I155" si="69">G156+G164+G162</f>
        <v>357.3</v>
      </c>
      <c r="H155" s="286">
        <f t="shared" si="69"/>
        <v>84.075000000000003</v>
      </c>
      <c r="I155" s="286">
        <f t="shared" si="69"/>
        <v>83.11045</v>
      </c>
      <c r="J155" s="306">
        <f t="shared" si="58"/>
        <v>23.260691295829833</v>
      </c>
      <c r="K155" s="306">
        <f t="shared" si="59"/>
        <v>98.852750520368716</v>
      </c>
    </row>
    <row r="156" spans="1:11">
      <c r="A156" s="7"/>
      <c r="B156" s="7"/>
      <c r="C156" s="6" t="s">
        <v>415</v>
      </c>
      <c r="D156" s="6"/>
      <c r="E156" s="83" t="s">
        <v>576</v>
      </c>
      <c r="F156" s="287">
        <f>F157+F160</f>
        <v>283.2</v>
      </c>
      <c r="G156" s="287">
        <f t="shared" ref="G156:I156" si="70">G157+G160</f>
        <v>283.2</v>
      </c>
      <c r="H156" s="287">
        <f t="shared" si="70"/>
        <v>79.075000000000003</v>
      </c>
      <c r="I156" s="287">
        <f t="shared" si="70"/>
        <v>78.11045</v>
      </c>
      <c r="J156" s="307">
        <f t="shared" si="58"/>
        <v>27.581373587570624</v>
      </c>
      <c r="K156" s="307">
        <f t="shared" si="59"/>
        <v>98.780208662662034</v>
      </c>
    </row>
    <row r="157" spans="1:11">
      <c r="A157" s="7"/>
      <c r="B157" s="7"/>
      <c r="C157" s="6"/>
      <c r="D157" s="6" t="s">
        <v>2</v>
      </c>
      <c r="E157" s="5" t="s">
        <v>11</v>
      </c>
      <c r="F157" s="287">
        <f>SUM(F158:F159)</f>
        <v>262.5</v>
      </c>
      <c r="G157" s="287">
        <f t="shared" ref="G157:I157" si="71">SUM(G158:G159)</f>
        <v>262.5</v>
      </c>
      <c r="H157" s="287">
        <f t="shared" si="71"/>
        <v>78.075000000000003</v>
      </c>
      <c r="I157" s="287">
        <f t="shared" si="71"/>
        <v>78.075000000000003</v>
      </c>
      <c r="J157" s="307">
        <f t="shared" si="58"/>
        <v>29.742857142857144</v>
      </c>
      <c r="K157" s="307">
        <f t="shared" si="59"/>
        <v>100</v>
      </c>
    </row>
    <row r="158" spans="1:11">
      <c r="A158" s="7"/>
      <c r="B158" s="7"/>
      <c r="C158" s="6"/>
      <c r="D158" s="6"/>
      <c r="E158" s="5" t="s">
        <v>149</v>
      </c>
      <c r="F158" s="287">
        <v>100.1</v>
      </c>
      <c r="G158" s="287">
        <v>100.1</v>
      </c>
      <c r="H158" s="287">
        <v>13.86</v>
      </c>
      <c r="I158" s="287">
        <v>13.86</v>
      </c>
      <c r="J158" s="307">
        <f t="shared" si="58"/>
        <v>13.846153846153847</v>
      </c>
      <c r="K158" s="307">
        <f t="shared" si="59"/>
        <v>100</v>
      </c>
    </row>
    <row r="159" spans="1:11">
      <c r="A159" s="7"/>
      <c r="B159" s="7"/>
      <c r="C159" s="6"/>
      <c r="D159" s="6"/>
      <c r="E159" s="5" t="s">
        <v>148</v>
      </c>
      <c r="F159" s="291">
        <f>183.1-20.7</f>
        <v>162.4</v>
      </c>
      <c r="G159" s="291">
        <f t="shared" ref="G159" si="72">183.1-20.7</f>
        <v>162.4</v>
      </c>
      <c r="H159" s="291">
        <v>64.215000000000003</v>
      </c>
      <c r="I159" s="291">
        <v>64.215000000000003</v>
      </c>
      <c r="J159" s="308">
        <f t="shared" si="58"/>
        <v>39.541256157635466</v>
      </c>
      <c r="K159" s="308">
        <f t="shared" si="59"/>
        <v>100</v>
      </c>
    </row>
    <row r="160" spans="1:11">
      <c r="A160" s="7"/>
      <c r="B160" s="7"/>
      <c r="C160" s="6"/>
      <c r="D160" s="6" t="s">
        <v>12</v>
      </c>
      <c r="E160" s="5" t="s">
        <v>11</v>
      </c>
      <c r="F160" s="287">
        <f>F161</f>
        <v>20.7</v>
      </c>
      <c r="G160" s="287">
        <f t="shared" ref="G160:I160" si="73">G161</f>
        <v>20.7</v>
      </c>
      <c r="H160" s="287">
        <f t="shared" si="73"/>
        <v>1</v>
      </c>
      <c r="I160" s="287">
        <f t="shared" si="73"/>
        <v>3.5450000000000002E-2</v>
      </c>
      <c r="J160" s="307">
        <f t="shared" si="58"/>
        <v>0.17125603864734301</v>
      </c>
      <c r="K160" s="307">
        <f t="shared" si="59"/>
        <v>3.5450000000000004</v>
      </c>
    </row>
    <row r="161" spans="1:11">
      <c r="A161" s="7"/>
      <c r="B161" s="7"/>
      <c r="C161" s="6"/>
      <c r="D161" s="6"/>
      <c r="E161" s="5" t="s">
        <v>148</v>
      </c>
      <c r="F161" s="287">
        <v>20.7</v>
      </c>
      <c r="G161" s="287">
        <v>20.7</v>
      </c>
      <c r="H161" s="287">
        <v>1</v>
      </c>
      <c r="I161" s="278">
        <v>3.5450000000000002E-2</v>
      </c>
      <c r="J161" s="307">
        <f t="shared" si="58"/>
        <v>0.17125603864734301</v>
      </c>
      <c r="K161" s="307">
        <f t="shared" si="59"/>
        <v>3.5450000000000004</v>
      </c>
    </row>
    <row r="162" spans="1:11" ht="26.25">
      <c r="A162" s="7"/>
      <c r="B162" s="7"/>
      <c r="C162" s="6" t="s">
        <v>414</v>
      </c>
      <c r="D162" s="6"/>
      <c r="E162" s="5" t="s">
        <v>577</v>
      </c>
      <c r="F162" s="289">
        <f>F163</f>
        <v>39.1</v>
      </c>
      <c r="G162" s="289">
        <f t="shared" ref="G162:I162" si="74">G163</f>
        <v>39.1</v>
      </c>
      <c r="H162" s="289">
        <f t="shared" si="74"/>
        <v>5</v>
      </c>
      <c r="I162" s="289">
        <f t="shared" si="74"/>
        <v>5</v>
      </c>
      <c r="J162" s="310">
        <f t="shared" si="58"/>
        <v>12.787723785166241</v>
      </c>
      <c r="K162" s="310">
        <f t="shared" si="59"/>
        <v>100</v>
      </c>
    </row>
    <row r="163" spans="1:11">
      <c r="A163" s="7"/>
      <c r="B163" s="7"/>
      <c r="C163" s="6"/>
      <c r="D163" s="6" t="s">
        <v>12</v>
      </c>
      <c r="E163" s="5" t="s">
        <v>11</v>
      </c>
      <c r="F163" s="291">
        <v>39.1</v>
      </c>
      <c r="G163" s="291">
        <v>39.1</v>
      </c>
      <c r="H163" s="291">
        <v>5</v>
      </c>
      <c r="I163" s="291">
        <v>5</v>
      </c>
      <c r="J163" s="308">
        <f t="shared" si="58"/>
        <v>12.787723785166241</v>
      </c>
      <c r="K163" s="308">
        <f t="shared" si="59"/>
        <v>100</v>
      </c>
    </row>
    <row r="164" spans="1:11">
      <c r="A164" s="7"/>
      <c r="B164" s="7"/>
      <c r="C164" s="6" t="s">
        <v>413</v>
      </c>
      <c r="D164" s="6"/>
      <c r="E164" s="5" t="s">
        <v>412</v>
      </c>
      <c r="F164" s="289">
        <f>F165</f>
        <v>35</v>
      </c>
      <c r="G164" s="289">
        <f t="shared" ref="G164:I164" si="75">G165</f>
        <v>35</v>
      </c>
      <c r="H164" s="289">
        <f t="shared" si="75"/>
        <v>0</v>
      </c>
      <c r="I164" s="289">
        <f t="shared" si="75"/>
        <v>0</v>
      </c>
      <c r="J164" s="310">
        <f t="shared" si="58"/>
        <v>0</v>
      </c>
      <c r="K164" s="310"/>
    </row>
    <row r="165" spans="1:11">
      <c r="A165" s="7"/>
      <c r="B165" s="7"/>
      <c r="C165" s="6"/>
      <c r="D165" s="6" t="s">
        <v>12</v>
      </c>
      <c r="E165" s="5" t="s">
        <v>11</v>
      </c>
      <c r="F165" s="291">
        <v>35</v>
      </c>
      <c r="G165" s="291">
        <v>35</v>
      </c>
      <c r="H165" s="291">
        <v>0</v>
      </c>
      <c r="I165" s="291">
        <v>0</v>
      </c>
      <c r="J165" s="308">
        <f t="shared" si="58"/>
        <v>0</v>
      </c>
      <c r="K165" s="308"/>
    </row>
    <row r="166" spans="1:11" ht="38.25">
      <c r="A166" s="25"/>
      <c r="B166" s="25"/>
      <c r="C166" s="26" t="s">
        <v>411</v>
      </c>
      <c r="D166" s="25"/>
      <c r="E166" s="24" t="s">
        <v>410</v>
      </c>
      <c r="F166" s="284">
        <f t="shared" ref="F166:I168" si="76">F167</f>
        <v>20</v>
      </c>
      <c r="G166" s="284">
        <f t="shared" si="76"/>
        <v>20</v>
      </c>
      <c r="H166" s="284">
        <f t="shared" si="76"/>
        <v>20</v>
      </c>
      <c r="I166" s="284">
        <f t="shared" si="76"/>
        <v>20</v>
      </c>
      <c r="J166" s="304">
        <f t="shared" si="58"/>
        <v>100</v>
      </c>
      <c r="K166" s="304">
        <f t="shared" si="59"/>
        <v>100</v>
      </c>
    </row>
    <row r="167" spans="1:11">
      <c r="A167" s="109"/>
      <c r="B167" s="109"/>
      <c r="C167" s="109" t="s">
        <v>409</v>
      </c>
      <c r="D167" s="109"/>
      <c r="E167" s="116" t="s">
        <v>408</v>
      </c>
      <c r="F167" s="286">
        <f t="shared" si="76"/>
        <v>20</v>
      </c>
      <c r="G167" s="286">
        <f t="shared" si="76"/>
        <v>20</v>
      </c>
      <c r="H167" s="286">
        <f t="shared" si="76"/>
        <v>20</v>
      </c>
      <c r="I167" s="286">
        <f t="shared" si="76"/>
        <v>20</v>
      </c>
      <c r="J167" s="306">
        <f t="shared" si="58"/>
        <v>100</v>
      </c>
      <c r="K167" s="306">
        <f t="shared" si="59"/>
        <v>100</v>
      </c>
    </row>
    <row r="168" spans="1:11">
      <c r="A168" s="7"/>
      <c r="B168" s="7"/>
      <c r="C168" s="6" t="s">
        <v>407</v>
      </c>
      <c r="D168" s="6"/>
      <c r="E168" s="82" t="s">
        <v>578</v>
      </c>
      <c r="F168" s="287">
        <f t="shared" si="76"/>
        <v>20</v>
      </c>
      <c r="G168" s="287">
        <f t="shared" si="76"/>
        <v>20</v>
      </c>
      <c r="H168" s="287">
        <f t="shared" si="76"/>
        <v>20</v>
      </c>
      <c r="I168" s="287">
        <f t="shared" si="76"/>
        <v>20</v>
      </c>
      <c r="J168" s="307">
        <f t="shared" si="58"/>
        <v>100</v>
      </c>
      <c r="K168" s="307">
        <f t="shared" si="59"/>
        <v>100</v>
      </c>
    </row>
    <row r="169" spans="1:11">
      <c r="A169" s="7"/>
      <c r="B169" s="7"/>
      <c r="C169" s="6"/>
      <c r="D169" s="6" t="s">
        <v>12</v>
      </c>
      <c r="E169" s="5" t="s">
        <v>11</v>
      </c>
      <c r="F169" s="291">
        <v>20</v>
      </c>
      <c r="G169" s="291">
        <v>20</v>
      </c>
      <c r="H169" s="291">
        <v>20</v>
      </c>
      <c r="I169" s="291">
        <v>20</v>
      </c>
      <c r="J169" s="308">
        <f t="shared" si="58"/>
        <v>100</v>
      </c>
      <c r="K169" s="308">
        <f t="shared" si="59"/>
        <v>100</v>
      </c>
    </row>
    <row r="170" spans="1:11">
      <c r="A170" s="15"/>
      <c r="B170" s="17" t="s">
        <v>406</v>
      </c>
      <c r="C170" s="16"/>
      <c r="D170" s="15"/>
      <c r="E170" s="14" t="s">
        <v>405</v>
      </c>
      <c r="F170" s="288">
        <f>F171+F196+F203+F247</f>
        <v>365911.62839999999</v>
      </c>
      <c r="G170" s="288">
        <f>G171+G196+G203+G247</f>
        <v>367193.29898999998</v>
      </c>
      <c r="H170" s="288">
        <f>H171+H196+H203+H247</f>
        <v>65650.958890000009</v>
      </c>
      <c r="I170" s="288">
        <f>I171+I196+I203+I247</f>
        <v>65563.878920000003</v>
      </c>
      <c r="J170" s="309">
        <f t="shared" si="58"/>
        <v>17.855412694169441</v>
      </c>
      <c r="K170" s="309">
        <f t="shared" si="59"/>
        <v>99.867359180319198</v>
      </c>
    </row>
    <row r="171" spans="1:11">
      <c r="A171" s="15"/>
      <c r="B171" s="17" t="s">
        <v>404</v>
      </c>
      <c r="C171" s="16"/>
      <c r="D171" s="17"/>
      <c r="E171" s="21" t="s">
        <v>403</v>
      </c>
      <c r="F171" s="288">
        <f>F172+F192</f>
        <v>1325.6</v>
      </c>
      <c r="G171" s="288">
        <f>G172+G192</f>
        <v>1325.6</v>
      </c>
      <c r="H171" s="288">
        <f>H172+H192</f>
        <v>180.16000000000003</v>
      </c>
      <c r="I171" s="288">
        <f>I172+I192</f>
        <v>180.16000000000003</v>
      </c>
      <c r="J171" s="309">
        <f t="shared" si="58"/>
        <v>13.590826795413399</v>
      </c>
      <c r="K171" s="309">
        <f t="shared" si="59"/>
        <v>100</v>
      </c>
    </row>
    <row r="172" spans="1:11">
      <c r="A172" s="15"/>
      <c r="B172" s="17"/>
      <c r="C172" s="16" t="s">
        <v>36</v>
      </c>
      <c r="D172" s="15"/>
      <c r="E172" s="21" t="s">
        <v>35</v>
      </c>
      <c r="F172" s="288">
        <f>F173+F187</f>
        <v>892.2</v>
      </c>
      <c r="G172" s="288">
        <f>G173+G187</f>
        <v>892.2</v>
      </c>
      <c r="H172" s="288">
        <f>H173+H187</f>
        <v>35.700000000000003</v>
      </c>
      <c r="I172" s="288">
        <f>I173+I187</f>
        <v>35.700000000000003</v>
      </c>
      <c r="J172" s="309">
        <f t="shared" si="58"/>
        <v>4.0013449899125764</v>
      </c>
      <c r="K172" s="309">
        <f t="shared" si="59"/>
        <v>100</v>
      </c>
    </row>
    <row r="173" spans="1:11" ht="25.5">
      <c r="A173" s="25"/>
      <c r="B173" s="25"/>
      <c r="C173" s="26" t="s">
        <v>345</v>
      </c>
      <c r="D173" s="25"/>
      <c r="E173" s="24" t="s">
        <v>344</v>
      </c>
      <c r="F173" s="284">
        <f>F174</f>
        <v>260</v>
      </c>
      <c r="G173" s="284">
        <f t="shared" ref="G173:I173" si="77">G174</f>
        <v>260</v>
      </c>
      <c r="H173" s="284">
        <f t="shared" si="77"/>
        <v>35.700000000000003</v>
      </c>
      <c r="I173" s="284">
        <f t="shared" si="77"/>
        <v>35.700000000000003</v>
      </c>
      <c r="J173" s="304">
        <f t="shared" si="58"/>
        <v>13.730769230769232</v>
      </c>
      <c r="K173" s="304">
        <f t="shared" si="59"/>
        <v>100</v>
      </c>
    </row>
    <row r="174" spans="1:11" ht="26.25">
      <c r="A174" s="23"/>
      <c r="B174" s="23"/>
      <c r="C174" s="23" t="s">
        <v>402</v>
      </c>
      <c r="D174" s="23"/>
      <c r="E174" s="64" t="s">
        <v>401</v>
      </c>
      <c r="F174" s="285">
        <f>F175+F178</f>
        <v>260</v>
      </c>
      <c r="G174" s="285">
        <f t="shared" ref="G174:I174" si="78">G175+G178</f>
        <v>260</v>
      </c>
      <c r="H174" s="285">
        <f t="shared" si="78"/>
        <v>35.700000000000003</v>
      </c>
      <c r="I174" s="285">
        <f t="shared" si="78"/>
        <v>35.700000000000003</v>
      </c>
      <c r="J174" s="305">
        <f t="shared" si="58"/>
        <v>13.730769230769232</v>
      </c>
      <c r="K174" s="305">
        <f t="shared" si="59"/>
        <v>100</v>
      </c>
    </row>
    <row r="175" spans="1:11">
      <c r="A175" s="109"/>
      <c r="B175" s="109"/>
      <c r="C175" s="109" t="s">
        <v>400</v>
      </c>
      <c r="D175" s="109"/>
      <c r="E175" s="116" t="s">
        <v>399</v>
      </c>
      <c r="F175" s="286">
        <f t="shared" ref="F175:I176" si="79">F176</f>
        <v>124</v>
      </c>
      <c r="G175" s="286">
        <f t="shared" si="79"/>
        <v>124</v>
      </c>
      <c r="H175" s="286">
        <f t="shared" si="79"/>
        <v>35.700000000000003</v>
      </c>
      <c r="I175" s="286">
        <f t="shared" si="79"/>
        <v>35.700000000000003</v>
      </c>
      <c r="J175" s="306">
        <f t="shared" si="58"/>
        <v>28.79032258064516</v>
      </c>
      <c r="K175" s="306">
        <f t="shared" si="59"/>
        <v>100</v>
      </c>
    </row>
    <row r="176" spans="1:11">
      <c r="A176" s="6"/>
      <c r="B176" s="6"/>
      <c r="C176" s="6" t="s">
        <v>398</v>
      </c>
      <c r="D176" s="6"/>
      <c r="E176" s="74" t="s">
        <v>397</v>
      </c>
      <c r="F176" s="289">
        <f t="shared" si="79"/>
        <v>124</v>
      </c>
      <c r="G176" s="289">
        <f t="shared" si="79"/>
        <v>124</v>
      </c>
      <c r="H176" s="289">
        <f t="shared" si="79"/>
        <v>35.700000000000003</v>
      </c>
      <c r="I176" s="289">
        <f t="shared" si="79"/>
        <v>35.700000000000003</v>
      </c>
      <c r="J176" s="310">
        <f t="shared" si="58"/>
        <v>28.79032258064516</v>
      </c>
      <c r="K176" s="310">
        <f t="shared" si="59"/>
        <v>100</v>
      </c>
    </row>
    <row r="177" spans="1:11">
      <c r="A177" s="6"/>
      <c r="B177" s="6"/>
      <c r="C177" s="6"/>
      <c r="D177" s="6" t="s">
        <v>12</v>
      </c>
      <c r="E177" s="5" t="s">
        <v>11</v>
      </c>
      <c r="F177" s="291">
        <v>124</v>
      </c>
      <c r="G177" s="291">
        <v>124</v>
      </c>
      <c r="H177" s="291">
        <v>35.700000000000003</v>
      </c>
      <c r="I177" s="291">
        <v>35.700000000000003</v>
      </c>
      <c r="J177" s="308">
        <f t="shared" si="58"/>
        <v>28.79032258064516</v>
      </c>
      <c r="K177" s="308">
        <f t="shared" si="59"/>
        <v>100</v>
      </c>
    </row>
    <row r="178" spans="1:11">
      <c r="A178" s="109"/>
      <c r="B178" s="109"/>
      <c r="C178" s="109" t="s">
        <v>396</v>
      </c>
      <c r="D178" s="109"/>
      <c r="E178" s="116" t="s">
        <v>395</v>
      </c>
      <c r="F178" s="286">
        <f>F179+F181+F183+F185</f>
        <v>136</v>
      </c>
      <c r="G178" s="286">
        <f t="shared" ref="G178:I178" si="80">G179+G181+G183+G185</f>
        <v>136</v>
      </c>
      <c r="H178" s="286">
        <f t="shared" si="80"/>
        <v>0</v>
      </c>
      <c r="I178" s="286">
        <f t="shared" si="80"/>
        <v>0</v>
      </c>
      <c r="J178" s="306">
        <f t="shared" si="58"/>
        <v>0</v>
      </c>
      <c r="K178" s="306"/>
    </row>
    <row r="179" spans="1:11" ht="26.25">
      <c r="A179" s="7"/>
      <c r="B179" s="7"/>
      <c r="C179" s="6" t="s">
        <v>394</v>
      </c>
      <c r="D179" s="6"/>
      <c r="E179" s="74" t="s">
        <v>393</v>
      </c>
      <c r="F179" s="289">
        <f>F180</f>
        <v>40.6</v>
      </c>
      <c r="G179" s="289">
        <f t="shared" ref="G179:I179" si="81">G180</f>
        <v>40.6</v>
      </c>
      <c r="H179" s="289">
        <f t="shared" si="81"/>
        <v>0</v>
      </c>
      <c r="I179" s="289">
        <f t="shared" si="81"/>
        <v>0</v>
      </c>
      <c r="J179" s="310">
        <f t="shared" si="58"/>
        <v>0</v>
      </c>
      <c r="K179" s="310"/>
    </row>
    <row r="180" spans="1:11">
      <c r="A180" s="7"/>
      <c r="B180" s="7"/>
      <c r="C180" s="6"/>
      <c r="D180" s="6" t="s">
        <v>12</v>
      </c>
      <c r="E180" s="5" t="s">
        <v>11</v>
      </c>
      <c r="F180" s="291">
        <v>40.6</v>
      </c>
      <c r="G180" s="291">
        <v>40.6</v>
      </c>
      <c r="H180" s="291">
        <v>0</v>
      </c>
      <c r="I180" s="291"/>
      <c r="J180" s="308">
        <f t="shared" si="58"/>
        <v>0</v>
      </c>
      <c r="K180" s="308"/>
    </row>
    <row r="181" spans="1:11">
      <c r="A181" s="7"/>
      <c r="B181" s="7"/>
      <c r="C181" s="6" t="s">
        <v>392</v>
      </c>
      <c r="D181" s="6"/>
      <c r="E181" s="74" t="s">
        <v>391</v>
      </c>
      <c r="F181" s="289">
        <f>F182</f>
        <v>40</v>
      </c>
      <c r="G181" s="289">
        <f t="shared" ref="G181:I181" si="82">G182</f>
        <v>40</v>
      </c>
      <c r="H181" s="289">
        <f t="shared" si="82"/>
        <v>0</v>
      </c>
      <c r="I181" s="289">
        <f t="shared" si="82"/>
        <v>0</v>
      </c>
      <c r="J181" s="310">
        <f t="shared" si="58"/>
        <v>0</v>
      </c>
      <c r="K181" s="310"/>
    </row>
    <row r="182" spans="1:11">
      <c r="A182" s="7"/>
      <c r="B182" s="7"/>
      <c r="C182" s="6"/>
      <c r="D182" s="6" t="s">
        <v>12</v>
      </c>
      <c r="E182" s="5" t="s">
        <v>11</v>
      </c>
      <c r="F182" s="289">
        <v>40</v>
      </c>
      <c r="G182" s="289">
        <v>40</v>
      </c>
      <c r="H182" s="289">
        <v>0</v>
      </c>
      <c r="I182" s="289"/>
      <c r="J182" s="310">
        <f t="shared" si="58"/>
        <v>0</v>
      </c>
      <c r="K182" s="310"/>
    </row>
    <row r="183" spans="1:11">
      <c r="A183" s="7"/>
      <c r="B183" s="7"/>
      <c r="C183" s="6" t="s">
        <v>390</v>
      </c>
      <c r="D183" s="6"/>
      <c r="E183" s="74" t="s">
        <v>389</v>
      </c>
      <c r="F183" s="289">
        <f>F184</f>
        <v>26.6</v>
      </c>
      <c r="G183" s="289">
        <f t="shared" ref="G183:I183" si="83">G184</f>
        <v>26.6</v>
      </c>
      <c r="H183" s="289">
        <f t="shared" si="83"/>
        <v>0</v>
      </c>
      <c r="I183" s="289">
        <f t="shared" si="83"/>
        <v>0</v>
      </c>
      <c r="J183" s="310">
        <f t="shared" si="58"/>
        <v>0</v>
      </c>
      <c r="K183" s="310"/>
    </row>
    <row r="184" spans="1:11">
      <c r="A184" s="7"/>
      <c r="B184" s="7"/>
      <c r="C184" s="6"/>
      <c r="D184" s="6" t="s">
        <v>12</v>
      </c>
      <c r="E184" s="5" t="s">
        <v>11</v>
      </c>
      <c r="F184" s="291">
        <v>26.6</v>
      </c>
      <c r="G184" s="291">
        <v>26.6</v>
      </c>
      <c r="H184" s="291">
        <v>0</v>
      </c>
      <c r="I184" s="291"/>
      <c r="J184" s="308">
        <f t="shared" si="58"/>
        <v>0</v>
      </c>
      <c r="K184" s="308"/>
    </row>
    <row r="185" spans="1:11">
      <c r="A185" s="7"/>
      <c r="B185" s="7"/>
      <c r="C185" s="6" t="s">
        <v>388</v>
      </c>
      <c r="D185" s="6"/>
      <c r="E185" s="74" t="s">
        <v>387</v>
      </c>
      <c r="F185" s="289">
        <f>F186</f>
        <v>28.8</v>
      </c>
      <c r="G185" s="289">
        <f t="shared" ref="G185:I185" si="84">G186</f>
        <v>28.8</v>
      </c>
      <c r="H185" s="289">
        <f t="shared" si="84"/>
        <v>0</v>
      </c>
      <c r="I185" s="289">
        <f t="shared" si="84"/>
        <v>0</v>
      </c>
      <c r="J185" s="310">
        <f t="shared" si="58"/>
        <v>0</v>
      </c>
      <c r="K185" s="310"/>
    </row>
    <row r="186" spans="1:11">
      <c r="A186" s="7"/>
      <c r="B186" s="7"/>
      <c r="C186" s="6"/>
      <c r="D186" s="6" t="s">
        <v>12</v>
      </c>
      <c r="E186" s="5" t="s">
        <v>11</v>
      </c>
      <c r="F186" s="289">
        <v>28.8</v>
      </c>
      <c r="G186" s="289">
        <v>28.8</v>
      </c>
      <c r="H186" s="289">
        <v>0</v>
      </c>
      <c r="I186" s="289"/>
      <c r="J186" s="310">
        <f t="shared" si="58"/>
        <v>0</v>
      </c>
      <c r="K186" s="310"/>
    </row>
    <row r="187" spans="1:11" ht="25.5">
      <c r="A187" s="25"/>
      <c r="B187" s="25"/>
      <c r="C187" s="26" t="s">
        <v>274</v>
      </c>
      <c r="D187" s="25"/>
      <c r="E187" s="24" t="s">
        <v>273</v>
      </c>
      <c r="F187" s="284">
        <f t="shared" ref="F187:I190" si="85">F188</f>
        <v>632.20000000000005</v>
      </c>
      <c r="G187" s="284">
        <f t="shared" si="85"/>
        <v>632.20000000000005</v>
      </c>
      <c r="H187" s="284">
        <f t="shared" si="85"/>
        <v>0</v>
      </c>
      <c r="I187" s="284">
        <f t="shared" si="85"/>
        <v>0</v>
      </c>
      <c r="J187" s="304">
        <f t="shared" si="58"/>
        <v>0</v>
      </c>
      <c r="K187" s="304"/>
    </row>
    <row r="188" spans="1:11" ht="26.25">
      <c r="A188" s="23"/>
      <c r="B188" s="23"/>
      <c r="C188" s="23" t="s">
        <v>272</v>
      </c>
      <c r="D188" s="23"/>
      <c r="E188" s="64" t="s">
        <v>271</v>
      </c>
      <c r="F188" s="285">
        <f t="shared" si="85"/>
        <v>632.20000000000005</v>
      </c>
      <c r="G188" s="285">
        <f t="shared" si="85"/>
        <v>632.20000000000005</v>
      </c>
      <c r="H188" s="285">
        <f t="shared" si="85"/>
        <v>0</v>
      </c>
      <c r="I188" s="285">
        <f t="shared" si="85"/>
        <v>0</v>
      </c>
      <c r="J188" s="305">
        <f t="shared" si="58"/>
        <v>0</v>
      </c>
      <c r="K188" s="305"/>
    </row>
    <row r="189" spans="1:11" ht="26.25">
      <c r="A189" s="109"/>
      <c r="B189" s="109"/>
      <c r="C189" s="109" t="s">
        <v>386</v>
      </c>
      <c r="D189" s="113"/>
      <c r="E189" s="116" t="s">
        <v>385</v>
      </c>
      <c r="F189" s="286">
        <f t="shared" si="85"/>
        <v>632.20000000000005</v>
      </c>
      <c r="G189" s="286">
        <f t="shared" si="85"/>
        <v>632.20000000000005</v>
      </c>
      <c r="H189" s="286">
        <f t="shared" si="85"/>
        <v>0</v>
      </c>
      <c r="I189" s="286">
        <f t="shared" si="85"/>
        <v>0</v>
      </c>
      <c r="J189" s="306">
        <f t="shared" si="58"/>
        <v>0</v>
      </c>
      <c r="K189" s="306"/>
    </row>
    <row r="190" spans="1:11" ht="25.5">
      <c r="A190" s="7"/>
      <c r="B190" s="7"/>
      <c r="C190" s="45" t="s">
        <v>384</v>
      </c>
      <c r="D190" s="45"/>
      <c r="E190" s="8" t="s">
        <v>383</v>
      </c>
      <c r="F190" s="289">
        <f t="shared" si="85"/>
        <v>632.20000000000005</v>
      </c>
      <c r="G190" s="289">
        <f t="shared" si="85"/>
        <v>632.20000000000005</v>
      </c>
      <c r="H190" s="289">
        <f t="shared" si="85"/>
        <v>0</v>
      </c>
      <c r="I190" s="289">
        <f t="shared" si="85"/>
        <v>0</v>
      </c>
      <c r="J190" s="310">
        <f t="shared" si="58"/>
        <v>0</v>
      </c>
      <c r="K190" s="310"/>
    </row>
    <row r="191" spans="1:11">
      <c r="A191" s="7"/>
      <c r="B191" s="7"/>
      <c r="C191" s="45"/>
      <c r="D191" s="6" t="s">
        <v>12</v>
      </c>
      <c r="E191" s="5" t="s">
        <v>11</v>
      </c>
      <c r="F191" s="289">
        <v>632.20000000000005</v>
      </c>
      <c r="G191" s="289">
        <v>632.20000000000005</v>
      </c>
      <c r="H191" s="289">
        <v>0</v>
      </c>
      <c r="I191" s="289"/>
      <c r="J191" s="310">
        <f t="shared" si="58"/>
        <v>0</v>
      </c>
      <c r="K191" s="310"/>
    </row>
    <row r="192" spans="1:11">
      <c r="A192" s="81"/>
      <c r="B192" s="81"/>
      <c r="C192" s="39" t="s">
        <v>52</v>
      </c>
      <c r="D192" s="38"/>
      <c r="E192" s="80" t="s">
        <v>51</v>
      </c>
      <c r="F192" s="293">
        <f t="shared" ref="F192:I194" si="86">F193</f>
        <v>433.4</v>
      </c>
      <c r="G192" s="293">
        <f t="shared" si="86"/>
        <v>433.4</v>
      </c>
      <c r="H192" s="293">
        <f t="shared" si="86"/>
        <v>144.46</v>
      </c>
      <c r="I192" s="293">
        <f t="shared" si="86"/>
        <v>144.46</v>
      </c>
      <c r="J192" s="313">
        <f t="shared" si="58"/>
        <v>33.331795108444858</v>
      </c>
      <c r="K192" s="313">
        <f t="shared" si="59"/>
        <v>100</v>
      </c>
    </row>
    <row r="193" spans="1:11" ht="25.5">
      <c r="A193" s="76"/>
      <c r="B193" s="76"/>
      <c r="C193" s="35" t="s">
        <v>16</v>
      </c>
      <c r="D193" s="34"/>
      <c r="E193" s="69" t="s">
        <v>15</v>
      </c>
      <c r="F193" s="298">
        <f t="shared" si="86"/>
        <v>433.4</v>
      </c>
      <c r="G193" s="298">
        <f t="shared" si="86"/>
        <v>433.4</v>
      </c>
      <c r="H193" s="298">
        <f t="shared" si="86"/>
        <v>144.46</v>
      </c>
      <c r="I193" s="298">
        <f t="shared" si="86"/>
        <v>144.46</v>
      </c>
      <c r="J193" s="318">
        <f t="shared" si="58"/>
        <v>33.331795108444858</v>
      </c>
      <c r="K193" s="318">
        <f t="shared" si="59"/>
        <v>100</v>
      </c>
    </row>
    <row r="194" spans="1:11" ht="25.5">
      <c r="A194" s="7"/>
      <c r="B194" s="7"/>
      <c r="C194" s="6" t="s">
        <v>579</v>
      </c>
      <c r="D194" s="6"/>
      <c r="E194" s="132" t="s">
        <v>592</v>
      </c>
      <c r="F194" s="287">
        <f t="shared" si="86"/>
        <v>433.4</v>
      </c>
      <c r="G194" s="287">
        <f t="shared" si="86"/>
        <v>433.4</v>
      </c>
      <c r="H194" s="287">
        <f t="shared" si="86"/>
        <v>144.46</v>
      </c>
      <c r="I194" s="287">
        <f t="shared" si="86"/>
        <v>144.46</v>
      </c>
      <c r="J194" s="307">
        <f t="shared" si="58"/>
        <v>33.331795108444858</v>
      </c>
      <c r="K194" s="307">
        <f t="shared" si="59"/>
        <v>100</v>
      </c>
    </row>
    <row r="195" spans="1:11" ht="26.25">
      <c r="A195" s="7"/>
      <c r="B195" s="7"/>
      <c r="C195" s="6"/>
      <c r="D195" s="6" t="s">
        <v>57</v>
      </c>
      <c r="E195" s="5" t="s">
        <v>56</v>
      </c>
      <c r="F195" s="291">
        <v>433.4</v>
      </c>
      <c r="G195" s="291">
        <v>433.4</v>
      </c>
      <c r="H195" s="291">
        <v>144.46</v>
      </c>
      <c r="I195" s="291">
        <v>144.46</v>
      </c>
      <c r="J195" s="308">
        <f t="shared" si="58"/>
        <v>33.331795108444858</v>
      </c>
      <c r="K195" s="308">
        <f t="shared" si="59"/>
        <v>100</v>
      </c>
    </row>
    <row r="196" spans="1:11">
      <c r="A196" s="15"/>
      <c r="B196" s="17" t="s">
        <v>382</v>
      </c>
      <c r="C196" s="16"/>
      <c r="D196" s="15"/>
      <c r="E196" s="14" t="s">
        <v>381</v>
      </c>
      <c r="F196" s="295">
        <f>F198</f>
        <v>7078.2</v>
      </c>
      <c r="G196" s="295">
        <f t="shared" ref="G196:I196" si="87">G198</f>
        <v>7078.2</v>
      </c>
      <c r="H196" s="295">
        <f t="shared" si="87"/>
        <v>1500</v>
      </c>
      <c r="I196" s="295">
        <f t="shared" si="87"/>
        <v>1482.0440000000001</v>
      </c>
      <c r="J196" s="315">
        <f t="shared" si="58"/>
        <v>20.938148116752849</v>
      </c>
      <c r="K196" s="315">
        <f t="shared" si="59"/>
        <v>98.802933333333343</v>
      </c>
    </row>
    <row r="197" spans="1:11">
      <c r="A197" s="15"/>
      <c r="B197" s="17"/>
      <c r="C197" s="16" t="s">
        <v>36</v>
      </c>
      <c r="D197" s="15"/>
      <c r="E197" s="21" t="s">
        <v>35</v>
      </c>
      <c r="F197" s="295">
        <f t="shared" ref="F197:I201" si="88">F198</f>
        <v>7078.2</v>
      </c>
      <c r="G197" s="295">
        <f t="shared" si="88"/>
        <v>7078.2</v>
      </c>
      <c r="H197" s="295">
        <f t="shared" si="88"/>
        <v>1500</v>
      </c>
      <c r="I197" s="295">
        <f t="shared" si="88"/>
        <v>1482.0440000000001</v>
      </c>
      <c r="J197" s="315">
        <f t="shared" si="58"/>
        <v>20.938148116752849</v>
      </c>
      <c r="K197" s="315">
        <f t="shared" si="59"/>
        <v>98.802933333333343</v>
      </c>
    </row>
    <row r="198" spans="1:11" ht="25.5">
      <c r="A198" s="25"/>
      <c r="B198" s="25"/>
      <c r="C198" s="26" t="s">
        <v>373</v>
      </c>
      <c r="D198" s="25"/>
      <c r="E198" s="24" t="s">
        <v>372</v>
      </c>
      <c r="F198" s="284">
        <f t="shared" si="88"/>
        <v>7078.2</v>
      </c>
      <c r="G198" s="284">
        <f t="shared" si="88"/>
        <v>7078.2</v>
      </c>
      <c r="H198" s="284">
        <f t="shared" si="88"/>
        <v>1500</v>
      </c>
      <c r="I198" s="284">
        <f t="shared" si="88"/>
        <v>1482.0440000000001</v>
      </c>
      <c r="J198" s="304">
        <f t="shared" si="58"/>
        <v>20.938148116752849</v>
      </c>
      <c r="K198" s="304">
        <f t="shared" si="59"/>
        <v>98.802933333333343</v>
      </c>
    </row>
    <row r="199" spans="1:11" ht="26.25">
      <c r="A199" s="23"/>
      <c r="B199" s="23"/>
      <c r="C199" s="23" t="s">
        <v>380</v>
      </c>
      <c r="D199" s="23"/>
      <c r="E199" s="42" t="s">
        <v>379</v>
      </c>
      <c r="F199" s="285">
        <f t="shared" si="88"/>
        <v>7078.2</v>
      </c>
      <c r="G199" s="285">
        <f t="shared" si="88"/>
        <v>7078.2</v>
      </c>
      <c r="H199" s="285">
        <f t="shared" si="88"/>
        <v>1500</v>
      </c>
      <c r="I199" s="285">
        <f t="shared" si="88"/>
        <v>1482.0440000000001</v>
      </c>
      <c r="J199" s="305">
        <f t="shared" si="58"/>
        <v>20.938148116752849</v>
      </c>
      <c r="K199" s="305">
        <f t="shared" si="59"/>
        <v>98.802933333333343</v>
      </c>
    </row>
    <row r="200" spans="1:11" ht="26.25">
      <c r="A200" s="109"/>
      <c r="B200" s="109"/>
      <c r="C200" s="109" t="s">
        <v>378</v>
      </c>
      <c r="D200" s="109"/>
      <c r="E200" s="110" t="s">
        <v>377</v>
      </c>
      <c r="F200" s="286">
        <f t="shared" si="88"/>
        <v>7078.2</v>
      </c>
      <c r="G200" s="286">
        <f t="shared" si="88"/>
        <v>7078.2</v>
      </c>
      <c r="H200" s="286">
        <f t="shared" si="88"/>
        <v>1500</v>
      </c>
      <c r="I200" s="286">
        <f t="shared" si="88"/>
        <v>1482.0440000000001</v>
      </c>
      <c r="J200" s="306">
        <f t="shared" si="58"/>
        <v>20.938148116752849</v>
      </c>
      <c r="K200" s="306">
        <f t="shared" si="59"/>
        <v>98.802933333333343</v>
      </c>
    </row>
    <row r="201" spans="1:11" ht="39">
      <c r="A201" s="7"/>
      <c r="B201" s="7"/>
      <c r="C201" s="6" t="s">
        <v>376</v>
      </c>
      <c r="D201" s="49"/>
      <c r="E201" s="5" t="s">
        <v>539</v>
      </c>
      <c r="F201" s="287">
        <f t="shared" si="88"/>
        <v>7078.2</v>
      </c>
      <c r="G201" s="287">
        <f t="shared" si="88"/>
        <v>7078.2</v>
      </c>
      <c r="H201" s="287">
        <f t="shared" si="88"/>
        <v>1500</v>
      </c>
      <c r="I201" s="287">
        <f t="shared" si="88"/>
        <v>1482.0440000000001</v>
      </c>
      <c r="J201" s="307">
        <f t="shared" ref="J201:J264" si="89">I201/G201*100</f>
        <v>20.938148116752849</v>
      </c>
      <c r="K201" s="307">
        <f t="shared" ref="K201:K253" si="90">I201/H201*100</f>
        <v>98.802933333333343</v>
      </c>
    </row>
    <row r="202" spans="1:11">
      <c r="A202" s="7"/>
      <c r="B202" s="7"/>
      <c r="C202" s="6"/>
      <c r="D202" s="6" t="s">
        <v>12</v>
      </c>
      <c r="E202" s="5" t="s">
        <v>11</v>
      </c>
      <c r="F202" s="291">
        <v>7078.2</v>
      </c>
      <c r="G202" s="291">
        <v>7078.2</v>
      </c>
      <c r="H202" s="291">
        <f>1588.3-88.3</f>
        <v>1500</v>
      </c>
      <c r="I202" s="291">
        <v>1482.0440000000001</v>
      </c>
      <c r="J202" s="308">
        <f t="shared" si="89"/>
        <v>20.938148116752849</v>
      </c>
      <c r="K202" s="308">
        <f t="shared" si="90"/>
        <v>98.802933333333343</v>
      </c>
    </row>
    <row r="203" spans="1:11">
      <c r="A203" s="28"/>
      <c r="B203" s="17" t="s">
        <v>375</v>
      </c>
      <c r="C203" s="16"/>
      <c r="D203" s="15"/>
      <c r="E203" s="14" t="s">
        <v>374</v>
      </c>
      <c r="F203" s="295">
        <f t="shared" ref="F203:I204" si="91">F204</f>
        <v>347225.22899999999</v>
      </c>
      <c r="G203" s="295">
        <f t="shared" si="91"/>
        <v>347923.59959</v>
      </c>
      <c r="H203" s="295">
        <f t="shared" si="91"/>
        <v>63301.298889999998</v>
      </c>
      <c r="I203" s="295">
        <f t="shared" si="91"/>
        <v>63262.780599999998</v>
      </c>
      <c r="J203" s="315">
        <f t="shared" si="89"/>
        <v>18.182951853381056</v>
      </c>
      <c r="K203" s="315">
        <f t="shared" si="90"/>
        <v>99.939150869452249</v>
      </c>
    </row>
    <row r="204" spans="1:11">
      <c r="A204" s="28"/>
      <c r="B204" s="17"/>
      <c r="C204" s="16" t="s">
        <v>36</v>
      </c>
      <c r="D204" s="15"/>
      <c r="E204" s="21" t="s">
        <v>35</v>
      </c>
      <c r="F204" s="295">
        <f t="shared" si="91"/>
        <v>347225.22899999999</v>
      </c>
      <c r="G204" s="295">
        <f t="shared" si="91"/>
        <v>347923.59959</v>
      </c>
      <c r="H204" s="295">
        <f t="shared" si="91"/>
        <v>63301.298889999998</v>
      </c>
      <c r="I204" s="295">
        <f t="shared" si="91"/>
        <v>63262.780599999998</v>
      </c>
      <c r="J204" s="315">
        <f t="shared" si="89"/>
        <v>18.182951853381056</v>
      </c>
      <c r="K204" s="315">
        <f t="shared" si="90"/>
        <v>99.939150869452249</v>
      </c>
    </row>
    <row r="205" spans="1:11" ht="25.5">
      <c r="A205" s="25"/>
      <c r="B205" s="25"/>
      <c r="C205" s="26" t="s">
        <v>373</v>
      </c>
      <c r="D205" s="25"/>
      <c r="E205" s="24" t="s">
        <v>372</v>
      </c>
      <c r="F205" s="284">
        <f>F206+F235</f>
        <v>347225.22899999999</v>
      </c>
      <c r="G205" s="284">
        <f t="shared" ref="G205:I205" si="92">G206+G235</f>
        <v>347923.59959</v>
      </c>
      <c r="H205" s="284">
        <f t="shared" si="92"/>
        <v>63301.298889999998</v>
      </c>
      <c r="I205" s="284">
        <f t="shared" si="92"/>
        <v>63262.780599999998</v>
      </c>
      <c r="J205" s="304">
        <f t="shared" si="89"/>
        <v>18.182951853381056</v>
      </c>
      <c r="K205" s="304">
        <f t="shared" si="90"/>
        <v>99.939150869452249</v>
      </c>
    </row>
    <row r="206" spans="1:11" ht="26.25">
      <c r="A206" s="23"/>
      <c r="B206" s="23"/>
      <c r="C206" s="23" t="s">
        <v>371</v>
      </c>
      <c r="D206" s="23"/>
      <c r="E206" s="42" t="s">
        <v>370</v>
      </c>
      <c r="F206" s="285">
        <f>F207+F210+F213+F222+F229+F225</f>
        <v>343288.22899999999</v>
      </c>
      <c r="G206" s="285">
        <f t="shared" ref="G206:I206" si="93">G207+G210+G213+G222+G229+G225</f>
        <v>343986.59959</v>
      </c>
      <c r="H206" s="285">
        <f t="shared" si="93"/>
        <v>63301.298889999998</v>
      </c>
      <c r="I206" s="285">
        <f t="shared" si="93"/>
        <v>63262.780599999998</v>
      </c>
      <c r="J206" s="305">
        <f t="shared" si="89"/>
        <v>18.391059615520881</v>
      </c>
      <c r="K206" s="305">
        <f t="shared" si="90"/>
        <v>99.939150869452249</v>
      </c>
    </row>
    <row r="207" spans="1:11" ht="26.25">
      <c r="A207" s="109"/>
      <c r="B207" s="109"/>
      <c r="C207" s="109" t="s">
        <v>369</v>
      </c>
      <c r="D207" s="109"/>
      <c r="E207" s="110" t="s">
        <v>620</v>
      </c>
      <c r="F207" s="286">
        <f>F208</f>
        <v>1127.5999999999999</v>
      </c>
      <c r="G207" s="286">
        <f t="shared" ref="G207:I207" si="94">G208</f>
        <v>1127.5999999999999</v>
      </c>
      <c r="H207" s="286">
        <f t="shared" si="94"/>
        <v>0</v>
      </c>
      <c r="I207" s="286">
        <f t="shared" si="94"/>
        <v>0</v>
      </c>
      <c r="J207" s="306">
        <f t="shared" si="89"/>
        <v>0</v>
      </c>
      <c r="K207" s="306"/>
    </row>
    <row r="208" spans="1:11" ht="26.25">
      <c r="A208" s="6"/>
      <c r="B208" s="6"/>
      <c r="C208" s="6" t="s">
        <v>591</v>
      </c>
      <c r="D208" s="49"/>
      <c r="E208" s="5" t="s">
        <v>368</v>
      </c>
      <c r="F208" s="287">
        <f>SUM(F209)</f>
        <v>1127.5999999999999</v>
      </c>
      <c r="G208" s="287">
        <f t="shared" ref="G208:I208" si="95">SUM(G209)</f>
        <v>1127.5999999999999</v>
      </c>
      <c r="H208" s="287">
        <f t="shared" si="95"/>
        <v>0</v>
      </c>
      <c r="I208" s="287">
        <f t="shared" si="95"/>
        <v>0</v>
      </c>
      <c r="J208" s="307">
        <f t="shared" si="89"/>
        <v>0</v>
      </c>
      <c r="K208" s="307"/>
    </row>
    <row r="209" spans="1:12">
      <c r="A209" s="6"/>
      <c r="B209" s="6"/>
      <c r="C209" s="6"/>
      <c r="D209" s="6" t="s">
        <v>12</v>
      </c>
      <c r="E209" s="5" t="s">
        <v>11</v>
      </c>
      <c r="F209" s="291">
        <f>574.3+553.3</f>
        <v>1127.5999999999999</v>
      </c>
      <c r="G209" s="291">
        <f t="shared" ref="G209" si="96">574.3+553.3</f>
        <v>1127.5999999999999</v>
      </c>
      <c r="H209" s="291">
        <v>0</v>
      </c>
      <c r="I209" s="291">
        <v>0</v>
      </c>
      <c r="J209" s="308">
        <f t="shared" si="89"/>
        <v>0</v>
      </c>
      <c r="K209" s="308"/>
    </row>
    <row r="210" spans="1:12">
      <c r="A210" s="109"/>
      <c r="B210" s="109"/>
      <c r="C210" s="109" t="s">
        <v>367</v>
      </c>
      <c r="D210" s="109"/>
      <c r="E210" s="110" t="s">
        <v>366</v>
      </c>
      <c r="F210" s="286">
        <f>F211</f>
        <v>4608</v>
      </c>
      <c r="G210" s="286">
        <f t="shared" ref="G210:I210" si="97">G211</f>
        <v>4608</v>
      </c>
      <c r="H210" s="286">
        <f t="shared" si="97"/>
        <v>0</v>
      </c>
      <c r="I210" s="286">
        <f t="shared" si="97"/>
        <v>0</v>
      </c>
      <c r="J210" s="306">
        <f t="shared" si="89"/>
        <v>0</v>
      </c>
      <c r="K210" s="306"/>
    </row>
    <row r="211" spans="1:12" ht="26.25">
      <c r="A211" s="6"/>
      <c r="B211" s="6"/>
      <c r="C211" s="6" t="s">
        <v>621</v>
      </c>
      <c r="D211" s="49"/>
      <c r="E211" s="5" t="s">
        <v>622</v>
      </c>
      <c r="F211" s="287">
        <f>SUM(F212)</f>
        <v>4608</v>
      </c>
      <c r="G211" s="287">
        <f t="shared" ref="G211:I211" si="98">SUM(G212)</f>
        <v>4608</v>
      </c>
      <c r="H211" s="287">
        <f t="shared" si="98"/>
        <v>0</v>
      </c>
      <c r="I211" s="287">
        <f t="shared" si="98"/>
        <v>0</v>
      </c>
      <c r="J211" s="307">
        <f t="shared" si="89"/>
        <v>0</v>
      </c>
      <c r="K211" s="307"/>
    </row>
    <row r="212" spans="1:12">
      <c r="A212" s="6"/>
      <c r="B212" s="6"/>
      <c r="C212" s="6"/>
      <c r="D212" s="6" t="s">
        <v>12</v>
      </c>
      <c r="E212" s="5" t="s">
        <v>11</v>
      </c>
      <c r="F212" s="287">
        <v>4608</v>
      </c>
      <c r="G212" s="287">
        <v>4608</v>
      </c>
      <c r="H212" s="287">
        <v>0</v>
      </c>
      <c r="I212" s="287">
        <v>0</v>
      </c>
      <c r="J212" s="307">
        <f t="shared" si="89"/>
        <v>0</v>
      </c>
      <c r="K212" s="307"/>
    </row>
    <row r="213" spans="1:12" ht="26.25">
      <c r="A213" s="109"/>
      <c r="B213" s="109"/>
      <c r="C213" s="109" t="s">
        <v>365</v>
      </c>
      <c r="D213" s="109"/>
      <c r="E213" s="110" t="s">
        <v>364</v>
      </c>
      <c r="F213" s="286">
        <f>F214+F218+F220</f>
        <v>40997.122279999996</v>
      </c>
      <c r="G213" s="286">
        <f t="shared" ref="G213:I213" si="99">G214+G218+G220</f>
        <v>40997.122279999996</v>
      </c>
      <c r="H213" s="286">
        <f t="shared" si="99"/>
        <v>3350</v>
      </c>
      <c r="I213" s="286">
        <f t="shared" si="99"/>
        <v>3347.8018700000002</v>
      </c>
      <c r="J213" s="306">
        <f t="shared" si="89"/>
        <v>8.1659435682713504</v>
      </c>
      <c r="K213" s="306">
        <f t="shared" si="90"/>
        <v>99.934384179104484</v>
      </c>
    </row>
    <row r="214" spans="1:12">
      <c r="A214" s="6"/>
      <c r="B214" s="6"/>
      <c r="C214" s="6" t="s">
        <v>586</v>
      </c>
      <c r="D214" s="49"/>
      <c r="E214" s="5" t="s">
        <v>363</v>
      </c>
      <c r="F214" s="287">
        <f>F216+F217</f>
        <v>27092.222280000002</v>
      </c>
      <c r="G214" s="287">
        <f t="shared" ref="G214:I214" si="100">G216+G217</f>
        <v>27092.222280000002</v>
      </c>
      <c r="H214" s="287">
        <f t="shared" si="100"/>
        <v>1800</v>
      </c>
      <c r="I214" s="287">
        <f t="shared" si="100"/>
        <v>1800</v>
      </c>
      <c r="J214" s="307">
        <f t="shared" si="89"/>
        <v>6.643973245889077</v>
      </c>
      <c r="K214" s="307">
        <f t="shared" si="90"/>
        <v>100</v>
      </c>
    </row>
    <row r="215" spans="1:12">
      <c r="A215" s="6"/>
      <c r="B215" s="6"/>
      <c r="C215" s="6"/>
      <c r="D215" s="6" t="s">
        <v>12</v>
      </c>
      <c r="E215" s="5" t="s">
        <v>11</v>
      </c>
      <c r="F215" s="287">
        <f>SUM(F216+F217)</f>
        <v>27092.222280000002</v>
      </c>
      <c r="G215" s="287">
        <f t="shared" ref="G215:I215" si="101">SUM(G216+G217)</f>
        <v>27092.222280000002</v>
      </c>
      <c r="H215" s="287">
        <f t="shared" si="101"/>
        <v>1800</v>
      </c>
      <c r="I215" s="287">
        <f t="shared" si="101"/>
        <v>1800</v>
      </c>
      <c r="J215" s="307">
        <f t="shared" si="89"/>
        <v>6.643973245889077</v>
      </c>
      <c r="K215" s="307">
        <f t="shared" si="90"/>
        <v>100</v>
      </c>
    </row>
    <row r="216" spans="1:12">
      <c r="A216" s="6"/>
      <c r="B216" s="6"/>
      <c r="C216" s="6"/>
      <c r="D216" s="6"/>
      <c r="E216" s="5" t="s">
        <v>209</v>
      </c>
      <c r="F216" s="287">
        <v>24383</v>
      </c>
      <c r="G216" s="287">
        <v>24383</v>
      </c>
      <c r="H216" s="287">
        <v>1620</v>
      </c>
      <c r="I216" s="287">
        <v>1620</v>
      </c>
      <c r="J216" s="307">
        <f t="shared" si="89"/>
        <v>6.643973260058238</v>
      </c>
      <c r="K216" s="307">
        <f t="shared" si="90"/>
        <v>100</v>
      </c>
    </row>
    <row r="217" spans="1:12">
      <c r="A217" s="6"/>
      <c r="B217" s="6"/>
      <c r="C217" s="6"/>
      <c r="D217" s="6"/>
      <c r="E217" s="5" t="s">
        <v>97</v>
      </c>
      <c r="F217" s="287">
        <v>2709.22228</v>
      </c>
      <c r="G217" s="287">
        <v>2709.22228</v>
      </c>
      <c r="H217" s="287">
        <v>180</v>
      </c>
      <c r="I217" s="287">
        <v>180</v>
      </c>
      <c r="J217" s="307">
        <f t="shared" si="89"/>
        <v>6.6439731183666488</v>
      </c>
      <c r="K217" s="307">
        <f t="shared" si="90"/>
        <v>100</v>
      </c>
    </row>
    <row r="218" spans="1:12">
      <c r="A218" s="6"/>
      <c r="B218" s="6"/>
      <c r="C218" s="6" t="s">
        <v>590</v>
      </c>
      <c r="D218" s="49"/>
      <c r="E218" s="5" t="s">
        <v>362</v>
      </c>
      <c r="F218" s="287">
        <f>F219</f>
        <v>6237.2</v>
      </c>
      <c r="G218" s="287">
        <f t="shared" ref="G218:I218" si="102">G219</f>
        <v>6237.2</v>
      </c>
      <c r="H218" s="287">
        <f t="shared" si="102"/>
        <v>0</v>
      </c>
      <c r="I218" s="287">
        <f t="shared" si="102"/>
        <v>0</v>
      </c>
      <c r="J218" s="307">
        <f t="shared" si="89"/>
        <v>0</v>
      </c>
      <c r="K218" s="307"/>
    </row>
    <row r="219" spans="1:12">
      <c r="A219" s="6"/>
      <c r="B219" s="6"/>
      <c r="C219" s="6"/>
      <c r="D219" s="6" t="s">
        <v>12</v>
      </c>
      <c r="E219" s="5" t="s">
        <v>11</v>
      </c>
      <c r="F219" s="291">
        <v>6237.2</v>
      </c>
      <c r="G219" s="291">
        <v>6237.2</v>
      </c>
      <c r="H219" s="291">
        <v>0</v>
      </c>
      <c r="I219" s="291">
        <v>0</v>
      </c>
      <c r="J219" s="308">
        <f t="shared" si="89"/>
        <v>0</v>
      </c>
      <c r="K219" s="308"/>
    </row>
    <row r="220" spans="1:12">
      <c r="A220" s="6"/>
      <c r="B220" s="6"/>
      <c r="C220" s="6" t="s">
        <v>589</v>
      </c>
      <c r="D220" s="49"/>
      <c r="E220" s="5" t="s">
        <v>361</v>
      </c>
      <c r="F220" s="287">
        <f>F221</f>
        <v>7667.7</v>
      </c>
      <c r="G220" s="287">
        <f t="shared" ref="G220:I220" si="103">G221</f>
        <v>7667.7</v>
      </c>
      <c r="H220" s="287">
        <f t="shared" si="103"/>
        <v>1550</v>
      </c>
      <c r="I220" s="287">
        <f t="shared" si="103"/>
        <v>1547.80187</v>
      </c>
      <c r="J220" s="307">
        <f t="shared" si="89"/>
        <v>20.185999321830536</v>
      </c>
      <c r="K220" s="307">
        <f t="shared" si="90"/>
        <v>99.858185161290322</v>
      </c>
    </row>
    <row r="221" spans="1:12">
      <c r="A221" s="71"/>
      <c r="B221" s="71"/>
      <c r="C221" s="71"/>
      <c r="D221" s="6" t="s">
        <v>12</v>
      </c>
      <c r="E221" s="5" t="s">
        <v>11</v>
      </c>
      <c r="F221" s="291">
        <v>7667.7</v>
      </c>
      <c r="G221" s="291">
        <v>7667.7</v>
      </c>
      <c r="H221" s="291">
        <v>1550</v>
      </c>
      <c r="I221" s="278">
        <v>1547.80187</v>
      </c>
      <c r="J221" s="308">
        <f t="shared" si="89"/>
        <v>20.185999321830536</v>
      </c>
      <c r="K221" s="308">
        <f t="shared" si="90"/>
        <v>99.858185161290322</v>
      </c>
    </row>
    <row r="222" spans="1:12">
      <c r="A222" s="109"/>
      <c r="B222" s="109"/>
      <c r="C222" s="109" t="s">
        <v>360</v>
      </c>
      <c r="D222" s="109"/>
      <c r="E222" s="110" t="s">
        <v>359</v>
      </c>
      <c r="F222" s="286">
        <f t="shared" ref="F222:I227" si="104">F223</f>
        <v>33838.699999999997</v>
      </c>
      <c r="G222" s="286">
        <f t="shared" si="104"/>
        <v>34537.070590000003</v>
      </c>
      <c r="H222" s="286">
        <f t="shared" si="104"/>
        <v>13400</v>
      </c>
      <c r="I222" s="286">
        <f t="shared" si="104"/>
        <v>13363.679840000001</v>
      </c>
      <c r="J222" s="306">
        <f t="shared" si="89"/>
        <v>38.693727092967087</v>
      </c>
      <c r="K222" s="306">
        <f t="shared" si="90"/>
        <v>99.72895402985074</v>
      </c>
    </row>
    <row r="223" spans="1:12" ht="26.25">
      <c r="A223" s="6"/>
      <c r="B223" s="6"/>
      <c r="C223" s="6" t="s">
        <v>588</v>
      </c>
      <c r="D223" s="49"/>
      <c r="E223" s="5" t="s">
        <v>358</v>
      </c>
      <c r="F223" s="287">
        <f t="shared" si="104"/>
        <v>33838.699999999997</v>
      </c>
      <c r="G223" s="287">
        <f t="shared" si="104"/>
        <v>34537.070590000003</v>
      </c>
      <c r="H223" s="287">
        <f t="shared" si="104"/>
        <v>13400</v>
      </c>
      <c r="I223" s="287">
        <f t="shared" si="104"/>
        <v>13363.679840000001</v>
      </c>
      <c r="J223" s="307">
        <f t="shared" si="89"/>
        <v>38.693727092967087</v>
      </c>
      <c r="K223" s="307">
        <f t="shared" si="90"/>
        <v>99.72895402985074</v>
      </c>
    </row>
    <row r="224" spans="1:12">
      <c r="A224" s="6"/>
      <c r="B224" s="6"/>
      <c r="C224" s="6"/>
      <c r="D224" s="6" t="s">
        <v>12</v>
      </c>
      <c r="E224" s="5" t="s">
        <v>11</v>
      </c>
      <c r="F224" s="291">
        <v>33838.699999999997</v>
      </c>
      <c r="G224" s="278">
        <v>34537.070590000003</v>
      </c>
      <c r="H224" s="291">
        <v>13400</v>
      </c>
      <c r="I224" s="278">
        <v>13363.679840000001</v>
      </c>
      <c r="J224" s="308">
        <f t="shared" si="89"/>
        <v>38.693727092967087</v>
      </c>
      <c r="K224" s="308">
        <f t="shared" si="90"/>
        <v>99.72895402985074</v>
      </c>
      <c r="L224" s="280"/>
    </row>
    <row r="225" spans="1:11" ht="39">
      <c r="A225" s="109"/>
      <c r="B225" s="109"/>
      <c r="C225" s="109" t="s">
        <v>647</v>
      </c>
      <c r="D225" s="109"/>
      <c r="E225" s="111" t="s">
        <v>661</v>
      </c>
      <c r="F225" s="286">
        <f t="shared" si="104"/>
        <v>438.88</v>
      </c>
      <c r="G225" s="286">
        <f t="shared" si="104"/>
        <v>438.88</v>
      </c>
      <c r="H225" s="286">
        <f t="shared" si="104"/>
        <v>0</v>
      </c>
      <c r="I225" s="286">
        <f t="shared" si="104"/>
        <v>0</v>
      </c>
      <c r="J225" s="306">
        <f t="shared" si="89"/>
        <v>0</v>
      </c>
      <c r="K225" s="306"/>
    </row>
    <row r="226" spans="1:11">
      <c r="A226" s="6"/>
      <c r="B226" s="6"/>
      <c r="C226" s="6" t="s">
        <v>646</v>
      </c>
      <c r="D226" s="6"/>
      <c r="E226" s="9" t="s">
        <v>632</v>
      </c>
      <c r="F226" s="287">
        <f t="shared" si="104"/>
        <v>438.88</v>
      </c>
      <c r="G226" s="287">
        <f t="shared" si="104"/>
        <v>438.88</v>
      </c>
      <c r="H226" s="287">
        <f t="shared" si="104"/>
        <v>0</v>
      </c>
      <c r="I226" s="287">
        <f t="shared" si="104"/>
        <v>0</v>
      </c>
      <c r="J226" s="307">
        <f t="shared" si="89"/>
        <v>0</v>
      </c>
      <c r="K226" s="307"/>
    </row>
    <row r="227" spans="1:11">
      <c r="A227" s="6"/>
      <c r="B227" s="6"/>
      <c r="C227" s="6"/>
      <c r="D227" s="6" t="s">
        <v>12</v>
      </c>
      <c r="E227" s="5" t="s">
        <v>11</v>
      </c>
      <c r="F227" s="291">
        <f>F228</f>
        <v>438.88</v>
      </c>
      <c r="G227" s="291">
        <f t="shared" si="104"/>
        <v>438.88</v>
      </c>
      <c r="H227" s="291">
        <f t="shared" si="104"/>
        <v>0</v>
      </c>
      <c r="I227" s="291">
        <f t="shared" si="104"/>
        <v>0</v>
      </c>
      <c r="J227" s="308">
        <f t="shared" si="89"/>
        <v>0</v>
      </c>
      <c r="K227" s="308"/>
    </row>
    <row r="228" spans="1:11">
      <c r="A228" s="6"/>
      <c r="B228" s="6"/>
      <c r="C228" s="6"/>
      <c r="D228" s="6"/>
      <c r="E228" s="5" t="s">
        <v>97</v>
      </c>
      <c r="F228" s="287">
        <v>438.88</v>
      </c>
      <c r="G228" s="287">
        <v>438.88</v>
      </c>
      <c r="H228" s="287">
        <v>0</v>
      </c>
      <c r="I228" s="287">
        <v>0</v>
      </c>
      <c r="J228" s="307">
        <f t="shared" si="89"/>
        <v>0</v>
      </c>
      <c r="K228" s="307"/>
    </row>
    <row r="229" spans="1:11" ht="26.25">
      <c r="A229" s="109"/>
      <c r="B229" s="109"/>
      <c r="C229" s="109" t="s">
        <v>604</v>
      </c>
      <c r="D229" s="109"/>
      <c r="E229" s="110" t="s">
        <v>357</v>
      </c>
      <c r="F229" s="286">
        <f>F230</f>
        <v>262277.92671999999</v>
      </c>
      <c r="G229" s="286">
        <f t="shared" ref="G229:I230" si="105">G230</f>
        <v>262277.92671999999</v>
      </c>
      <c r="H229" s="286">
        <f t="shared" si="105"/>
        <v>46551.298889999998</v>
      </c>
      <c r="I229" s="286">
        <f t="shared" si="105"/>
        <v>46551.298889999998</v>
      </c>
      <c r="J229" s="306">
        <f t="shared" si="89"/>
        <v>17.748843553920864</v>
      </c>
      <c r="K229" s="306">
        <f t="shared" si="90"/>
        <v>100</v>
      </c>
    </row>
    <row r="230" spans="1:11">
      <c r="A230" s="6"/>
      <c r="B230" s="6"/>
      <c r="C230" s="6" t="s">
        <v>605</v>
      </c>
      <c r="D230" s="6"/>
      <c r="E230" s="5" t="s">
        <v>356</v>
      </c>
      <c r="F230" s="287">
        <f>F231</f>
        <v>262277.92671999999</v>
      </c>
      <c r="G230" s="287">
        <f t="shared" si="105"/>
        <v>262277.92671999999</v>
      </c>
      <c r="H230" s="287">
        <f t="shared" si="105"/>
        <v>46551.298889999998</v>
      </c>
      <c r="I230" s="287">
        <f t="shared" si="105"/>
        <v>46551.298889999998</v>
      </c>
      <c r="J230" s="307">
        <f t="shared" si="89"/>
        <v>17.748843553920864</v>
      </c>
      <c r="K230" s="307">
        <f t="shared" si="90"/>
        <v>100</v>
      </c>
    </row>
    <row r="231" spans="1:11">
      <c r="A231" s="6"/>
      <c r="B231" s="6"/>
      <c r="C231" s="6"/>
      <c r="D231" s="6" t="s">
        <v>12</v>
      </c>
      <c r="E231" s="5" t="s">
        <v>11</v>
      </c>
      <c r="F231" s="287">
        <f>F232+F233+F234</f>
        <v>262277.92671999999</v>
      </c>
      <c r="G231" s="287">
        <f t="shared" ref="G231:I231" si="106">G232+G233+G234</f>
        <v>262277.92671999999</v>
      </c>
      <c r="H231" s="287">
        <f t="shared" si="106"/>
        <v>46551.298889999998</v>
      </c>
      <c r="I231" s="287">
        <f t="shared" si="106"/>
        <v>46551.298889999998</v>
      </c>
      <c r="J231" s="307">
        <f t="shared" si="89"/>
        <v>17.748843553920864</v>
      </c>
      <c r="K231" s="307">
        <f t="shared" si="90"/>
        <v>100</v>
      </c>
    </row>
    <row r="232" spans="1:11">
      <c r="A232" s="6"/>
      <c r="B232" s="6"/>
      <c r="C232" s="6"/>
      <c r="D232" s="6"/>
      <c r="E232" s="5" t="s">
        <v>101</v>
      </c>
      <c r="F232" s="287">
        <v>250527.87560999999</v>
      </c>
      <c r="G232" s="287">
        <v>250527.87560999999</v>
      </c>
      <c r="H232" s="287">
        <v>44465.8007</v>
      </c>
      <c r="I232" s="287">
        <v>44465.8007</v>
      </c>
      <c r="J232" s="307">
        <f t="shared" si="89"/>
        <v>17.748843553529543</v>
      </c>
      <c r="K232" s="307">
        <f t="shared" si="90"/>
        <v>100</v>
      </c>
    </row>
    <row r="233" spans="1:11">
      <c r="A233" s="6"/>
      <c r="B233" s="6"/>
      <c r="C233" s="6"/>
      <c r="D233" s="6"/>
      <c r="E233" s="5" t="s">
        <v>100</v>
      </c>
      <c r="F233" s="287">
        <v>10438.661480000001</v>
      </c>
      <c r="G233" s="287">
        <v>10438.661480000001</v>
      </c>
      <c r="H233" s="287">
        <v>1852.7417</v>
      </c>
      <c r="I233" s="287">
        <v>1852.7417</v>
      </c>
      <c r="J233" s="307">
        <f t="shared" si="89"/>
        <v>17.748843599821381</v>
      </c>
      <c r="K233" s="307">
        <f t="shared" si="90"/>
        <v>100</v>
      </c>
    </row>
    <row r="234" spans="1:11">
      <c r="A234" s="6"/>
      <c r="B234" s="6"/>
      <c r="C234" s="6"/>
      <c r="D234" s="6"/>
      <c r="E234" s="5" t="s">
        <v>97</v>
      </c>
      <c r="F234" s="287">
        <v>1311.3896299999999</v>
      </c>
      <c r="G234" s="287">
        <v>1311.3896299999999</v>
      </c>
      <c r="H234" s="287">
        <v>232.75649000000001</v>
      </c>
      <c r="I234" s="287">
        <v>232.75649000000001</v>
      </c>
      <c r="J234" s="307">
        <f t="shared" si="89"/>
        <v>17.748843263309933</v>
      </c>
      <c r="K234" s="307">
        <f t="shared" si="90"/>
        <v>100</v>
      </c>
    </row>
    <row r="235" spans="1:11" ht="26.25">
      <c r="A235" s="23"/>
      <c r="B235" s="23"/>
      <c r="C235" s="23" t="s">
        <v>355</v>
      </c>
      <c r="D235" s="23"/>
      <c r="E235" s="42" t="s">
        <v>354</v>
      </c>
      <c r="F235" s="285">
        <f>F236+F239+F242</f>
        <v>3937</v>
      </c>
      <c r="G235" s="285">
        <f t="shared" ref="G235:I235" si="107">G236+G239+G242</f>
        <v>3937</v>
      </c>
      <c r="H235" s="285">
        <f t="shared" si="107"/>
        <v>0</v>
      </c>
      <c r="I235" s="285">
        <f t="shared" si="107"/>
        <v>0</v>
      </c>
      <c r="J235" s="305">
        <f t="shared" si="89"/>
        <v>0</v>
      </c>
      <c r="K235" s="305"/>
    </row>
    <row r="236" spans="1:11" ht="26.25">
      <c r="A236" s="109"/>
      <c r="B236" s="109"/>
      <c r="C236" s="109" t="s">
        <v>353</v>
      </c>
      <c r="D236" s="109"/>
      <c r="E236" s="117" t="s">
        <v>352</v>
      </c>
      <c r="F236" s="286">
        <f t="shared" ref="F236:I237" si="108">F237</f>
        <v>1236.5999999999999</v>
      </c>
      <c r="G236" s="286">
        <f t="shared" si="108"/>
        <v>1236.5999999999999</v>
      </c>
      <c r="H236" s="286">
        <f t="shared" si="108"/>
        <v>0</v>
      </c>
      <c r="I236" s="286">
        <f t="shared" si="108"/>
        <v>0</v>
      </c>
      <c r="J236" s="306">
        <f t="shared" si="89"/>
        <v>0</v>
      </c>
      <c r="K236" s="306"/>
    </row>
    <row r="237" spans="1:11" ht="26.25">
      <c r="A237" s="7"/>
      <c r="B237" s="7"/>
      <c r="C237" s="6" t="s">
        <v>587</v>
      </c>
      <c r="D237" s="6"/>
      <c r="E237" s="75" t="s">
        <v>351</v>
      </c>
      <c r="F237" s="287">
        <f t="shared" si="108"/>
        <v>1236.5999999999999</v>
      </c>
      <c r="G237" s="287">
        <f t="shared" si="108"/>
        <v>1236.5999999999999</v>
      </c>
      <c r="H237" s="287">
        <f t="shared" si="108"/>
        <v>0</v>
      </c>
      <c r="I237" s="287">
        <f t="shared" si="108"/>
        <v>0</v>
      </c>
      <c r="J237" s="307">
        <f t="shared" si="89"/>
        <v>0</v>
      </c>
      <c r="K237" s="307"/>
    </row>
    <row r="238" spans="1:11">
      <c r="A238" s="7"/>
      <c r="B238" s="7"/>
      <c r="C238" s="6"/>
      <c r="D238" s="6" t="s">
        <v>12</v>
      </c>
      <c r="E238" s="5" t="s">
        <v>11</v>
      </c>
      <c r="F238" s="287">
        <v>1236.5999999999999</v>
      </c>
      <c r="G238" s="287">
        <v>1236.5999999999999</v>
      </c>
      <c r="H238" s="287">
        <v>0</v>
      </c>
      <c r="I238" s="287">
        <v>0</v>
      </c>
      <c r="J238" s="307">
        <f t="shared" si="89"/>
        <v>0</v>
      </c>
      <c r="K238" s="307"/>
    </row>
    <row r="239" spans="1:11" ht="26.25">
      <c r="A239" s="109"/>
      <c r="B239" s="109"/>
      <c r="C239" s="109" t="s">
        <v>601</v>
      </c>
      <c r="D239" s="109"/>
      <c r="E239" s="117" t="s">
        <v>602</v>
      </c>
      <c r="F239" s="299">
        <f>F240</f>
        <v>300.39999999999998</v>
      </c>
      <c r="G239" s="299">
        <f t="shared" ref="G239:I240" si="109">G240</f>
        <v>300.39999999999998</v>
      </c>
      <c r="H239" s="299">
        <f t="shared" si="109"/>
        <v>0</v>
      </c>
      <c r="I239" s="299">
        <f t="shared" si="109"/>
        <v>0</v>
      </c>
      <c r="J239" s="319">
        <f t="shared" si="89"/>
        <v>0</v>
      </c>
      <c r="K239" s="319"/>
    </row>
    <row r="240" spans="1:11" ht="26.25">
      <c r="A240" s="145"/>
      <c r="B240" s="145"/>
      <c r="C240" s="136" t="s">
        <v>686</v>
      </c>
      <c r="D240" s="136"/>
      <c r="E240" s="142" t="s">
        <v>603</v>
      </c>
      <c r="F240" s="287">
        <f>F241</f>
        <v>300.39999999999998</v>
      </c>
      <c r="G240" s="287">
        <f t="shared" si="109"/>
        <v>300.39999999999998</v>
      </c>
      <c r="H240" s="287">
        <f t="shared" si="109"/>
        <v>0</v>
      </c>
      <c r="I240" s="287">
        <f t="shared" si="109"/>
        <v>0</v>
      </c>
      <c r="J240" s="307">
        <f t="shared" si="89"/>
        <v>0</v>
      </c>
      <c r="K240" s="307"/>
    </row>
    <row r="241" spans="1:11">
      <c r="A241" s="145"/>
      <c r="B241" s="145"/>
      <c r="C241" s="136"/>
      <c r="D241" s="6" t="s">
        <v>12</v>
      </c>
      <c r="E241" s="5" t="s">
        <v>11</v>
      </c>
      <c r="F241" s="287">
        <v>300.39999999999998</v>
      </c>
      <c r="G241" s="287">
        <v>300.39999999999998</v>
      </c>
      <c r="H241" s="287">
        <v>0</v>
      </c>
      <c r="I241" s="287">
        <v>0</v>
      </c>
      <c r="J241" s="307">
        <f t="shared" si="89"/>
        <v>0</v>
      </c>
      <c r="K241" s="307"/>
    </row>
    <row r="242" spans="1:11">
      <c r="A242" s="109"/>
      <c r="B242" s="109"/>
      <c r="C242" s="109" t="s">
        <v>658</v>
      </c>
      <c r="D242" s="109"/>
      <c r="E242" s="117" t="s">
        <v>598</v>
      </c>
      <c r="F242" s="299">
        <f>F243</f>
        <v>2400</v>
      </c>
      <c r="G242" s="299">
        <f t="shared" ref="G242:I243" si="110">G243</f>
        <v>2400</v>
      </c>
      <c r="H242" s="299">
        <f t="shared" si="110"/>
        <v>0</v>
      </c>
      <c r="I242" s="299">
        <f t="shared" si="110"/>
        <v>0</v>
      </c>
      <c r="J242" s="319">
        <f t="shared" si="89"/>
        <v>0</v>
      </c>
      <c r="K242" s="319"/>
    </row>
    <row r="243" spans="1:11" ht="26.25">
      <c r="A243" s="158"/>
      <c r="B243" s="158"/>
      <c r="C243" s="6" t="s">
        <v>659</v>
      </c>
      <c r="D243" s="6"/>
      <c r="E243" s="75" t="s">
        <v>660</v>
      </c>
      <c r="F243" s="291">
        <f>F244</f>
        <v>2400</v>
      </c>
      <c r="G243" s="291">
        <f t="shared" si="110"/>
        <v>2400</v>
      </c>
      <c r="H243" s="291">
        <f t="shared" si="110"/>
        <v>0</v>
      </c>
      <c r="I243" s="291">
        <f t="shared" si="110"/>
        <v>0</v>
      </c>
      <c r="J243" s="308">
        <f t="shared" si="89"/>
        <v>0</v>
      </c>
      <c r="K243" s="308"/>
    </row>
    <row r="244" spans="1:11">
      <c r="A244" s="158"/>
      <c r="B244" s="158"/>
      <c r="C244" s="6"/>
      <c r="D244" s="6" t="s">
        <v>12</v>
      </c>
      <c r="E244" s="5" t="s">
        <v>11</v>
      </c>
      <c r="F244" s="291">
        <f>F245+F246</f>
        <v>2400</v>
      </c>
      <c r="G244" s="291">
        <f t="shared" ref="G244:I244" si="111">G245+G246</f>
        <v>2400</v>
      </c>
      <c r="H244" s="291">
        <f t="shared" si="111"/>
        <v>0</v>
      </c>
      <c r="I244" s="291">
        <f t="shared" si="111"/>
        <v>0</v>
      </c>
      <c r="J244" s="308">
        <f t="shared" si="89"/>
        <v>0</v>
      </c>
      <c r="K244" s="308"/>
    </row>
    <row r="245" spans="1:11">
      <c r="A245" s="158"/>
      <c r="B245" s="158"/>
      <c r="C245" s="157"/>
      <c r="D245" s="157"/>
      <c r="E245" s="5" t="s">
        <v>100</v>
      </c>
      <c r="F245" s="291">
        <v>2160</v>
      </c>
      <c r="G245" s="291">
        <v>2160</v>
      </c>
      <c r="H245" s="291">
        <v>0</v>
      </c>
      <c r="I245" s="291">
        <v>0</v>
      </c>
      <c r="J245" s="308">
        <f t="shared" si="89"/>
        <v>0</v>
      </c>
      <c r="K245" s="308"/>
    </row>
    <row r="246" spans="1:11">
      <c r="A246" s="158"/>
      <c r="B246" s="158"/>
      <c r="C246" s="157"/>
      <c r="D246" s="157"/>
      <c r="E246" s="5" t="s">
        <v>97</v>
      </c>
      <c r="F246" s="291">
        <v>240</v>
      </c>
      <c r="G246" s="291">
        <v>240</v>
      </c>
      <c r="H246" s="291">
        <v>0</v>
      </c>
      <c r="I246" s="291">
        <v>0</v>
      </c>
      <c r="J246" s="308">
        <f t="shared" si="89"/>
        <v>0</v>
      </c>
      <c r="K246" s="308"/>
    </row>
    <row r="247" spans="1:11">
      <c r="A247" s="7"/>
      <c r="B247" s="17" t="s">
        <v>350</v>
      </c>
      <c r="C247" s="47"/>
      <c r="D247" s="28"/>
      <c r="E247" s="14" t="s">
        <v>349</v>
      </c>
      <c r="F247" s="288">
        <f t="shared" ref="F247:I247" si="112">F248+F278</f>
        <v>10282.599399999999</v>
      </c>
      <c r="G247" s="288">
        <f t="shared" si="112"/>
        <v>10865.899399999998</v>
      </c>
      <c r="H247" s="288">
        <f t="shared" si="112"/>
        <v>669.5</v>
      </c>
      <c r="I247" s="288">
        <f t="shared" si="112"/>
        <v>638.89431999999999</v>
      </c>
      <c r="J247" s="309">
        <f t="shared" si="89"/>
        <v>5.8798107407473337</v>
      </c>
      <c r="K247" s="309">
        <f t="shared" si="90"/>
        <v>95.42857654966393</v>
      </c>
    </row>
    <row r="248" spans="1:11">
      <c r="A248" s="7"/>
      <c r="B248" s="17"/>
      <c r="C248" s="16" t="s">
        <v>36</v>
      </c>
      <c r="D248" s="15"/>
      <c r="E248" s="21" t="s">
        <v>35</v>
      </c>
      <c r="F248" s="288">
        <f t="shared" ref="F248:I248" si="113">F249+F254+F266</f>
        <v>6850.3993999999993</v>
      </c>
      <c r="G248" s="288">
        <f t="shared" si="113"/>
        <v>7433.6993999999995</v>
      </c>
      <c r="H248" s="288">
        <f t="shared" si="113"/>
        <v>154.5</v>
      </c>
      <c r="I248" s="288">
        <f t="shared" si="113"/>
        <v>153.95119</v>
      </c>
      <c r="J248" s="309">
        <f t="shared" si="89"/>
        <v>2.0709902528477273</v>
      </c>
      <c r="K248" s="309">
        <f t="shared" si="90"/>
        <v>99.644783171521027</v>
      </c>
    </row>
    <row r="249" spans="1:11" s="79" customFormat="1" ht="25.5">
      <c r="A249" s="25"/>
      <c r="B249" s="25"/>
      <c r="C249" s="26" t="s">
        <v>259</v>
      </c>
      <c r="D249" s="25"/>
      <c r="E249" s="24" t="s">
        <v>258</v>
      </c>
      <c r="F249" s="284">
        <f>F250</f>
        <v>974</v>
      </c>
      <c r="G249" s="284">
        <f t="shared" ref="G249:H249" si="114">G250</f>
        <v>974</v>
      </c>
      <c r="H249" s="284">
        <f t="shared" si="114"/>
        <v>102</v>
      </c>
      <c r="I249" s="284">
        <f>I250</f>
        <v>101.45119</v>
      </c>
      <c r="J249" s="304">
        <f t="shared" si="89"/>
        <v>10.415933264887062</v>
      </c>
      <c r="K249" s="304">
        <f t="shared" si="90"/>
        <v>99.46195098039216</v>
      </c>
    </row>
    <row r="250" spans="1:11" ht="26.25">
      <c r="A250" s="109"/>
      <c r="B250" s="109"/>
      <c r="C250" s="109" t="s">
        <v>257</v>
      </c>
      <c r="D250" s="109"/>
      <c r="E250" s="110" t="s">
        <v>256</v>
      </c>
      <c r="F250" s="286">
        <f t="shared" ref="F250:I251" si="115">F251</f>
        <v>974</v>
      </c>
      <c r="G250" s="286">
        <f t="shared" si="115"/>
        <v>974</v>
      </c>
      <c r="H250" s="286">
        <f t="shared" si="115"/>
        <v>102</v>
      </c>
      <c r="I250" s="286">
        <f t="shared" si="115"/>
        <v>101.45119</v>
      </c>
      <c r="J250" s="306">
        <f t="shared" si="89"/>
        <v>10.415933264887062</v>
      </c>
      <c r="K250" s="306">
        <f t="shared" si="90"/>
        <v>99.46195098039216</v>
      </c>
    </row>
    <row r="251" spans="1:11" ht="38.25">
      <c r="A251" s="7"/>
      <c r="B251" s="7"/>
      <c r="C251" s="6" t="s">
        <v>348</v>
      </c>
      <c r="D251" s="6"/>
      <c r="E251" s="78" t="s">
        <v>566</v>
      </c>
      <c r="F251" s="287">
        <f t="shared" si="115"/>
        <v>974</v>
      </c>
      <c r="G251" s="287">
        <f>G252+G253</f>
        <v>974</v>
      </c>
      <c r="H251" s="287">
        <f>H252+H253</f>
        <v>102</v>
      </c>
      <c r="I251" s="287">
        <f>I252+I253</f>
        <v>101.45119</v>
      </c>
      <c r="J251" s="307">
        <f t="shared" si="89"/>
        <v>10.415933264887062</v>
      </c>
      <c r="K251" s="307">
        <f t="shared" si="90"/>
        <v>99.46195098039216</v>
      </c>
    </row>
    <row r="252" spans="1:11">
      <c r="A252" s="7"/>
      <c r="B252" s="7"/>
      <c r="C252" s="6"/>
      <c r="D252" s="6" t="s">
        <v>12</v>
      </c>
      <c r="E252" s="5" t="s">
        <v>11</v>
      </c>
      <c r="F252" s="291">
        <v>974</v>
      </c>
      <c r="G252" s="278">
        <v>972.45</v>
      </c>
      <c r="H252" s="291">
        <v>100</v>
      </c>
      <c r="I252" s="278">
        <v>99.90119</v>
      </c>
      <c r="J252" s="308">
        <f t="shared" si="89"/>
        <v>10.273144120520335</v>
      </c>
      <c r="K252" s="308">
        <f t="shared" si="90"/>
        <v>99.90119</v>
      </c>
    </row>
    <row r="253" spans="1:11">
      <c r="A253" s="267"/>
      <c r="B253" s="267"/>
      <c r="C253" s="270"/>
      <c r="D253" s="270" t="s">
        <v>22</v>
      </c>
      <c r="E253" s="271" t="s">
        <v>21</v>
      </c>
      <c r="F253" s="291">
        <v>0</v>
      </c>
      <c r="G253" s="278">
        <v>1.55</v>
      </c>
      <c r="H253" s="291">
        <v>2</v>
      </c>
      <c r="I253" s="278">
        <v>1.55</v>
      </c>
      <c r="J253" s="308">
        <f t="shared" si="89"/>
        <v>100</v>
      </c>
      <c r="K253" s="308">
        <f t="shared" si="90"/>
        <v>77.5</v>
      </c>
    </row>
    <row r="254" spans="1:11" ht="25.5">
      <c r="A254" s="25"/>
      <c r="B254" s="25"/>
      <c r="C254" s="26" t="s">
        <v>345</v>
      </c>
      <c r="D254" s="25"/>
      <c r="E254" s="24" t="s">
        <v>344</v>
      </c>
      <c r="F254" s="284">
        <f>F255+F262</f>
        <v>189.5</v>
      </c>
      <c r="G254" s="284">
        <f t="shared" ref="G254:I254" si="116">G255+G262</f>
        <v>189.5</v>
      </c>
      <c r="H254" s="284">
        <f t="shared" si="116"/>
        <v>0</v>
      </c>
      <c r="I254" s="284">
        <f t="shared" si="116"/>
        <v>0</v>
      </c>
      <c r="J254" s="304">
        <f t="shared" si="89"/>
        <v>0</v>
      </c>
      <c r="K254" s="304"/>
    </row>
    <row r="255" spans="1:11" ht="26.25">
      <c r="A255" s="23"/>
      <c r="B255" s="23"/>
      <c r="C255" s="23" t="s">
        <v>343</v>
      </c>
      <c r="D255" s="23"/>
      <c r="E255" s="64" t="s">
        <v>342</v>
      </c>
      <c r="F255" s="285">
        <f>F256+F259</f>
        <v>173.5</v>
      </c>
      <c r="G255" s="285">
        <f t="shared" ref="G255:I255" si="117">G256+G259</f>
        <v>173.5</v>
      </c>
      <c r="H255" s="285">
        <f t="shared" si="117"/>
        <v>0</v>
      </c>
      <c r="I255" s="285">
        <f t="shared" si="117"/>
        <v>0</v>
      </c>
      <c r="J255" s="305">
        <f t="shared" si="89"/>
        <v>0</v>
      </c>
      <c r="K255" s="305"/>
    </row>
    <row r="256" spans="1:11" ht="26.25">
      <c r="A256" s="109"/>
      <c r="B256" s="109"/>
      <c r="C256" s="109" t="s">
        <v>341</v>
      </c>
      <c r="D256" s="113"/>
      <c r="E256" s="116" t="s">
        <v>340</v>
      </c>
      <c r="F256" s="286">
        <f>F257</f>
        <v>48.5</v>
      </c>
      <c r="G256" s="286">
        <f t="shared" ref="G256:I257" si="118">G257</f>
        <v>48.5</v>
      </c>
      <c r="H256" s="286">
        <f t="shared" si="118"/>
        <v>0</v>
      </c>
      <c r="I256" s="286">
        <f t="shared" si="118"/>
        <v>0</v>
      </c>
      <c r="J256" s="306">
        <f t="shared" si="89"/>
        <v>0</v>
      </c>
      <c r="K256" s="306"/>
    </row>
    <row r="257" spans="1:11">
      <c r="A257" s="49"/>
      <c r="B257" s="49"/>
      <c r="C257" s="6" t="s">
        <v>339</v>
      </c>
      <c r="D257" s="6"/>
      <c r="E257" s="74" t="s">
        <v>338</v>
      </c>
      <c r="F257" s="287">
        <f>F258</f>
        <v>48.5</v>
      </c>
      <c r="G257" s="287">
        <f t="shared" si="118"/>
        <v>48.5</v>
      </c>
      <c r="H257" s="287">
        <f t="shared" si="118"/>
        <v>0</v>
      </c>
      <c r="I257" s="287">
        <f t="shared" si="118"/>
        <v>0</v>
      </c>
      <c r="J257" s="307">
        <f t="shared" si="89"/>
        <v>0</v>
      </c>
      <c r="K257" s="307"/>
    </row>
    <row r="258" spans="1:11">
      <c r="A258" s="49"/>
      <c r="B258" s="49"/>
      <c r="C258" s="6"/>
      <c r="D258" s="6" t="s">
        <v>12</v>
      </c>
      <c r="E258" s="5" t="s">
        <v>11</v>
      </c>
      <c r="F258" s="291">
        <v>48.5</v>
      </c>
      <c r="G258" s="291">
        <v>48.5</v>
      </c>
      <c r="H258" s="291">
        <v>0</v>
      </c>
      <c r="I258" s="291">
        <v>0</v>
      </c>
      <c r="J258" s="308">
        <f t="shared" si="89"/>
        <v>0</v>
      </c>
      <c r="K258" s="308"/>
    </row>
    <row r="259" spans="1:11" ht="26.25">
      <c r="A259" s="109"/>
      <c r="B259" s="109"/>
      <c r="C259" s="109" t="s">
        <v>522</v>
      </c>
      <c r="D259" s="109"/>
      <c r="E259" s="110" t="s">
        <v>523</v>
      </c>
      <c r="F259" s="286">
        <f>F260</f>
        <v>125</v>
      </c>
      <c r="G259" s="286">
        <f t="shared" ref="G259:I260" si="119">G260</f>
        <v>125</v>
      </c>
      <c r="H259" s="286">
        <f t="shared" si="119"/>
        <v>0</v>
      </c>
      <c r="I259" s="286">
        <f t="shared" si="119"/>
        <v>0</v>
      </c>
      <c r="J259" s="306">
        <f t="shared" si="89"/>
        <v>0</v>
      </c>
      <c r="K259" s="306"/>
    </row>
    <row r="260" spans="1:11" ht="26.25">
      <c r="A260" s="49"/>
      <c r="B260" s="49"/>
      <c r="C260" s="6" t="s">
        <v>570</v>
      </c>
      <c r="D260" s="6"/>
      <c r="E260" s="5" t="s">
        <v>524</v>
      </c>
      <c r="F260" s="287">
        <f>F261</f>
        <v>125</v>
      </c>
      <c r="G260" s="287">
        <f t="shared" si="119"/>
        <v>125</v>
      </c>
      <c r="H260" s="287">
        <f t="shared" si="119"/>
        <v>0</v>
      </c>
      <c r="I260" s="287">
        <f t="shared" si="119"/>
        <v>0</v>
      </c>
      <c r="J260" s="307">
        <f t="shared" si="89"/>
        <v>0</v>
      </c>
      <c r="K260" s="307"/>
    </row>
    <row r="261" spans="1:11">
      <c r="A261" s="49"/>
      <c r="B261" s="49"/>
      <c r="C261" s="6"/>
      <c r="D261" s="6" t="s">
        <v>12</v>
      </c>
      <c r="E261" s="5" t="s">
        <v>11</v>
      </c>
      <c r="F261" s="291">
        <v>125</v>
      </c>
      <c r="G261" s="291">
        <v>125</v>
      </c>
      <c r="H261" s="291">
        <v>0</v>
      </c>
      <c r="I261" s="291">
        <v>0</v>
      </c>
      <c r="J261" s="308">
        <f t="shared" si="89"/>
        <v>0</v>
      </c>
      <c r="K261" s="308"/>
    </row>
    <row r="262" spans="1:11">
      <c r="A262" s="23"/>
      <c r="B262" s="23"/>
      <c r="C262" s="23" t="s">
        <v>627</v>
      </c>
      <c r="D262" s="23"/>
      <c r="E262" s="64" t="s">
        <v>693</v>
      </c>
      <c r="F262" s="300">
        <f t="shared" ref="F262:I264" si="120">F263</f>
        <v>16</v>
      </c>
      <c r="G262" s="300">
        <f t="shared" si="120"/>
        <v>16</v>
      </c>
      <c r="H262" s="300">
        <f t="shared" si="120"/>
        <v>0</v>
      </c>
      <c r="I262" s="300">
        <f t="shared" si="120"/>
        <v>0</v>
      </c>
      <c r="J262" s="320">
        <f t="shared" si="89"/>
        <v>0</v>
      </c>
      <c r="K262" s="320"/>
    </row>
    <row r="263" spans="1:11">
      <c r="A263" s="109"/>
      <c r="B263" s="109"/>
      <c r="C263" s="109" t="s">
        <v>628</v>
      </c>
      <c r="D263" s="109"/>
      <c r="E263" s="116" t="s">
        <v>630</v>
      </c>
      <c r="F263" s="299">
        <f t="shared" si="120"/>
        <v>16</v>
      </c>
      <c r="G263" s="299">
        <f t="shared" si="120"/>
        <v>16</v>
      </c>
      <c r="H263" s="299">
        <f t="shared" si="120"/>
        <v>0</v>
      </c>
      <c r="I263" s="299">
        <f t="shared" si="120"/>
        <v>0</v>
      </c>
      <c r="J263" s="319">
        <f t="shared" si="89"/>
        <v>0</v>
      </c>
      <c r="K263" s="319"/>
    </row>
    <row r="264" spans="1:11">
      <c r="A264" s="161"/>
      <c r="B264" s="161"/>
      <c r="C264" s="6" t="s">
        <v>645</v>
      </c>
      <c r="D264" s="6"/>
      <c r="E264" s="74" t="s">
        <v>629</v>
      </c>
      <c r="F264" s="291">
        <f t="shared" si="120"/>
        <v>16</v>
      </c>
      <c r="G264" s="291">
        <f t="shared" si="120"/>
        <v>16</v>
      </c>
      <c r="H264" s="291">
        <f t="shared" si="120"/>
        <v>0</v>
      </c>
      <c r="I264" s="291">
        <f t="shared" si="120"/>
        <v>0</v>
      </c>
      <c r="J264" s="308">
        <f t="shared" si="89"/>
        <v>0</v>
      </c>
      <c r="K264" s="308"/>
    </row>
    <row r="265" spans="1:11">
      <c r="A265" s="161"/>
      <c r="B265" s="161"/>
      <c r="C265" s="6"/>
      <c r="D265" s="6" t="s">
        <v>12</v>
      </c>
      <c r="E265" s="5" t="s">
        <v>11</v>
      </c>
      <c r="F265" s="291">
        <v>16</v>
      </c>
      <c r="G265" s="291">
        <v>16</v>
      </c>
      <c r="H265" s="291">
        <v>0</v>
      </c>
      <c r="I265" s="291">
        <v>0</v>
      </c>
      <c r="J265" s="308">
        <f t="shared" ref="J265:J327" si="121">I265/G265*100</f>
        <v>0</v>
      </c>
      <c r="K265" s="308"/>
    </row>
    <row r="266" spans="1:11" ht="25.5">
      <c r="A266" s="25"/>
      <c r="B266" s="25"/>
      <c r="C266" s="26" t="s">
        <v>337</v>
      </c>
      <c r="D266" s="25"/>
      <c r="E266" s="24" t="s">
        <v>336</v>
      </c>
      <c r="F266" s="284">
        <f>F267</f>
        <v>5686.8993999999993</v>
      </c>
      <c r="G266" s="284">
        <f>G267+G274</f>
        <v>6270.1993999999995</v>
      </c>
      <c r="H266" s="284">
        <f t="shared" ref="H266:I266" si="122">H267</f>
        <v>52.5</v>
      </c>
      <c r="I266" s="284">
        <f t="shared" si="122"/>
        <v>52.5</v>
      </c>
      <c r="J266" s="304">
        <f t="shared" si="121"/>
        <v>0.83729394634562992</v>
      </c>
      <c r="K266" s="304">
        <f t="shared" ref="K266:K327" si="123">I266/H266*100</f>
        <v>100</v>
      </c>
    </row>
    <row r="267" spans="1:11">
      <c r="A267" s="109"/>
      <c r="B267" s="109"/>
      <c r="C267" s="109" t="s">
        <v>335</v>
      </c>
      <c r="D267" s="113"/>
      <c r="E267" s="110" t="s">
        <v>334</v>
      </c>
      <c r="F267" s="286">
        <f>F268+F270</f>
        <v>5686.8993999999993</v>
      </c>
      <c r="G267" s="286">
        <f t="shared" ref="G267:I267" si="124">G268+G270</f>
        <v>5686.8993999999993</v>
      </c>
      <c r="H267" s="286">
        <f t="shared" si="124"/>
        <v>52.5</v>
      </c>
      <c r="I267" s="286">
        <f t="shared" si="124"/>
        <v>52.5</v>
      </c>
      <c r="J267" s="306">
        <f t="shared" si="121"/>
        <v>0.92317441029465042</v>
      </c>
      <c r="K267" s="306">
        <f t="shared" si="123"/>
        <v>100</v>
      </c>
    </row>
    <row r="268" spans="1:11">
      <c r="A268" s="6"/>
      <c r="B268" s="6"/>
      <c r="C268" s="6" t="s">
        <v>333</v>
      </c>
      <c r="D268" s="6"/>
      <c r="E268" s="5" t="s">
        <v>332</v>
      </c>
      <c r="F268" s="287">
        <f>F269</f>
        <v>550.9</v>
      </c>
      <c r="G268" s="287">
        <f t="shared" ref="G268:I268" si="125">G269</f>
        <v>550.9</v>
      </c>
      <c r="H268" s="287">
        <f t="shared" si="125"/>
        <v>52.5</v>
      </c>
      <c r="I268" s="287">
        <f t="shared" si="125"/>
        <v>52.5</v>
      </c>
      <c r="J268" s="307">
        <f t="shared" si="121"/>
        <v>9.529860228716645</v>
      </c>
      <c r="K268" s="307">
        <f t="shared" si="123"/>
        <v>100</v>
      </c>
    </row>
    <row r="269" spans="1:11">
      <c r="A269" s="6"/>
      <c r="B269" s="6"/>
      <c r="C269" s="6"/>
      <c r="D269" s="6" t="s">
        <v>12</v>
      </c>
      <c r="E269" s="5" t="s">
        <v>11</v>
      </c>
      <c r="F269" s="291">
        <v>550.9</v>
      </c>
      <c r="G269" s="291">
        <v>550.9</v>
      </c>
      <c r="H269" s="291">
        <v>52.5</v>
      </c>
      <c r="I269" s="291">
        <v>52.5</v>
      </c>
      <c r="J269" s="308">
        <f t="shared" si="121"/>
        <v>9.529860228716645</v>
      </c>
      <c r="K269" s="308">
        <f t="shared" si="123"/>
        <v>100</v>
      </c>
    </row>
    <row r="270" spans="1:11" ht="18.75" customHeight="1">
      <c r="A270" s="6"/>
      <c r="B270" s="6"/>
      <c r="C270" s="6" t="s">
        <v>331</v>
      </c>
      <c r="D270" s="6"/>
      <c r="E270" s="8" t="s">
        <v>330</v>
      </c>
      <c r="F270" s="291">
        <f t="shared" ref="F270:I270" si="126">F271</f>
        <v>5135.9993999999997</v>
      </c>
      <c r="G270" s="291">
        <f t="shared" si="126"/>
        <v>5135.9993999999997</v>
      </c>
      <c r="H270" s="291">
        <f t="shared" si="126"/>
        <v>0</v>
      </c>
      <c r="I270" s="291">
        <f t="shared" si="126"/>
        <v>0</v>
      </c>
      <c r="J270" s="308">
        <f t="shared" si="121"/>
        <v>0</v>
      </c>
      <c r="K270" s="308"/>
    </row>
    <row r="271" spans="1:11">
      <c r="A271" s="6"/>
      <c r="B271" s="6"/>
      <c r="C271" s="6"/>
      <c r="D271" s="6" t="s">
        <v>12</v>
      </c>
      <c r="E271" s="5" t="s">
        <v>11</v>
      </c>
      <c r="F271" s="291">
        <f t="shared" ref="F271:I271" si="127">F272+F273</f>
        <v>5135.9993999999997</v>
      </c>
      <c r="G271" s="291">
        <f t="shared" si="127"/>
        <v>5135.9993999999997</v>
      </c>
      <c r="H271" s="291">
        <f t="shared" si="127"/>
        <v>0</v>
      </c>
      <c r="I271" s="291">
        <f t="shared" si="127"/>
        <v>0</v>
      </c>
      <c r="J271" s="308">
        <f t="shared" si="121"/>
        <v>0</v>
      </c>
      <c r="K271" s="308"/>
    </row>
    <row r="272" spans="1:11">
      <c r="A272" s="6"/>
      <c r="B272" s="6"/>
      <c r="C272" s="6"/>
      <c r="D272" s="6"/>
      <c r="E272" s="75" t="s">
        <v>293</v>
      </c>
      <c r="F272" s="291">
        <v>4365.5994899999996</v>
      </c>
      <c r="G272" s="291">
        <v>4365.5994899999996</v>
      </c>
      <c r="H272" s="291">
        <v>0</v>
      </c>
      <c r="I272" s="291">
        <v>0</v>
      </c>
      <c r="J272" s="308">
        <f t="shared" si="121"/>
        <v>0</v>
      </c>
      <c r="K272" s="308"/>
    </row>
    <row r="273" spans="1:11">
      <c r="A273" s="6"/>
      <c r="B273" s="6"/>
      <c r="C273" s="6"/>
      <c r="D273" s="6"/>
      <c r="E273" s="5" t="s">
        <v>317</v>
      </c>
      <c r="F273" s="291">
        <v>770.39990999999998</v>
      </c>
      <c r="G273" s="291">
        <v>770.39990999999998</v>
      </c>
      <c r="H273" s="291">
        <v>0</v>
      </c>
      <c r="I273" s="291">
        <v>0</v>
      </c>
      <c r="J273" s="308">
        <f t="shared" si="121"/>
        <v>0</v>
      </c>
      <c r="K273" s="308"/>
    </row>
    <row r="274" spans="1:11" ht="39">
      <c r="A274" s="109"/>
      <c r="B274" s="109"/>
      <c r="C274" s="109" t="s">
        <v>817</v>
      </c>
      <c r="D274" s="113"/>
      <c r="E274" s="110" t="s">
        <v>818</v>
      </c>
      <c r="F274" s="286">
        <v>0</v>
      </c>
      <c r="G274" s="286">
        <v>583.29999999999995</v>
      </c>
      <c r="H274" s="286">
        <f t="shared" ref="H274" si="128">H275+H277</f>
        <v>515</v>
      </c>
      <c r="I274" s="286">
        <f t="shared" ref="I274" si="129">I275+I277</f>
        <v>484.94313</v>
      </c>
      <c r="J274" s="306">
        <f t="shared" si="121"/>
        <v>83.137858734784857</v>
      </c>
      <c r="K274" s="306">
        <f t="shared" si="123"/>
        <v>94.163714563106794</v>
      </c>
    </row>
    <row r="275" spans="1:11" ht="26.25">
      <c r="A275" s="6"/>
      <c r="B275" s="6"/>
      <c r="C275" s="6" t="s">
        <v>819</v>
      </c>
      <c r="D275" s="6"/>
      <c r="E275" s="5" t="s">
        <v>820</v>
      </c>
      <c r="F275" s="287"/>
      <c r="G275" s="287">
        <f t="shared" ref="G275" si="130">G276</f>
        <v>583.29999999999995</v>
      </c>
      <c r="H275" s="287">
        <f t="shared" ref="H275" si="131">H276</f>
        <v>0</v>
      </c>
      <c r="I275" s="287">
        <f t="shared" ref="I275" si="132">I276</f>
        <v>0</v>
      </c>
      <c r="J275" s="307">
        <f t="shared" si="121"/>
        <v>0</v>
      </c>
      <c r="K275" s="307"/>
    </row>
    <row r="276" spans="1:11">
      <c r="A276" s="6"/>
      <c r="B276" s="6"/>
      <c r="C276" s="6"/>
      <c r="D276" s="6" t="s">
        <v>12</v>
      </c>
      <c r="E276" s="5" t="s">
        <v>11</v>
      </c>
      <c r="F276" s="291"/>
      <c r="G276" s="291">
        <v>583.29999999999995</v>
      </c>
      <c r="H276" s="291">
        <v>0</v>
      </c>
      <c r="I276" s="291">
        <v>0</v>
      </c>
      <c r="J276" s="308">
        <f t="shared" si="121"/>
        <v>0</v>
      </c>
      <c r="K276" s="308"/>
    </row>
    <row r="277" spans="1:11">
      <c r="A277" s="20"/>
      <c r="B277" s="20"/>
      <c r="C277" s="13" t="s">
        <v>52</v>
      </c>
      <c r="D277" s="77"/>
      <c r="E277" s="12" t="s">
        <v>51</v>
      </c>
      <c r="F277" s="297">
        <f t="shared" ref="F277:I278" si="133">F278</f>
        <v>3432.2</v>
      </c>
      <c r="G277" s="297">
        <f t="shared" si="133"/>
        <v>3432.2</v>
      </c>
      <c r="H277" s="297">
        <f t="shared" si="133"/>
        <v>515</v>
      </c>
      <c r="I277" s="297">
        <f t="shared" si="133"/>
        <v>484.94313</v>
      </c>
      <c r="J277" s="317">
        <f t="shared" si="121"/>
        <v>14.129221199230816</v>
      </c>
      <c r="K277" s="317">
        <f t="shared" si="123"/>
        <v>94.163714563106794</v>
      </c>
    </row>
    <row r="278" spans="1:11" s="61" customFormat="1" ht="25.5">
      <c r="A278" s="76"/>
      <c r="B278" s="76"/>
      <c r="C278" s="35" t="s">
        <v>16</v>
      </c>
      <c r="D278" s="34"/>
      <c r="E278" s="69" t="s">
        <v>15</v>
      </c>
      <c r="F278" s="294">
        <f t="shared" si="133"/>
        <v>3432.2</v>
      </c>
      <c r="G278" s="294">
        <f t="shared" si="133"/>
        <v>3432.2</v>
      </c>
      <c r="H278" s="294">
        <f t="shared" si="133"/>
        <v>515</v>
      </c>
      <c r="I278" s="294">
        <f t="shared" si="133"/>
        <v>484.94313</v>
      </c>
      <c r="J278" s="314">
        <f t="shared" si="121"/>
        <v>14.129221199230816</v>
      </c>
      <c r="K278" s="314">
        <f t="shared" si="123"/>
        <v>94.163714563106794</v>
      </c>
    </row>
    <row r="279" spans="1:11" ht="26.25">
      <c r="A279" s="7"/>
      <c r="B279" s="7"/>
      <c r="C279" s="6" t="s">
        <v>329</v>
      </c>
      <c r="D279" s="6"/>
      <c r="E279" s="5" t="s">
        <v>328</v>
      </c>
      <c r="F279" s="287">
        <f>F280+F281+F282</f>
        <v>3432.2</v>
      </c>
      <c r="G279" s="287">
        <f t="shared" ref="G279:I279" si="134">G280+G281+G282</f>
        <v>3432.2</v>
      </c>
      <c r="H279" s="287">
        <f t="shared" si="134"/>
        <v>515</v>
      </c>
      <c r="I279" s="287">
        <f t="shared" si="134"/>
        <v>484.94313</v>
      </c>
      <c r="J279" s="307">
        <f t="shared" si="121"/>
        <v>14.129221199230816</v>
      </c>
      <c r="K279" s="307">
        <f t="shared" si="123"/>
        <v>94.163714563106794</v>
      </c>
    </row>
    <row r="280" spans="1:11" ht="39">
      <c r="A280" s="7"/>
      <c r="B280" s="7"/>
      <c r="C280" s="49"/>
      <c r="D280" s="6" t="s">
        <v>2</v>
      </c>
      <c r="E280" s="5" t="s">
        <v>1</v>
      </c>
      <c r="F280" s="291">
        <v>3309.4</v>
      </c>
      <c r="G280" s="291">
        <v>3309.4</v>
      </c>
      <c r="H280" s="291">
        <v>500</v>
      </c>
      <c r="I280" s="278">
        <v>470.18874</v>
      </c>
      <c r="J280" s="308">
        <f t="shared" si="121"/>
        <v>14.207673294252734</v>
      </c>
      <c r="K280" s="308">
        <f t="shared" si="123"/>
        <v>94.037747999999993</v>
      </c>
    </row>
    <row r="281" spans="1:11">
      <c r="A281" s="7"/>
      <c r="B281" s="7"/>
      <c r="C281" s="49"/>
      <c r="D281" s="6" t="s">
        <v>12</v>
      </c>
      <c r="E281" s="5" t="s">
        <v>11</v>
      </c>
      <c r="F281" s="291">
        <v>120.6</v>
      </c>
      <c r="G281" s="291">
        <v>120.6</v>
      </c>
      <c r="H281" s="291">
        <v>15</v>
      </c>
      <c r="I281" s="278">
        <v>14.754390000000001</v>
      </c>
      <c r="J281" s="308">
        <f t="shared" si="121"/>
        <v>12.234154228855724</v>
      </c>
      <c r="K281" s="308">
        <f t="shared" si="123"/>
        <v>98.3626</v>
      </c>
    </row>
    <row r="282" spans="1:11">
      <c r="A282" s="7"/>
      <c r="B282" s="7"/>
      <c r="C282" s="49"/>
      <c r="D282" s="45" t="s">
        <v>22</v>
      </c>
      <c r="E282" s="46" t="s">
        <v>21</v>
      </c>
      <c r="F282" s="291">
        <v>2.2000000000000002</v>
      </c>
      <c r="G282" s="291">
        <v>2.2000000000000002</v>
      </c>
      <c r="H282" s="291">
        <v>0</v>
      </c>
      <c r="I282" s="291">
        <v>0</v>
      </c>
      <c r="J282" s="308">
        <f t="shared" si="121"/>
        <v>0</v>
      </c>
      <c r="K282" s="308"/>
    </row>
    <row r="283" spans="1:11">
      <c r="A283" s="15"/>
      <c r="B283" s="17" t="s">
        <v>327</v>
      </c>
      <c r="C283" s="16"/>
      <c r="D283" s="15"/>
      <c r="E283" s="14" t="s">
        <v>326</v>
      </c>
      <c r="F283" s="288">
        <f>F284+F296+F334</f>
        <v>90773.068010000003</v>
      </c>
      <c r="G283" s="288">
        <f>G284+G296+G334</f>
        <v>94561.108189999999</v>
      </c>
      <c r="H283" s="288">
        <f>H284+H296+H334</f>
        <v>11599.12</v>
      </c>
      <c r="I283" s="288">
        <f>I284+I296+I334</f>
        <v>11563.10039</v>
      </c>
      <c r="J283" s="309">
        <f t="shared" si="121"/>
        <v>12.228177748050987</v>
      </c>
      <c r="K283" s="309">
        <f t="shared" si="123"/>
        <v>99.68946256267715</v>
      </c>
    </row>
    <row r="284" spans="1:11">
      <c r="A284" s="15"/>
      <c r="B284" s="17" t="s">
        <v>325</v>
      </c>
      <c r="C284" s="16"/>
      <c r="D284" s="15"/>
      <c r="E284" s="14" t="s">
        <v>324</v>
      </c>
      <c r="F284" s="288">
        <f t="shared" ref="F284:I285" si="135">F285</f>
        <v>3223.9</v>
      </c>
      <c r="G284" s="288">
        <f t="shared" si="135"/>
        <v>3223.9</v>
      </c>
      <c r="H284" s="288">
        <f t="shared" si="135"/>
        <v>621</v>
      </c>
      <c r="I284" s="288">
        <f t="shared" si="135"/>
        <v>598.97477000000003</v>
      </c>
      <c r="J284" s="309">
        <f t="shared" si="121"/>
        <v>18.579198176122087</v>
      </c>
      <c r="K284" s="309">
        <f t="shared" si="123"/>
        <v>96.453264090177143</v>
      </c>
    </row>
    <row r="285" spans="1:11">
      <c r="A285" s="15"/>
      <c r="B285" s="17"/>
      <c r="C285" s="16" t="s">
        <v>36</v>
      </c>
      <c r="D285" s="15"/>
      <c r="E285" s="21" t="s">
        <v>35</v>
      </c>
      <c r="F285" s="288">
        <f>F286</f>
        <v>3223.9</v>
      </c>
      <c r="G285" s="288">
        <f t="shared" si="135"/>
        <v>3223.9</v>
      </c>
      <c r="H285" s="288">
        <f t="shared" si="135"/>
        <v>621</v>
      </c>
      <c r="I285" s="288">
        <f t="shared" si="135"/>
        <v>598.97477000000003</v>
      </c>
      <c r="J285" s="309">
        <f t="shared" si="121"/>
        <v>18.579198176122087</v>
      </c>
      <c r="K285" s="309">
        <f t="shared" si="123"/>
        <v>96.453264090177143</v>
      </c>
    </row>
    <row r="286" spans="1:11" ht="25.5">
      <c r="A286" s="44"/>
      <c r="B286" s="25"/>
      <c r="C286" s="26" t="s">
        <v>259</v>
      </c>
      <c r="D286" s="25"/>
      <c r="E286" s="24" t="s">
        <v>258</v>
      </c>
      <c r="F286" s="284">
        <f>F287</f>
        <v>3223.9</v>
      </c>
      <c r="G286" s="284">
        <f t="shared" ref="G286:I286" si="136">G287</f>
        <v>3223.9</v>
      </c>
      <c r="H286" s="284">
        <f t="shared" si="136"/>
        <v>621</v>
      </c>
      <c r="I286" s="284">
        <f t="shared" si="136"/>
        <v>598.97477000000003</v>
      </c>
      <c r="J286" s="304">
        <f t="shared" si="121"/>
        <v>18.579198176122087</v>
      </c>
      <c r="K286" s="304">
        <f t="shared" si="123"/>
        <v>96.453264090177143</v>
      </c>
    </row>
    <row r="287" spans="1:11" ht="26.25">
      <c r="A287" s="109"/>
      <c r="B287" s="109"/>
      <c r="C287" s="109" t="s">
        <v>257</v>
      </c>
      <c r="D287" s="109"/>
      <c r="E287" s="110" t="s">
        <v>256</v>
      </c>
      <c r="F287" s="286">
        <f>F288+F292+F290+F294</f>
        <v>3223.9</v>
      </c>
      <c r="G287" s="286">
        <f t="shared" ref="G287:I287" si="137">G288+G292+G290+G294</f>
        <v>3223.9</v>
      </c>
      <c r="H287" s="286">
        <f t="shared" si="137"/>
        <v>621</v>
      </c>
      <c r="I287" s="286">
        <f t="shared" si="137"/>
        <v>598.97477000000003</v>
      </c>
      <c r="J287" s="306">
        <f t="shared" si="121"/>
        <v>18.579198176122087</v>
      </c>
      <c r="K287" s="306">
        <f t="shared" si="123"/>
        <v>96.453264090177143</v>
      </c>
    </row>
    <row r="288" spans="1:11" ht="39">
      <c r="A288" s="7"/>
      <c r="B288" s="7"/>
      <c r="C288" s="6" t="s">
        <v>323</v>
      </c>
      <c r="D288" s="6"/>
      <c r="E288" s="63" t="s">
        <v>322</v>
      </c>
      <c r="F288" s="287">
        <f>F289</f>
        <v>157.6</v>
      </c>
      <c r="G288" s="287">
        <f t="shared" ref="G288:I288" si="138">G289</f>
        <v>157.6</v>
      </c>
      <c r="H288" s="287">
        <f t="shared" si="138"/>
        <v>10</v>
      </c>
      <c r="I288" s="287">
        <f t="shared" si="138"/>
        <v>7.8753200000000003</v>
      </c>
      <c r="J288" s="307">
        <f t="shared" si="121"/>
        <v>4.9970304568527917</v>
      </c>
      <c r="K288" s="307">
        <f t="shared" si="123"/>
        <v>78.753200000000007</v>
      </c>
    </row>
    <row r="289" spans="1:11">
      <c r="A289" s="7"/>
      <c r="B289" s="7"/>
      <c r="C289" s="6"/>
      <c r="D289" s="6" t="s">
        <v>12</v>
      </c>
      <c r="E289" s="5" t="s">
        <v>11</v>
      </c>
      <c r="F289" s="291">
        <v>157.6</v>
      </c>
      <c r="G289" s="291">
        <v>157.6</v>
      </c>
      <c r="H289" s="291">
        <v>10</v>
      </c>
      <c r="I289" s="278">
        <v>7.8753200000000003</v>
      </c>
      <c r="J289" s="308">
        <f t="shared" si="121"/>
        <v>4.9970304568527917</v>
      </c>
      <c r="K289" s="308">
        <f t="shared" si="123"/>
        <v>78.753200000000007</v>
      </c>
    </row>
    <row r="290" spans="1:11" ht="26.25">
      <c r="A290" s="7"/>
      <c r="B290" s="7"/>
      <c r="C290" s="6" t="s">
        <v>255</v>
      </c>
      <c r="D290" s="6"/>
      <c r="E290" s="63" t="s">
        <v>254</v>
      </c>
      <c r="F290" s="287">
        <f>F291</f>
        <v>2505.8000000000002</v>
      </c>
      <c r="G290" s="287">
        <f t="shared" ref="G290:I290" si="139">G291</f>
        <v>2505.8000000000002</v>
      </c>
      <c r="H290" s="287">
        <f t="shared" si="139"/>
        <v>600</v>
      </c>
      <c r="I290" s="287">
        <f t="shared" si="139"/>
        <v>580.36752000000001</v>
      </c>
      <c r="J290" s="307">
        <f t="shared" si="121"/>
        <v>23.160967355734694</v>
      </c>
      <c r="K290" s="307">
        <f t="shared" si="123"/>
        <v>96.727919999999997</v>
      </c>
    </row>
    <row r="291" spans="1:11">
      <c r="A291" s="7"/>
      <c r="B291" s="7"/>
      <c r="C291" s="6"/>
      <c r="D291" s="6" t="s">
        <v>12</v>
      </c>
      <c r="E291" s="5" t="s">
        <v>11</v>
      </c>
      <c r="F291" s="291">
        <v>2505.8000000000002</v>
      </c>
      <c r="G291" s="291">
        <v>2505.8000000000002</v>
      </c>
      <c r="H291" s="291">
        <v>600</v>
      </c>
      <c r="I291" s="278">
        <v>580.36752000000001</v>
      </c>
      <c r="J291" s="308">
        <f t="shared" si="121"/>
        <v>23.160967355734694</v>
      </c>
      <c r="K291" s="308">
        <f t="shared" si="123"/>
        <v>96.727919999999997</v>
      </c>
    </row>
    <row r="292" spans="1:11" ht="26.25">
      <c r="A292" s="7"/>
      <c r="B292" s="7"/>
      <c r="C292" s="6" t="s">
        <v>321</v>
      </c>
      <c r="D292" s="6"/>
      <c r="E292" s="5" t="s">
        <v>320</v>
      </c>
      <c r="F292" s="287">
        <f>F293</f>
        <v>42.5</v>
      </c>
      <c r="G292" s="287">
        <f t="shared" ref="G292:I292" si="140">G293</f>
        <v>42.5</v>
      </c>
      <c r="H292" s="287">
        <f t="shared" si="140"/>
        <v>11</v>
      </c>
      <c r="I292" s="287">
        <f t="shared" si="140"/>
        <v>10.73193</v>
      </c>
      <c r="J292" s="307">
        <f t="shared" si="121"/>
        <v>25.251600000000003</v>
      </c>
      <c r="K292" s="307">
        <f t="shared" si="123"/>
        <v>97.563000000000002</v>
      </c>
    </row>
    <row r="293" spans="1:11">
      <c r="A293" s="7"/>
      <c r="B293" s="7"/>
      <c r="C293" s="6"/>
      <c r="D293" s="6" t="s">
        <v>12</v>
      </c>
      <c r="E293" s="5" t="s">
        <v>11</v>
      </c>
      <c r="F293" s="291">
        <v>42.5</v>
      </c>
      <c r="G293" s="291">
        <v>42.5</v>
      </c>
      <c r="H293" s="291">
        <v>11</v>
      </c>
      <c r="I293" s="278">
        <v>10.73193</v>
      </c>
      <c r="J293" s="308">
        <f t="shared" si="121"/>
        <v>25.251600000000003</v>
      </c>
      <c r="K293" s="308">
        <f t="shared" si="123"/>
        <v>97.563000000000002</v>
      </c>
    </row>
    <row r="294" spans="1:11" ht="26.25">
      <c r="A294" s="7"/>
      <c r="B294" s="7"/>
      <c r="C294" s="6" t="s">
        <v>517</v>
      </c>
      <c r="D294" s="6"/>
      <c r="E294" s="5" t="s">
        <v>518</v>
      </c>
      <c r="F294" s="287">
        <f>F295</f>
        <v>518</v>
      </c>
      <c r="G294" s="287">
        <f t="shared" ref="G294:I294" si="141">G295</f>
        <v>518</v>
      </c>
      <c r="H294" s="287">
        <f t="shared" si="141"/>
        <v>0</v>
      </c>
      <c r="I294" s="287">
        <f t="shared" si="141"/>
        <v>0</v>
      </c>
      <c r="J294" s="307">
        <f t="shared" si="121"/>
        <v>0</v>
      </c>
      <c r="K294" s="307"/>
    </row>
    <row r="295" spans="1:11">
      <c r="A295" s="7"/>
      <c r="B295" s="7"/>
      <c r="C295" s="6"/>
      <c r="D295" s="6" t="s">
        <v>12</v>
      </c>
      <c r="E295" s="5" t="s">
        <v>11</v>
      </c>
      <c r="F295" s="291">
        <v>518</v>
      </c>
      <c r="G295" s="291">
        <v>518</v>
      </c>
      <c r="H295" s="291">
        <v>0</v>
      </c>
      <c r="I295" s="291">
        <v>0</v>
      </c>
      <c r="J295" s="308">
        <f t="shared" si="121"/>
        <v>0</v>
      </c>
      <c r="K295" s="308"/>
    </row>
    <row r="296" spans="1:11">
      <c r="A296" s="15"/>
      <c r="B296" s="17" t="s">
        <v>315</v>
      </c>
      <c r="C296" s="16"/>
      <c r="D296" s="15"/>
      <c r="E296" s="14" t="s">
        <v>314</v>
      </c>
      <c r="F296" s="288">
        <f>F297+F324</f>
        <v>36026.243869999998</v>
      </c>
      <c r="G296" s="288">
        <f>G297+G324</f>
        <v>38407.119319999998</v>
      </c>
      <c r="H296" s="288">
        <f>H297+H324</f>
        <v>3239.3330000000001</v>
      </c>
      <c r="I296" s="288">
        <f>I297+I324</f>
        <v>3236.6987400000003</v>
      </c>
      <c r="J296" s="309">
        <f t="shared" si="121"/>
        <v>8.427340548590772</v>
      </c>
      <c r="K296" s="309">
        <f t="shared" si="123"/>
        <v>99.918678937917164</v>
      </c>
    </row>
    <row r="297" spans="1:11">
      <c r="A297" s="15"/>
      <c r="B297" s="45"/>
      <c r="C297" s="16" t="s">
        <v>36</v>
      </c>
      <c r="D297" s="15"/>
      <c r="E297" s="21" t="s">
        <v>35</v>
      </c>
      <c r="F297" s="288">
        <f>F298</f>
        <v>25455.043869999998</v>
      </c>
      <c r="G297" s="288">
        <f t="shared" ref="G297:I297" si="142">G298</f>
        <v>27530.111319999996</v>
      </c>
      <c r="H297" s="288">
        <f t="shared" si="142"/>
        <v>212</v>
      </c>
      <c r="I297" s="288">
        <f t="shared" si="142"/>
        <v>209.36574000000002</v>
      </c>
      <c r="J297" s="309">
        <f t="shared" si="121"/>
        <v>0.76049725177791272</v>
      </c>
      <c r="K297" s="309">
        <f t="shared" si="123"/>
        <v>98.757424528301897</v>
      </c>
    </row>
    <row r="298" spans="1:11" ht="25.5">
      <c r="A298" s="44"/>
      <c r="B298" s="25"/>
      <c r="C298" s="26" t="s">
        <v>274</v>
      </c>
      <c r="D298" s="25"/>
      <c r="E298" s="24" t="s">
        <v>273</v>
      </c>
      <c r="F298" s="284">
        <f>F299+F303</f>
        <v>25455.043869999998</v>
      </c>
      <c r="G298" s="284">
        <f>G299+G303</f>
        <v>27530.111319999996</v>
      </c>
      <c r="H298" s="284">
        <f>H299+H303</f>
        <v>212</v>
      </c>
      <c r="I298" s="284">
        <f>I299+I303</f>
        <v>209.36574000000002</v>
      </c>
      <c r="J298" s="304">
        <f t="shared" si="121"/>
        <v>0.76049725177791272</v>
      </c>
      <c r="K298" s="304">
        <f t="shared" si="123"/>
        <v>98.757424528301897</v>
      </c>
    </row>
    <row r="299" spans="1:11" ht="26.25">
      <c r="A299" s="23"/>
      <c r="B299" s="23"/>
      <c r="C299" s="23" t="s">
        <v>272</v>
      </c>
      <c r="D299" s="23"/>
      <c r="E299" s="64" t="s">
        <v>271</v>
      </c>
      <c r="F299" s="285">
        <f t="shared" ref="F299:I301" si="143">F300</f>
        <v>1422.2</v>
      </c>
      <c r="G299" s="285">
        <f t="shared" si="143"/>
        <v>212.72896</v>
      </c>
      <c r="H299" s="285">
        <f t="shared" si="143"/>
        <v>122</v>
      </c>
      <c r="I299" s="285">
        <f t="shared" si="143"/>
        <v>122</v>
      </c>
      <c r="J299" s="305">
        <f t="shared" si="121"/>
        <v>57.349972472013214</v>
      </c>
      <c r="K299" s="305">
        <f t="shared" si="123"/>
        <v>100</v>
      </c>
    </row>
    <row r="300" spans="1:11">
      <c r="A300" s="109"/>
      <c r="B300" s="109"/>
      <c r="C300" s="109" t="s">
        <v>270</v>
      </c>
      <c r="D300" s="113"/>
      <c r="E300" s="116" t="s">
        <v>269</v>
      </c>
      <c r="F300" s="286">
        <f t="shared" si="143"/>
        <v>1422.2</v>
      </c>
      <c r="G300" s="286">
        <f t="shared" si="143"/>
        <v>212.72896</v>
      </c>
      <c r="H300" s="286">
        <f t="shared" si="143"/>
        <v>122</v>
      </c>
      <c r="I300" s="286">
        <f t="shared" si="143"/>
        <v>122</v>
      </c>
      <c r="J300" s="306">
        <f t="shared" si="121"/>
        <v>57.349972472013214</v>
      </c>
      <c r="K300" s="306">
        <f t="shared" si="123"/>
        <v>100</v>
      </c>
    </row>
    <row r="301" spans="1:11">
      <c r="A301" s="7"/>
      <c r="B301" s="7"/>
      <c r="C301" s="6" t="s">
        <v>313</v>
      </c>
      <c r="D301" s="60"/>
      <c r="E301" s="9" t="s">
        <v>312</v>
      </c>
      <c r="F301" s="289">
        <f>F302</f>
        <v>1422.2</v>
      </c>
      <c r="G301" s="289">
        <f t="shared" si="143"/>
        <v>212.72896</v>
      </c>
      <c r="H301" s="289">
        <f t="shared" si="143"/>
        <v>122</v>
      </c>
      <c r="I301" s="289">
        <f t="shared" si="143"/>
        <v>122</v>
      </c>
      <c r="J301" s="310">
        <f t="shared" si="121"/>
        <v>57.349972472013214</v>
      </c>
      <c r="K301" s="310">
        <f t="shared" si="123"/>
        <v>100</v>
      </c>
    </row>
    <row r="302" spans="1:11" ht="26.25">
      <c r="A302" s="158"/>
      <c r="B302" s="158"/>
      <c r="C302" s="157"/>
      <c r="D302" s="6" t="s">
        <v>57</v>
      </c>
      <c r="E302" s="5" t="s">
        <v>56</v>
      </c>
      <c r="F302" s="291">
        <v>1422.2</v>
      </c>
      <c r="G302" s="278">
        <v>212.72896</v>
      </c>
      <c r="H302" s="291">
        <v>122</v>
      </c>
      <c r="I302" s="291">
        <v>122</v>
      </c>
      <c r="J302" s="308">
        <f t="shared" si="121"/>
        <v>57.349972472013214</v>
      </c>
      <c r="K302" s="308">
        <f t="shared" si="123"/>
        <v>100</v>
      </c>
    </row>
    <row r="303" spans="1:11" ht="26.25">
      <c r="A303" s="23"/>
      <c r="B303" s="23"/>
      <c r="C303" s="23" t="s">
        <v>311</v>
      </c>
      <c r="D303" s="23"/>
      <c r="E303" s="64" t="s">
        <v>310</v>
      </c>
      <c r="F303" s="285">
        <f t="shared" ref="F303:I303" si="144">F304+F319</f>
        <v>24032.843869999997</v>
      </c>
      <c r="G303" s="285">
        <f t="shared" si="144"/>
        <v>27317.382359999996</v>
      </c>
      <c r="H303" s="285">
        <f t="shared" si="144"/>
        <v>90</v>
      </c>
      <c r="I303" s="285">
        <f t="shared" si="144"/>
        <v>87.365740000000002</v>
      </c>
      <c r="J303" s="305">
        <f t="shared" si="121"/>
        <v>0.31981739263541947</v>
      </c>
      <c r="K303" s="305">
        <f t="shared" si="123"/>
        <v>97.073044444444449</v>
      </c>
    </row>
    <row r="304" spans="1:11" ht="40.5" customHeight="1">
      <c r="A304" s="109"/>
      <c r="B304" s="109"/>
      <c r="C304" s="109" t="s">
        <v>309</v>
      </c>
      <c r="D304" s="109"/>
      <c r="E304" s="116" t="s">
        <v>308</v>
      </c>
      <c r="F304" s="286">
        <f>F307+F309+F305+F311+F315+F317+F313</f>
        <v>18249.399999999998</v>
      </c>
      <c r="G304" s="286">
        <f t="shared" ref="G304:I304" si="145">G307+G309+G305+G311+G315+G317+G313</f>
        <v>21533.938489999997</v>
      </c>
      <c r="H304" s="286">
        <f t="shared" si="145"/>
        <v>90</v>
      </c>
      <c r="I304" s="286">
        <f t="shared" si="145"/>
        <v>87.365740000000002</v>
      </c>
      <c r="J304" s="306">
        <f t="shared" si="121"/>
        <v>0.40571184895216084</v>
      </c>
      <c r="K304" s="306">
        <f t="shared" si="123"/>
        <v>97.073044444444449</v>
      </c>
    </row>
    <row r="305" spans="1:11">
      <c r="A305" s="49"/>
      <c r="B305" s="49"/>
      <c r="C305" s="45" t="s">
        <v>307</v>
      </c>
      <c r="D305" s="67"/>
      <c r="E305" s="8" t="s">
        <v>306</v>
      </c>
      <c r="F305" s="287">
        <f>F306</f>
        <v>1088.9000000000001</v>
      </c>
      <c r="G305" s="287">
        <f t="shared" ref="G305:I305" si="146">G306</f>
        <v>1088.9000000000001</v>
      </c>
      <c r="H305" s="287">
        <f t="shared" si="146"/>
        <v>0</v>
      </c>
      <c r="I305" s="287">
        <f t="shared" si="146"/>
        <v>0</v>
      </c>
      <c r="J305" s="307">
        <f t="shared" si="121"/>
        <v>0</v>
      </c>
      <c r="K305" s="307"/>
    </row>
    <row r="306" spans="1:11">
      <c r="A306" s="49"/>
      <c r="B306" s="49"/>
      <c r="C306" s="45"/>
      <c r="D306" s="6" t="s">
        <v>12</v>
      </c>
      <c r="E306" s="5" t="s">
        <v>11</v>
      </c>
      <c r="F306" s="291">
        <v>1088.9000000000001</v>
      </c>
      <c r="G306" s="291">
        <v>1088.9000000000001</v>
      </c>
      <c r="H306" s="291">
        <v>0</v>
      </c>
      <c r="I306" s="291">
        <v>0</v>
      </c>
      <c r="J306" s="308">
        <f t="shared" si="121"/>
        <v>0</v>
      </c>
      <c r="K306" s="308"/>
    </row>
    <row r="307" spans="1:11">
      <c r="A307" s="6"/>
      <c r="B307" s="6"/>
      <c r="C307" s="6" t="s">
        <v>305</v>
      </c>
      <c r="D307" s="6"/>
      <c r="E307" s="9" t="s">
        <v>304</v>
      </c>
      <c r="F307" s="289">
        <f>F308</f>
        <v>2765</v>
      </c>
      <c r="G307" s="289">
        <f t="shared" ref="G307:I307" si="147">G308</f>
        <v>2765</v>
      </c>
      <c r="H307" s="289">
        <f t="shared" si="147"/>
        <v>0</v>
      </c>
      <c r="I307" s="289">
        <f t="shared" si="147"/>
        <v>0</v>
      </c>
      <c r="J307" s="310">
        <f t="shared" si="121"/>
        <v>0</v>
      </c>
      <c r="K307" s="310"/>
    </row>
    <row r="308" spans="1:11">
      <c r="A308" s="49"/>
      <c r="B308" s="49"/>
      <c r="C308" s="49"/>
      <c r="D308" s="6" t="s">
        <v>12</v>
      </c>
      <c r="E308" s="5" t="s">
        <v>11</v>
      </c>
      <c r="F308" s="291">
        <v>2765</v>
      </c>
      <c r="G308" s="291">
        <v>2765</v>
      </c>
      <c r="H308" s="291">
        <v>0</v>
      </c>
      <c r="I308" s="291">
        <v>0</v>
      </c>
      <c r="J308" s="308">
        <f t="shared" si="121"/>
        <v>0</v>
      </c>
      <c r="K308" s="308"/>
    </row>
    <row r="309" spans="1:11" ht="39">
      <c r="A309" s="6"/>
      <c r="B309" s="6"/>
      <c r="C309" s="6" t="s">
        <v>303</v>
      </c>
      <c r="D309" s="6"/>
      <c r="E309" s="5" t="s">
        <v>538</v>
      </c>
      <c r="F309" s="287">
        <f>F310</f>
        <v>392.5</v>
      </c>
      <c r="G309" s="287">
        <f t="shared" ref="G309:I309" si="148">G310</f>
        <v>392.5</v>
      </c>
      <c r="H309" s="287">
        <f t="shared" si="148"/>
        <v>0</v>
      </c>
      <c r="I309" s="287">
        <f t="shared" si="148"/>
        <v>0</v>
      </c>
      <c r="J309" s="307">
        <f t="shared" si="121"/>
        <v>0</v>
      </c>
      <c r="K309" s="307"/>
    </row>
    <row r="310" spans="1:11">
      <c r="A310" s="6"/>
      <c r="B310" s="6"/>
      <c r="C310" s="6"/>
      <c r="D310" s="6" t="s">
        <v>12</v>
      </c>
      <c r="E310" s="5" t="s">
        <v>11</v>
      </c>
      <c r="F310" s="287">
        <v>392.5</v>
      </c>
      <c r="G310" s="287">
        <v>392.5</v>
      </c>
      <c r="H310" s="287">
        <v>0</v>
      </c>
      <c r="I310" s="287">
        <v>0</v>
      </c>
      <c r="J310" s="307">
        <f t="shared" si="121"/>
        <v>0</v>
      </c>
      <c r="K310" s="307"/>
    </row>
    <row r="311" spans="1:11" ht="39">
      <c r="A311" s="6"/>
      <c r="B311" s="6"/>
      <c r="C311" s="60" t="s">
        <v>302</v>
      </c>
      <c r="D311" s="60"/>
      <c r="E311" s="5" t="s">
        <v>596</v>
      </c>
      <c r="F311" s="287">
        <f>F312</f>
        <v>211.4</v>
      </c>
      <c r="G311" s="287">
        <f t="shared" ref="G311:I311" si="149">G312</f>
        <v>211.4</v>
      </c>
      <c r="H311" s="287">
        <f t="shared" si="149"/>
        <v>0</v>
      </c>
      <c r="I311" s="287">
        <f t="shared" si="149"/>
        <v>0</v>
      </c>
      <c r="J311" s="307">
        <f t="shared" si="121"/>
        <v>0</v>
      </c>
      <c r="K311" s="307"/>
    </row>
    <row r="312" spans="1:11">
      <c r="A312" s="6"/>
      <c r="B312" s="6"/>
      <c r="C312" s="60"/>
      <c r="D312" s="60" t="s">
        <v>12</v>
      </c>
      <c r="E312" s="9" t="s">
        <v>11</v>
      </c>
      <c r="F312" s="291">
        <v>211.4</v>
      </c>
      <c r="G312" s="291">
        <v>211.4</v>
      </c>
      <c r="H312" s="291">
        <v>0</v>
      </c>
      <c r="I312" s="291">
        <v>0</v>
      </c>
      <c r="J312" s="308">
        <f t="shared" si="121"/>
        <v>0</v>
      </c>
      <c r="K312" s="308"/>
    </row>
    <row r="313" spans="1:11">
      <c r="A313" s="157"/>
      <c r="B313" s="157"/>
      <c r="C313" s="6" t="s">
        <v>573</v>
      </c>
      <c r="D313" s="45"/>
      <c r="E313" s="5" t="s">
        <v>301</v>
      </c>
      <c r="F313" s="291">
        <f t="shared" ref="F313:I313" si="150">F314</f>
        <v>794.2</v>
      </c>
      <c r="G313" s="291">
        <f t="shared" si="150"/>
        <v>794.2</v>
      </c>
      <c r="H313" s="291">
        <f t="shared" si="150"/>
        <v>90</v>
      </c>
      <c r="I313" s="291">
        <f t="shared" si="150"/>
        <v>87.365740000000002</v>
      </c>
      <c r="J313" s="308">
        <f t="shared" si="121"/>
        <v>11.000470914127423</v>
      </c>
      <c r="K313" s="308">
        <f t="shared" si="123"/>
        <v>97.073044444444449</v>
      </c>
    </row>
    <row r="314" spans="1:11">
      <c r="A314" s="157"/>
      <c r="B314" s="157"/>
      <c r="C314" s="6"/>
      <c r="D314" s="6" t="s">
        <v>12</v>
      </c>
      <c r="E314" s="5" t="s">
        <v>11</v>
      </c>
      <c r="F314" s="291">
        <v>794.2</v>
      </c>
      <c r="G314" s="291">
        <v>794.2</v>
      </c>
      <c r="H314" s="291">
        <v>90</v>
      </c>
      <c r="I314" s="278">
        <v>87.365740000000002</v>
      </c>
      <c r="J314" s="308">
        <f t="shared" si="121"/>
        <v>11.000470914127423</v>
      </c>
      <c r="K314" s="308">
        <f t="shared" si="123"/>
        <v>97.073044444444449</v>
      </c>
    </row>
    <row r="315" spans="1:11" ht="39">
      <c r="A315" s="6"/>
      <c r="B315" s="6"/>
      <c r="C315" s="60" t="s">
        <v>675</v>
      </c>
      <c r="D315" s="60"/>
      <c r="E315" s="5" t="s">
        <v>623</v>
      </c>
      <c r="F315" s="287">
        <f>F316</f>
        <v>12997.4</v>
      </c>
      <c r="G315" s="287">
        <f t="shared" ref="G315:I315" si="151">G316</f>
        <v>12997.4</v>
      </c>
      <c r="H315" s="287">
        <f t="shared" si="151"/>
        <v>0</v>
      </c>
      <c r="I315" s="287">
        <f t="shared" si="151"/>
        <v>0</v>
      </c>
      <c r="J315" s="307">
        <f t="shared" si="121"/>
        <v>0</v>
      </c>
      <c r="K315" s="307"/>
    </row>
    <row r="316" spans="1:11" ht="26.25">
      <c r="A316" s="6"/>
      <c r="B316" s="6"/>
      <c r="C316" s="60"/>
      <c r="D316" s="6" t="s">
        <v>246</v>
      </c>
      <c r="E316" s="5" t="s">
        <v>245</v>
      </c>
      <c r="F316" s="291">
        <v>12997.4</v>
      </c>
      <c r="G316" s="291">
        <v>12997.4</v>
      </c>
      <c r="H316" s="291">
        <v>0</v>
      </c>
      <c r="I316" s="291">
        <v>0</v>
      </c>
      <c r="J316" s="308">
        <f t="shared" si="121"/>
        <v>0</v>
      </c>
      <c r="K316" s="308"/>
    </row>
    <row r="317" spans="1:11">
      <c r="A317" s="6"/>
      <c r="B317" s="6"/>
      <c r="C317" s="60" t="s">
        <v>676</v>
      </c>
      <c r="D317" s="71"/>
      <c r="E317" s="74" t="s">
        <v>300</v>
      </c>
      <c r="F317" s="287">
        <f>F318</f>
        <v>0</v>
      </c>
      <c r="G317" s="287">
        <f t="shared" ref="G317:I317" si="152">G318</f>
        <v>3284.5384899999999</v>
      </c>
      <c r="H317" s="287">
        <f t="shared" si="152"/>
        <v>0</v>
      </c>
      <c r="I317" s="287">
        <f t="shared" si="152"/>
        <v>0</v>
      </c>
      <c r="J317" s="307">
        <f t="shared" si="121"/>
        <v>0</v>
      </c>
      <c r="K317" s="307"/>
    </row>
    <row r="318" spans="1:11">
      <c r="A318" s="6"/>
      <c r="B318" s="6"/>
      <c r="C318" s="6"/>
      <c r="D318" s="6" t="s">
        <v>12</v>
      </c>
      <c r="E318" s="5" t="s">
        <v>11</v>
      </c>
      <c r="F318" s="291">
        <v>0</v>
      </c>
      <c r="G318" s="278">
        <v>3284.5384899999999</v>
      </c>
      <c r="H318" s="291">
        <v>0</v>
      </c>
      <c r="I318" s="291">
        <v>0</v>
      </c>
      <c r="J318" s="308">
        <f t="shared" si="121"/>
        <v>0</v>
      </c>
      <c r="K318" s="308"/>
    </row>
    <row r="319" spans="1:11">
      <c r="A319" s="109"/>
      <c r="B319" s="109"/>
      <c r="C319" s="141" t="s">
        <v>616</v>
      </c>
      <c r="D319" s="141"/>
      <c r="E319" s="146" t="s">
        <v>598</v>
      </c>
      <c r="F319" s="286">
        <f t="shared" ref="F319:I320" si="153">F320</f>
        <v>5783.4438700000001</v>
      </c>
      <c r="G319" s="286">
        <f t="shared" si="153"/>
        <v>5783.4438700000001</v>
      </c>
      <c r="H319" s="286">
        <f t="shared" si="153"/>
        <v>0</v>
      </c>
      <c r="I319" s="286">
        <f t="shared" si="153"/>
        <v>0</v>
      </c>
      <c r="J319" s="306">
        <f t="shared" si="121"/>
        <v>0</v>
      </c>
      <c r="K319" s="306"/>
    </row>
    <row r="320" spans="1:11" ht="38.25">
      <c r="A320" s="136"/>
      <c r="B320" s="136"/>
      <c r="C320" s="136" t="s">
        <v>617</v>
      </c>
      <c r="D320" s="136"/>
      <c r="E320" s="147" t="s">
        <v>691</v>
      </c>
      <c r="F320" s="289">
        <f t="shared" si="153"/>
        <v>5783.4438700000001</v>
      </c>
      <c r="G320" s="289">
        <f t="shared" si="153"/>
        <v>5783.4438700000001</v>
      </c>
      <c r="H320" s="289">
        <f t="shared" si="153"/>
        <v>0</v>
      </c>
      <c r="I320" s="289">
        <f t="shared" si="153"/>
        <v>0</v>
      </c>
      <c r="J320" s="310">
        <f t="shared" si="121"/>
        <v>0</v>
      </c>
      <c r="K320" s="310"/>
    </row>
    <row r="321" spans="1:11">
      <c r="A321" s="136"/>
      <c r="B321" s="136"/>
      <c r="C321" s="138"/>
      <c r="D321" s="136" t="s">
        <v>12</v>
      </c>
      <c r="E321" s="137" t="s">
        <v>11</v>
      </c>
      <c r="F321" s="287">
        <f>F322+F323</f>
        <v>5783.4438700000001</v>
      </c>
      <c r="G321" s="287">
        <f t="shared" ref="G321:I321" si="154">G322+G323</f>
        <v>5783.4438700000001</v>
      </c>
      <c r="H321" s="287">
        <v>0</v>
      </c>
      <c r="I321" s="287">
        <f t="shared" si="154"/>
        <v>0</v>
      </c>
      <c r="J321" s="307">
        <f t="shared" si="121"/>
        <v>0</v>
      </c>
      <c r="K321" s="307"/>
    </row>
    <row r="322" spans="1:11">
      <c r="A322" s="136"/>
      <c r="B322" s="136"/>
      <c r="C322" s="138"/>
      <c r="D322" s="136"/>
      <c r="E322" s="137" t="s">
        <v>149</v>
      </c>
      <c r="F322" s="291">
        <v>4337.5829000000003</v>
      </c>
      <c r="G322" s="291">
        <v>4337.5829000000003</v>
      </c>
      <c r="H322" s="291">
        <v>0</v>
      </c>
      <c r="I322" s="291">
        <v>0</v>
      </c>
      <c r="J322" s="308">
        <f t="shared" si="121"/>
        <v>0</v>
      </c>
      <c r="K322" s="308"/>
    </row>
    <row r="323" spans="1:11">
      <c r="A323" s="136"/>
      <c r="B323" s="136"/>
      <c r="C323" s="138"/>
      <c r="D323" s="136"/>
      <c r="E323" s="151" t="s">
        <v>148</v>
      </c>
      <c r="F323" s="291">
        <v>1445.86097</v>
      </c>
      <c r="G323" s="291">
        <v>1445.86097</v>
      </c>
      <c r="H323" s="291">
        <v>0</v>
      </c>
      <c r="I323" s="291">
        <v>0</v>
      </c>
      <c r="J323" s="308">
        <f t="shared" si="121"/>
        <v>0</v>
      </c>
      <c r="K323" s="308"/>
    </row>
    <row r="324" spans="1:11">
      <c r="A324" s="20"/>
      <c r="B324" s="20"/>
      <c r="C324" s="13" t="s">
        <v>18</v>
      </c>
      <c r="D324" s="77"/>
      <c r="E324" s="12" t="s">
        <v>17</v>
      </c>
      <c r="F324" s="297">
        <f>F325</f>
        <v>10571.2</v>
      </c>
      <c r="G324" s="297">
        <f>G325</f>
        <v>10877.008000000002</v>
      </c>
      <c r="H324" s="297">
        <f>H325</f>
        <v>3027.3330000000001</v>
      </c>
      <c r="I324" s="297">
        <f t="shared" ref="I324" si="155">I325</f>
        <v>3027.3330000000001</v>
      </c>
      <c r="J324" s="317">
        <f t="shared" si="121"/>
        <v>27.832405749816491</v>
      </c>
      <c r="K324" s="317">
        <f t="shared" si="123"/>
        <v>100</v>
      </c>
    </row>
    <row r="325" spans="1:11" ht="26.25">
      <c r="A325" s="131"/>
      <c r="B325" s="131"/>
      <c r="C325" s="129" t="s">
        <v>16</v>
      </c>
      <c r="D325" s="129"/>
      <c r="E325" s="130" t="s">
        <v>15</v>
      </c>
      <c r="F325" s="294">
        <f>F326+F328+F330</f>
        <v>10571.2</v>
      </c>
      <c r="G325" s="294">
        <f>G326+G328+G330+G332</f>
        <v>10877.008000000002</v>
      </c>
      <c r="H325" s="294">
        <f>H326+H328+H330+H332</f>
        <v>3027.3330000000001</v>
      </c>
      <c r="I325" s="294">
        <f>I326+I328+I330+I332</f>
        <v>3027.3330000000001</v>
      </c>
      <c r="J325" s="314">
        <f t="shared" si="121"/>
        <v>27.832405749816491</v>
      </c>
      <c r="K325" s="314">
        <f t="shared" si="123"/>
        <v>100</v>
      </c>
    </row>
    <row r="326" spans="1:11">
      <c r="A326" s="123"/>
      <c r="B326" s="123"/>
      <c r="C326" s="126" t="s">
        <v>593</v>
      </c>
      <c r="D326" s="124"/>
      <c r="E326" s="127" t="s">
        <v>594</v>
      </c>
      <c r="F326" s="287">
        <f>F327</f>
        <v>9566.1</v>
      </c>
      <c r="G326" s="287">
        <f t="shared" ref="G326:I326" si="156">G327</f>
        <v>9566.1</v>
      </c>
      <c r="H326" s="287">
        <f t="shared" si="156"/>
        <v>2391.5250000000001</v>
      </c>
      <c r="I326" s="287">
        <f t="shared" si="156"/>
        <v>2391.5250000000001</v>
      </c>
      <c r="J326" s="307">
        <f t="shared" si="121"/>
        <v>25</v>
      </c>
      <c r="K326" s="307">
        <f t="shared" si="123"/>
        <v>100</v>
      </c>
    </row>
    <row r="327" spans="1:11" ht="25.5">
      <c r="A327" s="123"/>
      <c r="B327" s="123"/>
      <c r="C327" s="128"/>
      <c r="D327" s="123" t="s">
        <v>57</v>
      </c>
      <c r="E327" s="125" t="s">
        <v>56</v>
      </c>
      <c r="F327" s="291">
        <v>9566.1</v>
      </c>
      <c r="G327" s="291">
        <v>9566.1</v>
      </c>
      <c r="H327" s="291">
        <v>2391.5250000000001</v>
      </c>
      <c r="I327" s="278">
        <v>2391.5250000000001</v>
      </c>
      <c r="J327" s="308">
        <f t="shared" si="121"/>
        <v>25</v>
      </c>
      <c r="K327" s="308">
        <f t="shared" si="123"/>
        <v>100</v>
      </c>
    </row>
    <row r="328" spans="1:11">
      <c r="A328" s="123"/>
      <c r="B328" s="123"/>
      <c r="C328" s="126" t="s">
        <v>597</v>
      </c>
      <c r="D328" s="133"/>
      <c r="E328" s="135" t="s">
        <v>595</v>
      </c>
      <c r="F328" s="287">
        <f>F329</f>
        <v>540</v>
      </c>
      <c r="G328" s="287">
        <f t="shared" ref="G328:I328" si="157">G329</f>
        <v>540</v>
      </c>
      <c r="H328" s="287">
        <f t="shared" si="157"/>
        <v>330</v>
      </c>
      <c r="I328" s="287">
        <f t="shared" si="157"/>
        <v>330</v>
      </c>
      <c r="J328" s="307">
        <f t="shared" ref="J328:J391" si="158">I328/G328*100</f>
        <v>61.111111111111114</v>
      </c>
      <c r="K328" s="307">
        <f t="shared" ref="K328:K379" si="159">I328/H328*100</f>
        <v>100</v>
      </c>
    </row>
    <row r="329" spans="1:11" ht="25.5">
      <c r="A329" s="123"/>
      <c r="B329" s="123"/>
      <c r="C329" s="128"/>
      <c r="D329" s="123" t="s">
        <v>57</v>
      </c>
      <c r="E329" s="125" t="s">
        <v>56</v>
      </c>
      <c r="F329" s="287">
        <v>540</v>
      </c>
      <c r="G329" s="287">
        <v>540</v>
      </c>
      <c r="H329" s="287">
        <v>330</v>
      </c>
      <c r="I329" s="287">
        <v>330</v>
      </c>
      <c r="J329" s="307">
        <f t="shared" si="158"/>
        <v>61.111111111111114</v>
      </c>
      <c r="K329" s="307">
        <f t="shared" si="159"/>
        <v>100</v>
      </c>
    </row>
    <row r="330" spans="1:11">
      <c r="A330" s="157"/>
      <c r="B330" s="157"/>
      <c r="C330" s="126" t="s">
        <v>697</v>
      </c>
      <c r="D330" s="175"/>
      <c r="E330" s="185" t="s">
        <v>704</v>
      </c>
      <c r="F330" s="287">
        <f>F331</f>
        <v>465.1</v>
      </c>
      <c r="G330" s="287">
        <f t="shared" ref="G330:I330" si="160">G331</f>
        <v>465.1</v>
      </c>
      <c r="H330" s="287">
        <f t="shared" si="160"/>
        <v>0</v>
      </c>
      <c r="I330" s="287">
        <f t="shared" si="160"/>
        <v>0</v>
      </c>
      <c r="J330" s="307">
        <f t="shared" si="158"/>
        <v>0</v>
      </c>
      <c r="K330" s="307"/>
    </row>
    <row r="331" spans="1:11" ht="26.25">
      <c r="A331" s="157"/>
      <c r="B331" s="157"/>
      <c r="C331" s="174"/>
      <c r="D331" s="126" t="s">
        <v>57</v>
      </c>
      <c r="E331" s="134" t="s">
        <v>56</v>
      </c>
      <c r="F331" s="287">
        <v>465.1</v>
      </c>
      <c r="G331" s="287">
        <v>465.1</v>
      </c>
      <c r="H331" s="287">
        <v>0</v>
      </c>
      <c r="I331" s="287">
        <v>0</v>
      </c>
      <c r="J331" s="307">
        <f t="shared" si="158"/>
        <v>0</v>
      </c>
      <c r="K331" s="307"/>
    </row>
    <row r="332" spans="1:11">
      <c r="A332" s="270"/>
      <c r="B332" s="270"/>
      <c r="C332" s="126" t="s">
        <v>24</v>
      </c>
      <c r="D332" s="273"/>
      <c r="E332" s="274" t="s">
        <v>23</v>
      </c>
      <c r="F332" s="287"/>
      <c r="G332" s="287">
        <f>G333</f>
        <v>305.80799999999999</v>
      </c>
      <c r="H332" s="287">
        <f>H333</f>
        <v>305.80799999999999</v>
      </c>
      <c r="I332" s="287">
        <f>I333</f>
        <v>305.80799999999999</v>
      </c>
      <c r="J332" s="307">
        <f t="shared" si="158"/>
        <v>100</v>
      </c>
      <c r="K332" s="307">
        <f t="shared" si="159"/>
        <v>100</v>
      </c>
    </row>
    <row r="333" spans="1:11">
      <c r="A333" s="270"/>
      <c r="B333" s="270"/>
      <c r="C333" s="272"/>
      <c r="D333" s="136" t="s">
        <v>12</v>
      </c>
      <c r="E333" s="137" t="s">
        <v>11</v>
      </c>
      <c r="F333" s="287"/>
      <c r="G333" s="278">
        <v>305.80799999999999</v>
      </c>
      <c r="H333" s="278">
        <v>305.80799999999999</v>
      </c>
      <c r="I333" s="278">
        <v>305.80799999999999</v>
      </c>
      <c r="J333" s="307">
        <f t="shared" si="158"/>
        <v>100</v>
      </c>
      <c r="K333" s="307">
        <f t="shared" si="159"/>
        <v>100</v>
      </c>
    </row>
    <row r="334" spans="1:11">
      <c r="A334" s="7"/>
      <c r="B334" s="17" t="s">
        <v>299</v>
      </c>
      <c r="C334" s="16"/>
      <c r="D334" s="15"/>
      <c r="E334" s="14" t="s">
        <v>298</v>
      </c>
      <c r="F334" s="295">
        <f t="shared" ref="F334:I334" si="161">F335+F392</f>
        <v>51522.924140000003</v>
      </c>
      <c r="G334" s="295">
        <f t="shared" si="161"/>
        <v>52930.08887</v>
      </c>
      <c r="H334" s="295">
        <f t="shared" si="161"/>
        <v>7738.7870000000003</v>
      </c>
      <c r="I334" s="295">
        <f t="shared" si="161"/>
        <v>7727.42688</v>
      </c>
      <c r="J334" s="315">
        <f t="shared" si="158"/>
        <v>14.599308342328879</v>
      </c>
      <c r="K334" s="315">
        <f t="shared" si="159"/>
        <v>99.853205418368532</v>
      </c>
    </row>
    <row r="335" spans="1:11">
      <c r="A335" s="7"/>
      <c r="B335" s="17"/>
      <c r="C335" s="16" t="s">
        <v>36</v>
      </c>
      <c r="D335" s="17"/>
      <c r="E335" s="21" t="s">
        <v>35</v>
      </c>
      <c r="F335" s="295">
        <f t="shared" ref="F335:I335" si="162">F336+F380</f>
        <v>51379.62414</v>
      </c>
      <c r="G335" s="295">
        <f t="shared" si="162"/>
        <v>52786.788869999997</v>
      </c>
      <c r="H335" s="295">
        <f t="shared" si="162"/>
        <v>7738.7870000000003</v>
      </c>
      <c r="I335" s="295">
        <f t="shared" si="162"/>
        <v>7727.42688</v>
      </c>
      <c r="J335" s="315">
        <f t="shared" si="158"/>
        <v>14.638941002891128</v>
      </c>
      <c r="K335" s="315">
        <f t="shared" si="159"/>
        <v>99.853205418368532</v>
      </c>
    </row>
    <row r="336" spans="1:11" ht="25.5">
      <c r="A336" s="44"/>
      <c r="B336" s="25"/>
      <c r="C336" s="26" t="s">
        <v>274</v>
      </c>
      <c r="D336" s="25"/>
      <c r="E336" s="24" t="s">
        <v>273</v>
      </c>
      <c r="F336" s="284">
        <f>F337</f>
        <v>43350.903129999999</v>
      </c>
      <c r="G336" s="284">
        <f t="shared" ref="G336:I336" si="163">G337</f>
        <v>44758.067859999996</v>
      </c>
      <c r="H336" s="284">
        <f t="shared" si="163"/>
        <v>7738.7870000000003</v>
      </c>
      <c r="I336" s="284">
        <f t="shared" si="163"/>
        <v>7727.42688</v>
      </c>
      <c r="J336" s="304">
        <f t="shared" si="158"/>
        <v>17.264880387980181</v>
      </c>
      <c r="K336" s="304">
        <f t="shared" si="159"/>
        <v>99.853205418368532</v>
      </c>
    </row>
    <row r="337" spans="1:11" ht="26.25">
      <c r="A337" s="23"/>
      <c r="B337" s="23"/>
      <c r="C337" s="23" t="s">
        <v>272</v>
      </c>
      <c r="D337" s="23"/>
      <c r="E337" s="64" t="s">
        <v>271</v>
      </c>
      <c r="F337" s="285">
        <f t="shared" ref="F337:I337" si="164">F338+F361+F370+F377</f>
        <v>43350.903129999999</v>
      </c>
      <c r="G337" s="285">
        <f t="shared" si="164"/>
        <v>44758.067859999996</v>
      </c>
      <c r="H337" s="285">
        <f t="shared" si="164"/>
        <v>7738.7870000000003</v>
      </c>
      <c r="I337" s="285">
        <f t="shared" si="164"/>
        <v>7727.42688</v>
      </c>
      <c r="J337" s="305">
        <f t="shared" si="158"/>
        <v>17.264880387980181</v>
      </c>
      <c r="K337" s="305">
        <f t="shared" si="159"/>
        <v>99.853205418368532</v>
      </c>
    </row>
    <row r="338" spans="1:11" ht="26.25">
      <c r="A338" s="109"/>
      <c r="B338" s="109"/>
      <c r="C338" s="109" t="s">
        <v>296</v>
      </c>
      <c r="D338" s="109"/>
      <c r="E338" s="116" t="s">
        <v>295</v>
      </c>
      <c r="F338" s="286">
        <f>F339+F344+F349+F351+F353+F355+F357</f>
        <v>8890.348</v>
      </c>
      <c r="G338" s="286">
        <f t="shared" ref="G338:I338" si="165">G339+G344+G349+G351+G353+G355+G357</f>
        <v>10388.241690000001</v>
      </c>
      <c r="H338" s="286">
        <f t="shared" si="165"/>
        <v>430</v>
      </c>
      <c r="I338" s="286">
        <f t="shared" si="165"/>
        <v>418.63988000000001</v>
      </c>
      <c r="J338" s="306">
        <f t="shared" si="158"/>
        <v>4.0299397385314393</v>
      </c>
      <c r="K338" s="306">
        <f t="shared" si="159"/>
        <v>97.358111627906979</v>
      </c>
    </row>
    <row r="339" spans="1:11" s="18" customFormat="1">
      <c r="A339" s="49"/>
      <c r="B339" s="49"/>
      <c r="C339" s="60" t="s">
        <v>667</v>
      </c>
      <c r="D339" s="6"/>
      <c r="E339" s="74" t="s">
        <v>668</v>
      </c>
      <c r="F339" s="291">
        <f>F340</f>
        <v>55.6</v>
      </c>
      <c r="G339" s="291">
        <f t="shared" ref="G339:I339" si="166">G340</f>
        <v>556</v>
      </c>
      <c r="H339" s="291">
        <f t="shared" si="166"/>
        <v>0</v>
      </c>
      <c r="I339" s="291">
        <f t="shared" si="166"/>
        <v>0</v>
      </c>
      <c r="J339" s="308">
        <f t="shared" si="158"/>
        <v>0</v>
      </c>
      <c r="K339" s="308"/>
    </row>
    <row r="340" spans="1:11" s="18" customFormat="1">
      <c r="A340" s="49"/>
      <c r="B340" s="49"/>
      <c r="C340" s="6"/>
      <c r="D340" s="6" t="s">
        <v>12</v>
      </c>
      <c r="E340" s="5" t="s">
        <v>11</v>
      </c>
      <c r="F340" s="291">
        <f>F342+F343</f>
        <v>55.6</v>
      </c>
      <c r="G340" s="291">
        <f>G342+G343+G341</f>
        <v>556</v>
      </c>
      <c r="H340" s="291">
        <f t="shared" ref="H340:I340" si="167">H342+H343</f>
        <v>0</v>
      </c>
      <c r="I340" s="291">
        <f t="shared" si="167"/>
        <v>0</v>
      </c>
      <c r="J340" s="308">
        <f t="shared" si="158"/>
        <v>0</v>
      </c>
      <c r="K340" s="308"/>
    </row>
    <row r="341" spans="1:11" s="18" customFormat="1">
      <c r="A341" s="275"/>
      <c r="B341" s="275"/>
      <c r="C341" s="270"/>
      <c r="D341" s="270"/>
      <c r="E341" s="73" t="s">
        <v>293</v>
      </c>
      <c r="F341" s="291"/>
      <c r="G341" s="291">
        <v>500.4</v>
      </c>
      <c r="H341" s="291">
        <v>0</v>
      </c>
      <c r="I341" s="291">
        <v>0</v>
      </c>
      <c r="J341" s="308">
        <f t="shared" si="158"/>
        <v>0</v>
      </c>
      <c r="K341" s="308"/>
    </row>
    <row r="342" spans="1:11" s="18" customFormat="1">
      <c r="A342" s="49"/>
      <c r="B342" s="49"/>
      <c r="C342" s="6"/>
      <c r="D342" s="6"/>
      <c r="E342" s="73" t="s">
        <v>288</v>
      </c>
      <c r="F342" s="291">
        <v>27.8</v>
      </c>
      <c r="G342" s="291">
        <v>27.8</v>
      </c>
      <c r="H342" s="291">
        <v>0</v>
      </c>
      <c r="I342" s="291">
        <v>0</v>
      </c>
      <c r="J342" s="308">
        <f t="shared" si="158"/>
        <v>0</v>
      </c>
      <c r="K342" s="308"/>
    </row>
    <row r="343" spans="1:11" s="18" customFormat="1">
      <c r="A343" s="49"/>
      <c r="B343" s="49"/>
      <c r="C343" s="6"/>
      <c r="D343" s="6"/>
      <c r="E343" s="73" t="s">
        <v>294</v>
      </c>
      <c r="F343" s="291">
        <v>27.8</v>
      </c>
      <c r="G343" s="291">
        <v>27.8</v>
      </c>
      <c r="H343" s="291">
        <v>0</v>
      </c>
      <c r="I343" s="291">
        <v>0</v>
      </c>
      <c r="J343" s="308">
        <f t="shared" si="158"/>
        <v>0</v>
      </c>
      <c r="K343" s="308"/>
    </row>
    <row r="344" spans="1:11" s="18" customFormat="1" ht="39">
      <c r="A344" s="49"/>
      <c r="B344" s="49"/>
      <c r="C344" s="60" t="s">
        <v>670</v>
      </c>
      <c r="D344" s="6"/>
      <c r="E344" s="74" t="s">
        <v>669</v>
      </c>
      <c r="F344" s="291">
        <f>F345</f>
        <v>100.44799999999999</v>
      </c>
      <c r="G344" s="291">
        <f t="shared" ref="G344:I344" si="168">G345</f>
        <v>1004.471</v>
      </c>
      <c r="H344" s="291">
        <f t="shared" si="168"/>
        <v>0</v>
      </c>
      <c r="I344" s="291">
        <f t="shared" si="168"/>
        <v>0</v>
      </c>
      <c r="J344" s="308">
        <f t="shared" si="158"/>
        <v>0</v>
      </c>
      <c r="K344" s="308"/>
    </row>
    <row r="345" spans="1:11" s="18" customFormat="1">
      <c r="A345" s="49"/>
      <c r="B345" s="49"/>
      <c r="C345" s="6"/>
      <c r="D345" s="6" t="s">
        <v>12</v>
      </c>
      <c r="E345" s="5" t="s">
        <v>11</v>
      </c>
      <c r="F345" s="291">
        <f>F347+F348</f>
        <v>100.44799999999999</v>
      </c>
      <c r="G345" s="291">
        <f>G347+G348+G346</f>
        <v>1004.471</v>
      </c>
      <c r="H345" s="291">
        <f t="shared" ref="H345:I345" si="169">H347+H348</f>
        <v>0</v>
      </c>
      <c r="I345" s="291">
        <f t="shared" si="169"/>
        <v>0</v>
      </c>
      <c r="J345" s="308">
        <f t="shared" si="158"/>
        <v>0</v>
      </c>
      <c r="K345" s="308"/>
    </row>
    <row r="346" spans="1:11" s="18" customFormat="1">
      <c r="A346" s="275"/>
      <c r="B346" s="275"/>
      <c r="C346" s="270"/>
      <c r="D346" s="270"/>
      <c r="E346" s="73" t="s">
        <v>293</v>
      </c>
      <c r="F346" s="291"/>
      <c r="G346" s="291">
        <v>904.02300000000002</v>
      </c>
      <c r="H346" s="291">
        <v>0</v>
      </c>
      <c r="I346" s="291">
        <v>0</v>
      </c>
      <c r="J346" s="308">
        <f t="shared" si="158"/>
        <v>0</v>
      </c>
      <c r="K346" s="308"/>
    </row>
    <row r="347" spans="1:11" s="18" customFormat="1">
      <c r="A347" s="49"/>
      <c r="B347" s="49"/>
      <c r="C347" s="6"/>
      <c r="D347" s="6"/>
      <c r="E347" s="73" t="s">
        <v>288</v>
      </c>
      <c r="F347" s="291">
        <v>50.223999999999997</v>
      </c>
      <c r="G347" s="291">
        <v>50.223999999999997</v>
      </c>
      <c r="H347" s="291">
        <v>0</v>
      </c>
      <c r="I347" s="291">
        <v>0</v>
      </c>
      <c r="J347" s="308">
        <f t="shared" si="158"/>
        <v>0</v>
      </c>
      <c r="K347" s="308"/>
    </row>
    <row r="348" spans="1:11" s="18" customFormat="1">
      <c r="A348" s="49"/>
      <c r="B348" s="49"/>
      <c r="C348" s="6"/>
      <c r="D348" s="6"/>
      <c r="E348" s="73" t="s">
        <v>294</v>
      </c>
      <c r="F348" s="291">
        <v>50.223999999999997</v>
      </c>
      <c r="G348" s="291">
        <v>50.223999999999997</v>
      </c>
      <c r="H348" s="291">
        <v>0</v>
      </c>
      <c r="I348" s="291">
        <v>0</v>
      </c>
      <c r="J348" s="308">
        <f t="shared" si="158"/>
        <v>0</v>
      </c>
      <c r="K348" s="308"/>
    </row>
    <row r="349" spans="1:11" ht="25.5">
      <c r="A349" s="45"/>
      <c r="B349" s="45"/>
      <c r="C349" s="45" t="s">
        <v>292</v>
      </c>
      <c r="D349" s="45"/>
      <c r="E349" s="8" t="s">
        <v>291</v>
      </c>
      <c r="F349" s="289">
        <f>F350</f>
        <v>3194.7</v>
      </c>
      <c r="G349" s="289">
        <f t="shared" ref="G349:I349" si="170">G350</f>
        <v>3194.7</v>
      </c>
      <c r="H349" s="289">
        <f t="shared" si="170"/>
        <v>230</v>
      </c>
      <c r="I349" s="289">
        <f t="shared" si="170"/>
        <v>222.51850999999999</v>
      </c>
      <c r="J349" s="310">
        <f t="shared" si="158"/>
        <v>6.9652396156133598</v>
      </c>
      <c r="K349" s="310">
        <f t="shared" si="159"/>
        <v>96.747178260869561</v>
      </c>
    </row>
    <row r="350" spans="1:11">
      <c r="A350" s="45"/>
      <c r="B350" s="45"/>
      <c r="C350" s="45"/>
      <c r="D350" s="6" t="s">
        <v>12</v>
      </c>
      <c r="E350" s="5" t="s">
        <v>11</v>
      </c>
      <c r="F350" s="289">
        <v>3194.7</v>
      </c>
      <c r="G350" s="289">
        <v>3194.7</v>
      </c>
      <c r="H350" s="289">
        <v>230</v>
      </c>
      <c r="I350" s="278">
        <v>222.51850999999999</v>
      </c>
      <c r="J350" s="310">
        <f t="shared" si="158"/>
        <v>6.9652396156133598</v>
      </c>
      <c r="K350" s="310">
        <f t="shared" si="159"/>
        <v>96.747178260869561</v>
      </c>
    </row>
    <row r="351" spans="1:11" ht="25.5">
      <c r="A351" s="45"/>
      <c r="B351" s="45"/>
      <c r="C351" s="45" t="s">
        <v>290</v>
      </c>
      <c r="D351" s="45"/>
      <c r="E351" s="8" t="s">
        <v>289</v>
      </c>
      <c r="F351" s="289">
        <f>F352</f>
        <v>1922</v>
      </c>
      <c r="G351" s="289">
        <f t="shared" ref="G351:I351" si="171">G352</f>
        <v>1922</v>
      </c>
      <c r="H351" s="289">
        <f t="shared" si="171"/>
        <v>0</v>
      </c>
      <c r="I351" s="289">
        <f t="shared" si="171"/>
        <v>0</v>
      </c>
      <c r="J351" s="310">
        <f t="shared" si="158"/>
        <v>0</v>
      </c>
      <c r="K351" s="310"/>
    </row>
    <row r="352" spans="1:11">
      <c r="A352" s="45"/>
      <c r="B352" s="45"/>
      <c r="C352" s="45"/>
      <c r="D352" s="6" t="s">
        <v>12</v>
      </c>
      <c r="E352" s="5" t="s">
        <v>11</v>
      </c>
      <c r="F352" s="291">
        <v>1922</v>
      </c>
      <c r="G352" s="291">
        <v>1922</v>
      </c>
      <c r="H352" s="291">
        <v>0</v>
      </c>
      <c r="I352" s="291">
        <v>0</v>
      </c>
      <c r="J352" s="308">
        <f t="shared" si="158"/>
        <v>0</v>
      </c>
      <c r="K352" s="308"/>
    </row>
    <row r="353" spans="1:11" ht="27.75" customHeight="1">
      <c r="A353" s="45"/>
      <c r="B353" s="45"/>
      <c r="C353" s="45" t="s">
        <v>571</v>
      </c>
      <c r="D353" s="6"/>
      <c r="E353" s="73" t="s">
        <v>525</v>
      </c>
      <c r="F353" s="287">
        <f>F354</f>
        <v>1069.5</v>
      </c>
      <c r="G353" s="287">
        <f t="shared" ref="G353:I353" si="172">G354</f>
        <v>1162.9706900000001</v>
      </c>
      <c r="H353" s="287">
        <f t="shared" si="172"/>
        <v>200</v>
      </c>
      <c r="I353" s="287">
        <f t="shared" si="172"/>
        <v>196.12137000000001</v>
      </c>
      <c r="J353" s="307">
        <f t="shared" si="158"/>
        <v>16.863827410818068</v>
      </c>
      <c r="K353" s="307">
        <f t="shared" si="159"/>
        <v>98.060685000000007</v>
      </c>
    </row>
    <row r="354" spans="1:11">
      <c r="A354" s="45"/>
      <c r="B354" s="45"/>
      <c r="C354" s="45"/>
      <c r="D354" s="6" t="s">
        <v>12</v>
      </c>
      <c r="E354" s="5" t="s">
        <v>11</v>
      </c>
      <c r="F354" s="291">
        <v>1069.5</v>
      </c>
      <c r="G354" s="278">
        <v>1162.9706900000001</v>
      </c>
      <c r="H354" s="291">
        <v>200</v>
      </c>
      <c r="I354" s="278">
        <v>196.12137000000001</v>
      </c>
      <c r="J354" s="308">
        <f t="shared" si="158"/>
        <v>16.863827410818068</v>
      </c>
      <c r="K354" s="308">
        <f t="shared" si="159"/>
        <v>98.060685000000007</v>
      </c>
    </row>
    <row r="355" spans="1:11">
      <c r="A355" s="45"/>
      <c r="B355" s="45"/>
      <c r="C355" s="6" t="s">
        <v>665</v>
      </c>
      <c r="D355" s="6"/>
      <c r="E355" s="139" t="s">
        <v>631</v>
      </c>
      <c r="F355" s="287">
        <f>F356</f>
        <v>1708.6</v>
      </c>
      <c r="G355" s="287">
        <f t="shared" ref="G355:I355" si="173">G356</f>
        <v>1708.6</v>
      </c>
      <c r="H355" s="287">
        <f t="shared" si="173"/>
        <v>0</v>
      </c>
      <c r="I355" s="287">
        <f t="shared" si="173"/>
        <v>0</v>
      </c>
      <c r="J355" s="307">
        <f t="shared" si="158"/>
        <v>0</v>
      </c>
      <c r="K355" s="307"/>
    </row>
    <row r="356" spans="1:11">
      <c r="A356" s="45"/>
      <c r="B356" s="45"/>
      <c r="C356" s="45"/>
      <c r="D356" s="6" t="s">
        <v>12</v>
      </c>
      <c r="E356" s="5" t="s">
        <v>11</v>
      </c>
      <c r="F356" s="291">
        <v>1708.6</v>
      </c>
      <c r="G356" s="291">
        <v>1708.6</v>
      </c>
      <c r="H356" s="291">
        <v>0</v>
      </c>
      <c r="I356" s="291"/>
      <c r="J356" s="308">
        <f t="shared" si="158"/>
        <v>0</v>
      </c>
      <c r="K356" s="308"/>
    </row>
    <row r="357" spans="1:11" ht="26.25">
      <c r="A357" s="45"/>
      <c r="B357" s="45"/>
      <c r="C357" s="45" t="s">
        <v>526</v>
      </c>
      <c r="D357" s="6"/>
      <c r="E357" s="5" t="s">
        <v>527</v>
      </c>
      <c r="F357" s="301">
        <f>F358+F359+F360</f>
        <v>839.5</v>
      </c>
      <c r="G357" s="301">
        <f t="shared" ref="G357:I357" si="174">G358+G359+G360</f>
        <v>839.5</v>
      </c>
      <c r="H357" s="301">
        <f t="shared" si="174"/>
        <v>0</v>
      </c>
      <c r="I357" s="301">
        <f t="shared" si="174"/>
        <v>0</v>
      </c>
      <c r="J357" s="321">
        <f t="shared" si="158"/>
        <v>0</v>
      </c>
      <c r="K357" s="321" t="e">
        <f t="shared" si="159"/>
        <v>#DIV/0!</v>
      </c>
    </row>
    <row r="358" spans="1:11">
      <c r="A358" s="45"/>
      <c r="B358" s="45"/>
      <c r="C358" s="45"/>
      <c r="D358" s="6" t="s">
        <v>12</v>
      </c>
      <c r="E358" s="5" t="s">
        <v>11</v>
      </c>
      <c r="F358" s="291">
        <v>0</v>
      </c>
      <c r="G358" s="291">
        <v>0</v>
      </c>
      <c r="H358" s="291">
        <v>0</v>
      </c>
      <c r="I358" s="291">
        <v>0</v>
      </c>
      <c r="J358" s="308"/>
      <c r="K358" s="308"/>
    </row>
    <row r="359" spans="1:11" ht="25.5">
      <c r="A359" s="45"/>
      <c r="B359" s="45"/>
      <c r="C359" s="45"/>
      <c r="D359" s="6" t="s">
        <v>57</v>
      </c>
      <c r="E359" s="8" t="s">
        <v>56</v>
      </c>
      <c r="F359" s="291">
        <f>352.5+296+191</f>
        <v>839.5</v>
      </c>
      <c r="G359" s="291">
        <f t="shared" ref="G359" si="175">352.5+296+191</f>
        <v>839.5</v>
      </c>
      <c r="H359" s="291">
        <v>0</v>
      </c>
      <c r="I359" s="291">
        <v>0</v>
      </c>
      <c r="J359" s="308">
        <f t="shared" si="158"/>
        <v>0</v>
      </c>
      <c r="K359" s="308" t="e">
        <f t="shared" si="159"/>
        <v>#DIV/0!</v>
      </c>
    </row>
    <row r="360" spans="1:11">
      <c r="A360" s="45"/>
      <c r="B360" s="45"/>
      <c r="C360" s="45"/>
      <c r="D360" s="6" t="s">
        <v>22</v>
      </c>
      <c r="E360" s="5" t="s">
        <v>21</v>
      </c>
      <c r="F360" s="322">
        <v>0</v>
      </c>
      <c r="G360" s="301">
        <v>0</v>
      </c>
      <c r="H360" s="322">
        <v>0</v>
      </c>
      <c r="I360" s="301">
        <v>0</v>
      </c>
      <c r="J360" s="323"/>
      <c r="K360" s="323"/>
    </row>
    <row r="361" spans="1:11">
      <c r="A361" s="109"/>
      <c r="B361" s="109"/>
      <c r="C361" s="109" t="s">
        <v>599</v>
      </c>
      <c r="D361" s="113"/>
      <c r="E361" s="116" t="s">
        <v>598</v>
      </c>
      <c r="F361" s="299">
        <f>F362+F366</f>
        <v>6555.3551299999999</v>
      </c>
      <c r="G361" s="299">
        <f t="shared" ref="G361:I361" si="176">G362+G366</f>
        <v>6555.3551299999999</v>
      </c>
      <c r="H361" s="299">
        <f t="shared" si="176"/>
        <v>0</v>
      </c>
      <c r="I361" s="299">
        <f t="shared" si="176"/>
        <v>0</v>
      </c>
      <c r="J361" s="319">
        <f t="shared" si="158"/>
        <v>0</v>
      </c>
      <c r="K361" s="319"/>
    </row>
    <row r="362" spans="1:11" ht="26.25">
      <c r="A362" s="138"/>
      <c r="B362" s="138"/>
      <c r="C362" s="6" t="s">
        <v>600</v>
      </c>
      <c r="D362" s="6"/>
      <c r="E362" s="9" t="s">
        <v>689</v>
      </c>
      <c r="F362" s="291">
        <f t="shared" ref="F362:I362" si="177">F363</f>
        <v>715.17863</v>
      </c>
      <c r="G362" s="291">
        <f t="shared" si="177"/>
        <v>715.17863</v>
      </c>
      <c r="H362" s="291">
        <f t="shared" si="177"/>
        <v>0</v>
      </c>
      <c r="I362" s="291">
        <f t="shared" si="177"/>
        <v>0</v>
      </c>
      <c r="J362" s="308">
        <f t="shared" si="158"/>
        <v>0</v>
      </c>
      <c r="K362" s="308"/>
    </row>
    <row r="363" spans="1:11">
      <c r="A363" s="138"/>
      <c r="B363" s="138"/>
      <c r="C363" s="6"/>
      <c r="D363" s="6" t="s">
        <v>12</v>
      </c>
      <c r="E363" s="5" t="s">
        <v>11</v>
      </c>
      <c r="F363" s="322">
        <f>F364+F365</f>
        <v>715.17863</v>
      </c>
      <c r="G363" s="301">
        <f t="shared" ref="G363:I363" si="178">G364+G365</f>
        <v>715.17863</v>
      </c>
      <c r="H363" s="322">
        <f t="shared" si="178"/>
        <v>0</v>
      </c>
      <c r="I363" s="301">
        <f t="shared" si="178"/>
        <v>0</v>
      </c>
      <c r="J363" s="323">
        <f t="shared" si="158"/>
        <v>0</v>
      </c>
      <c r="K363" s="323"/>
    </row>
    <row r="364" spans="1:11">
      <c r="A364" s="138"/>
      <c r="B364" s="138"/>
      <c r="C364" s="6"/>
      <c r="D364" s="6"/>
      <c r="E364" s="5" t="s">
        <v>565</v>
      </c>
      <c r="F364" s="291">
        <v>643.66075999999998</v>
      </c>
      <c r="G364" s="291">
        <v>643.66075999999998</v>
      </c>
      <c r="H364" s="291">
        <v>0</v>
      </c>
      <c r="I364" s="291">
        <v>0</v>
      </c>
      <c r="J364" s="308">
        <f t="shared" si="158"/>
        <v>0</v>
      </c>
      <c r="K364" s="308"/>
    </row>
    <row r="365" spans="1:11">
      <c r="A365" s="138"/>
      <c r="B365" s="138"/>
      <c r="C365" s="67"/>
      <c r="D365" s="6"/>
      <c r="E365" s="5" t="s">
        <v>69</v>
      </c>
      <c r="F365" s="291">
        <v>71.517870000000002</v>
      </c>
      <c r="G365" s="291">
        <v>71.517870000000002</v>
      </c>
      <c r="H365" s="291">
        <v>0</v>
      </c>
      <c r="I365" s="291">
        <v>0</v>
      </c>
      <c r="J365" s="308">
        <f t="shared" si="158"/>
        <v>0</v>
      </c>
      <c r="K365" s="308"/>
    </row>
    <row r="366" spans="1:11" ht="54" customHeight="1">
      <c r="A366" s="138"/>
      <c r="B366" s="138"/>
      <c r="C366" s="6" t="s">
        <v>674</v>
      </c>
      <c r="D366" s="136"/>
      <c r="E366" s="9" t="s">
        <v>690</v>
      </c>
      <c r="F366" s="291">
        <f t="shared" ref="F366:I366" si="179">F367</f>
        <v>5840.1764999999996</v>
      </c>
      <c r="G366" s="291">
        <f t="shared" si="179"/>
        <v>5840.1764999999996</v>
      </c>
      <c r="H366" s="291">
        <f t="shared" si="179"/>
        <v>0</v>
      </c>
      <c r="I366" s="291">
        <f t="shared" si="179"/>
        <v>0</v>
      </c>
      <c r="J366" s="308">
        <f t="shared" si="158"/>
        <v>0</v>
      </c>
      <c r="K366" s="308"/>
    </row>
    <row r="367" spans="1:11">
      <c r="A367" s="138"/>
      <c r="B367" s="138"/>
      <c r="C367" s="140"/>
      <c r="D367" s="6" t="s">
        <v>12</v>
      </c>
      <c r="E367" s="5" t="s">
        <v>11</v>
      </c>
      <c r="F367" s="291">
        <f>F368+F369</f>
        <v>5840.1764999999996</v>
      </c>
      <c r="G367" s="291">
        <f t="shared" ref="G367:I367" si="180">G368+G369</f>
        <v>5840.1764999999996</v>
      </c>
      <c r="H367" s="291">
        <v>0</v>
      </c>
      <c r="I367" s="291">
        <f t="shared" si="180"/>
        <v>0</v>
      </c>
      <c r="J367" s="308">
        <f t="shared" si="158"/>
        <v>0</v>
      </c>
      <c r="K367" s="308"/>
    </row>
    <row r="368" spans="1:11">
      <c r="A368" s="138"/>
      <c r="B368" s="138"/>
      <c r="C368" s="6"/>
      <c r="D368" s="6"/>
      <c r="E368" s="5" t="s">
        <v>565</v>
      </c>
      <c r="F368" s="291">
        <v>5256.1588499999998</v>
      </c>
      <c r="G368" s="291">
        <v>5256.1588499999998</v>
      </c>
      <c r="H368" s="291">
        <v>0</v>
      </c>
      <c r="I368" s="291">
        <v>0</v>
      </c>
      <c r="J368" s="308">
        <f t="shared" si="158"/>
        <v>0</v>
      </c>
      <c r="K368" s="308"/>
    </row>
    <row r="369" spans="1:11">
      <c r="A369" s="138"/>
      <c r="B369" s="138"/>
      <c r="C369" s="140"/>
      <c r="D369" s="136"/>
      <c r="E369" s="5" t="s">
        <v>69</v>
      </c>
      <c r="F369" s="291">
        <v>584.01765</v>
      </c>
      <c r="G369" s="291">
        <v>584.01765</v>
      </c>
      <c r="H369" s="291">
        <v>0</v>
      </c>
      <c r="I369" s="291">
        <v>0</v>
      </c>
      <c r="J369" s="308">
        <f t="shared" si="158"/>
        <v>0</v>
      </c>
      <c r="K369" s="308"/>
    </row>
    <row r="370" spans="1:11">
      <c r="A370" s="109"/>
      <c r="B370" s="109"/>
      <c r="C370" s="109" t="s">
        <v>270</v>
      </c>
      <c r="D370" s="113"/>
      <c r="E370" s="116" t="s">
        <v>269</v>
      </c>
      <c r="F370" s="286">
        <f>F371+F373+F375</f>
        <v>1717.1</v>
      </c>
      <c r="G370" s="286">
        <f t="shared" ref="G370:I370" si="181">G371+G373+G375</f>
        <v>1626.37104</v>
      </c>
      <c r="H370" s="286">
        <f t="shared" si="181"/>
        <v>238</v>
      </c>
      <c r="I370" s="286">
        <f t="shared" si="181"/>
        <v>238</v>
      </c>
      <c r="J370" s="306">
        <f t="shared" si="158"/>
        <v>14.633807055492085</v>
      </c>
      <c r="K370" s="306">
        <f t="shared" si="159"/>
        <v>100</v>
      </c>
    </row>
    <row r="371" spans="1:11">
      <c r="A371" s="7"/>
      <c r="B371" s="7"/>
      <c r="C371" s="6" t="s">
        <v>287</v>
      </c>
      <c r="D371" s="65"/>
      <c r="E371" s="9" t="s">
        <v>286</v>
      </c>
      <c r="F371" s="289">
        <f>F372</f>
        <v>458.3</v>
      </c>
      <c r="G371" s="289">
        <f t="shared" ref="G371:I371" si="182">G372</f>
        <v>458.3</v>
      </c>
      <c r="H371" s="289">
        <f t="shared" si="182"/>
        <v>238</v>
      </c>
      <c r="I371" s="289">
        <f t="shared" si="182"/>
        <v>238</v>
      </c>
      <c r="J371" s="310">
        <f t="shared" si="158"/>
        <v>51.931049530874972</v>
      </c>
      <c r="K371" s="310">
        <f t="shared" si="159"/>
        <v>100</v>
      </c>
    </row>
    <row r="372" spans="1:11">
      <c r="A372" s="7"/>
      <c r="B372" s="7"/>
      <c r="C372" s="49"/>
      <c r="D372" s="6" t="s">
        <v>12</v>
      </c>
      <c r="E372" s="5" t="s">
        <v>11</v>
      </c>
      <c r="F372" s="291">
        <v>458.3</v>
      </c>
      <c r="G372" s="291">
        <v>458.3</v>
      </c>
      <c r="H372" s="291">
        <v>238</v>
      </c>
      <c r="I372" s="291">
        <v>238</v>
      </c>
      <c r="J372" s="308">
        <f t="shared" si="158"/>
        <v>51.931049530874972</v>
      </c>
      <c r="K372" s="308">
        <f t="shared" si="159"/>
        <v>100</v>
      </c>
    </row>
    <row r="373" spans="1:11">
      <c r="A373" s="7"/>
      <c r="B373" s="7"/>
      <c r="C373" s="6" t="s">
        <v>285</v>
      </c>
      <c r="D373" s="60"/>
      <c r="E373" s="9" t="s">
        <v>284</v>
      </c>
      <c r="F373" s="289">
        <f>F374</f>
        <v>702</v>
      </c>
      <c r="G373" s="289">
        <f t="shared" ref="G373:I373" si="183">G374</f>
        <v>611.27103999999997</v>
      </c>
      <c r="H373" s="289">
        <f t="shared" si="183"/>
        <v>0</v>
      </c>
      <c r="I373" s="289">
        <f t="shared" si="183"/>
        <v>0</v>
      </c>
      <c r="J373" s="310">
        <f t="shared" si="158"/>
        <v>0</v>
      </c>
      <c r="K373" s="310"/>
    </row>
    <row r="374" spans="1:11">
      <c r="A374" s="7"/>
      <c r="B374" s="7"/>
      <c r="C374" s="67"/>
      <c r="D374" s="6" t="s">
        <v>12</v>
      </c>
      <c r="E374" s="5" t="s">
        <v>11</v>
      </c>
      <c r="F374" s="291">
        <v>702</v>
      </c>
      <c r="G374" s="278">
        <v>611.27103999999997</v>
      </c>
      <c r="H374" s="291">
        <v>0</v>
      </c>
      <c r="I374" s="291">
        <v>0</v>
      </c>
      <c r="J374" s="308">
        <f t="shared" si="158"/>
        <v>0</v>
      </c>
      <c r="K374" s="308"/>
    </row>
    <row r="375" spans="1:11">
      <c r="A375" s="7"/>
      <c r="B375" s="7"/>
      <c r="C375" s="6" t="s">
        <v>572</v>
      </c>
      <c r="D375" s="6"/>
      <c r="E375" s="5" t="s">
        <v>528</v>
      </c>
      <c r="F375" s="289">
        <f>F376</f>
        <v>556.79999999999995</v>
      </c>
      <c r="G375" s="289">
        <f t="shared" ref="G375:I375" si="184">G376</f>
        <v>556.79999999999995</v>
      </c>
      <c r="H375" s="289">
        <v>0</v>
      </c>
      <c r="I375" s="289">
        <f t="shared" si="184"/>
        <v>0</v>
      </c>
      <c r="J375" s="310">
        <f t="shared" si="158"/>
        <v>0</v>
      </c>
      <c r="K375" s="310"/>
    </row>
    <row r="376" spans="1:11" ht="25.5">
      <c r="A376" s="7"/>
      <c r="B376" s="7"/>
      <c r="C376" s="67"/>
      <c r="D376" s="6" t="s">
        <v>57</v>
      </c>
      <c r="E376" s="8" t="s">
        <v>56</v>
      </c>
      <c r="F376" s="291">
        <v>556.79999999999995</v>
      </c>
      <c r="G376" s="291">
        <v>556.79999999999995</v>
      </c>
      <c r="H376" s="291">
        <v>0</v>
      </c>
      <c r="I376" s="291">
        <v>0</v>
      </c>
      <c r="J376" s="308">
        <f t="shared" si="158"/>
        <v>0</v>
      </c>
      <c r="K376" s="308"/>
    </row>
    <row r="377" spans="1:11">
      <c r="A377" s="109"/>
      <c r="B377" s="109"/>
      <c r="C377" s="109" t="s">
        <v>283</v>
      </c>
      <c r="D377" s="109"/>
      <c r="E377" s="116" t="s">
        <v>282</v>
      </c>
      <c r="F377" s="286">
        <f t="shared" ref="F377:I378" si="185">F378</f>
        <v>26188.1</v>
      </c>
      <c r="G377" s="286">
        <f t="shared" si="185"/>
        <v>26188.1</v>
      </c>
      <c r="H377" s="286">
        <f t="shared" si="185"/>
        <v>7070.7870000000003</v>
      </c>
      <c r="I377" s="286">
        <f t="shared" si="185"/>
        <v>7070.7870000000003</v>
      </c>
      <c r="J377" s="306">
        <f t="shared" si="158"/>
        <v>27</v>
      </c>
      <c r="K377" s="306">
        <f t="shared" si="159"/>
        <v>100</v>
      </c>
    </row>
    <row r="378" spans="1:11">
      <c r="A378" s="7"/>
      <c r="B378" s="7"/>
      <c r="C378" s="6" t="s">
        <v>281</v>
      </c>
      <c r="D378" s="6"/>
      <c r="E378" s="72" t="s">
        <v>280</v>
      </c>
      <c r="F378" s="287">
        <f t="shared" si="185"/>
        <v>26188.1</v>
      </c>
      <c r="G378" s="287">
        <f t="shared" si="185"/>
        <v>26188.1</v>
      </c>
      <c r="H378" s="287">
        <f t="shared" si="185"/>
        <v>7070.7870000000003</v>
      </c>
      <c r="I378" s="287">
        <f t="shared" si="185"/>
        <v>7070.7870000000003</v>
      </c>
      <c r="J378" s="307">
        <f t="shared" si="158"/>
        <v>27</v>
      </c>
      <c r="K378" s="307">
        <f t="shared" si="159"/>
        <v>100</v>
      </c>
    </row>
    <row r="379" spans="1:11" ht="25.5">
      <c r="A379" s="7"/>
      <c r="B379" s="7"/>
      <c r="C379" s="6"/>
      <c r="D379" s="6" t="s">
        <v>57</v>
      </c>
      <c r="E379" s="8" t="s">
        <v>56</v>
      </c>
      <c r="F379" s="291">
        <v>26188.1</v>
      </c>
      <c r="G379" s="291">
        <v>26188.1</v>
      </c>
      <c r="H379" s="291">
        <v>7070.7870000000003</v>
      </c>
      <c r="I379" s="291">
        <v>7070.7870000000003</v>
      </c>
      <c r="J379" s="308">
        <f t="shared" si="158"/>
        <v>27</v>
      </c>
      <c r="K379" s="308">
        <f t="shared" si="159"/>
        <v>100</v>
      </c>
    </row>
    <row r="380" spans="1:11" ht="25.5">
      <c r="A380" s="44"/>
      <c r="B380" s="25"/>
      <c r="C380" s="26" t="s">
        <v>279</v>
      </c>
      <c r="D380" s="25"/>
      <c r="E380" s="24" t="s">
        <v>278</v>
      </c>
      <c r="F380" s="284">
        <f t="shared" ref="F380:I380" si="186">F381+F387</f>
        <v>8028.7210099999993</v>
      </c>
      <c r="G380" s="284">
        <f t="shared" si="186"/>
        <v>8028.7210099999993</v>
      </c>
      <c r="H380" s="284">
        <f t="shared" si="186"/>
        <v>0</v>
      </c>
      <c r="I380" s="284">
        <f t="shared" si="186"/>
        <v>0</v>
      </c>
      <c r="J380" s="304">
        <f t="shared" si="158"/>
        <v>0</v>
      </c>
      <c r="K380" s="304"/>
    </row>
    <row r="381" spans="1:11" ht="26.25">
      <c r="A381" s="118"/>
      <c r="B381" s="112"/>
      <c r="C381" s="141" t="s">
        <v>606</v>
      </c>
      <c r="D381" s="113"/>
      <c r="E381" s="144" t="s">
        <v>608</v>
      </c>
      <c r="F381" s="299">
        <f t="shared" ref="F381:I382" si="187">F382</f>
        <v>6029.2760399999997</v>
      </c>
      <c r="G381" s="299">
        <f t="shared" si="187"/>
        <v>6029.2760399999997</v>
      </c>
      <c r="H381" s="299">
        <f t="shared" si="187"/>
        <v>0</v>
      </c>
      <c r="I381" s="299">
        <f t="shared" si="187"/>
        <v>0</v>
      </c>
      <c r="J381" s="319">
        <f t="shared" si="158"/>
        <v>0</v>
      </c>
      <c r="K381" s="319"/>
    </row>
    <row r="382" spans="1:11" ht="26.25">
      <c r="A382" s="15"/>
      <c r="B382" s="17"/>
      <c r="C382" s="143" t="s">
        <v>607</v>
      </c>
      <c r="D382" s="45"/>
      <c r="E382" s="5" t="s">
        <v>581</v>
      </c>
      <c r="F382" s="291">
        <f t="shared" si="187"/>
        <v>6029.2760399999997</v>
      </c>
      <c r="G382" s="291">
        <f t="shared" si="187"/>
        <v>6029.2760399999997</v>
      </c>
      <c r="H382" s="291">
        <f t="shared" si="187"/>
        <v>0</v>
      </c>
      <c r="I382" s="291">
        <f t="shared" si="187"/>
        <v>0</v>
      </c>
      <c r="J382" s="308">
        <f t="shared" si="158"/>
        <v>0</v>
      </c>
      <c r="K382" s="308"/>
    </row>
    <row r="383" spans="1:11">
      <c r="A383" s="15"/>
      <c r="B383" s="17"/>
      <c r="C383" s="71"/>
      <c r="D383" s="6" t="s">
        <v>12</v>
      </c>
      <c r="E383" s="5" t="s">
        <v>11</v>
      </c>
      <c r="F383" s="291">
        <f>F384+F385+F386</f>
        <v>6029.2760399999997</v>
      </c>
      <c r="G383" s="291">
        <f t="shared" ref="G383:I383" si="188">G384+G385+G386</f>
        <v>6029.2760399999997</v>
      </c>
      <c r="H383" s="291">
        <f t="shared" si="188"/>
        <v>0</v>
      </c>
      <c r="I383" s="291">
        <f t="shared" si="188"/>
        <v>0</v>
      </c>
      <c r="J383" s="308">
        <f t="shared" si="158"/>
        <v>0</v>
      </c>
      <c r="K383" s="308"/>
    </row>
    <row r="384" spans="1:11">
      <c r="A384" s="15"/>
      <c r="B384" s="17"/>
      <c r="C384" s="71"/>
      <c r="D384" s="6"/>
      <c r="E384" s="5" t="s">
        <v>101</v>
      </c>
      <c r="F384" s="291">
        <v>5209.2945</v>
      </c>
      <c r="G384" s="291">
        <v>5209.2945</v>
      </c>
      <c r="H384" s="291">
        <v>0</v>
      </c>
      <c r="I384" s="291">
        <v>0</v>
      </c>
      <c r="J384" s="308">
        <f t="shared" si="158"/>
        <v>0</v>
      </c>
      <c r="K384" s="308"/>
    </row>
    <row r="385" spans="1:11">
      <c r="A385" s="15"/>
      <c r="B385" s="17"/>
      <c r="C385" s="71"/>
      <c r="D385" s="6"/>
      <c r="E385" s="5" t="s">
        <v>100</v>
      </c>
      <c r="F385" s="291">
        <v>217.05394000000001</v>
      </c>
      <c r="G385" s="291">
        <v>217.05394000000001</v>
      </c>
      <c r="H385" s="291">
        <v>0</v>
      </c>
      <c r="I385" s="291">
        <v>0</v>
      </c>
      <c r="J385" s="308">
        <f t="shared" si="158"/>
        <v>0</v>
      </c>
      <c r="K385" s="308"/>
    </row>
    <row r="386" spans="1:11">
      <c r="A386" s="15"/>
      <c r="B386" s="17"/>
      <c r="C386" s="71"/>
      <c r="D386" s="6"/>
      <c r="E386" s="5" t="s">
        <v>97</v>
      </c>
      <c r="F386" s="291">
        <v>602.92759999999998</v>
      </c>
      <c r="G386" s="291">
        <v>602.92759999999998</v>
      </c>
      <c r="H386" s="291">
        <v>0</v>
      </c>
      <c r="I386" s="291">
        <v>0</v>
      </c>
      <c r="J386" s="308">
        <f t="shared" si="158"/>
        <v>0</v>
      </c>
      <c r="K386" s="308"/>
    </row>
    <row r="387" spans="1:11" ht="26.25">
      <c r="A387" s="109"/>
      <c r="B387" s="109"/>
      <c r="C387" s="109" t="s">
        <v>277</v>
      </c>
      <c r="D387" s="113"/>
      <c r="E387" s="110" t="s">
        <v>276</v>
      </c>
      <c r="F387" s="286">
        <f>F388</f>
        <v>1999.44497</v>
      </c>
      <c r="G387" s="286">
        <f t="shared" ref="G387:I387" si="189">G388</f>
        <v>1999.44497</v>
      </c>
      <c r="H387" s="286">
        <f t="shared" si="189"/>
        <v>0</v>
      </c>
      <c r="I387" s="286">
        <f t="shared" si="189"/>
        <v>0</v>
      </c>
      <c r="J387" s="306">
        <f t="shared" si="158"/>
        <v>0</v>
      </c>
      <c r="K387" s="306"/>
    </row>
    <row r="388" spans="1:11" ht="25.5">
      <c r="A388" s="7"/>
      <c r="B388" s="7"/>
      <c r="C388" s="71" t="s">
        <v>275</v>
      </c>
      <c r="D388" s="45"/>
      <c r="E388" s="8" t="s">
        <v>574</v>
      </c>
      <c r="F388" s="287">
        <f>F390+F391</f>
        <v>1999.44497</v>
      </c>
      <c r="G388" s="287">
        <f t="shared" ref="G388:I388" si="190">G390+G391</f>
        <v>1999.44497</v>
      </c>
      <c r="H388" s="287">
        <f t="shared" ref="H388" si="191">H390+H391</f>
        <v>0</v>
      </c>
      <c r="I388" s="287">
        <f t="shared" si="190"/>
        <v>0</v>
      </c>
      <c r="J388" s="307">
        <f t="shared" si="158"/>
        <v>0</v>
      </c>
      <c r="K388" s="307"/>
    </row>
    <row r="389" spans="1:11">
      <c r="A389" s="7"/>
      <c r="B389" s="7"/>
      <c r="C389" s="71"/>
      <c r="D389" s="6" t="s">
        <v>12</v>
      </c>
      <c r="E389" s="5" t="s">
        <v>11</v>
      </c>
      <c r="F389" s="287">
        <f>F390+F391</f>
        <v>1999.44497</v>
      </c>
      <c r="G389" s="287">
        <f t="shared" ref="G389:I389" si="192">G390+G391</f>
        <v>1999.44497</v>
      </c>
      <c r="H389" s="287">
        <f t="shared" si="192"/>
        <v>0</v>
      </c>
      <c r="I389" s="287">
        <f t="shared" si="192"/>
        <v>0</v>
      </c>
      <c r="J389" s="307">
        <f t="shared" si="158"/>
        <v>0</v>
      </c>
      <c r="K389" s="307"/>
    </row>
    <row r="390" spans="1:11">
      <c r="A390" s="7"/>
      <c r="B390" s="7"/>
      <c r="C390" s="71"/>
      <c r="D390" s="6"/>
      <c r="E390" s="5" t="s">
        <v>100</v>
      </c>
      <c r="F390" s="291">
        <v>1799.50047</v>
      </c>
      <c r="G390" s="291">
        <v>1799.50047</v>
      </c>
      <c r="H390" s="291">
        <v>0</v>
      </c>
      <c r="I390" s="291">
        <v>0</v>
      </c>
      <c r="J390" s="308">
        <f t="shared" si="158"/>
        <v>0</v>
      </c>
      <c r="K390" s="308"/>
    </row>
    <row r="391" spans="1:11">
      <c r="A391" s="7"/>
      <c r="B391" s="7"/>
      <c r="C391" s="71"/>
      <c r="D391" s="6"/>
      <c r="E391" s="5" t="s">
        <v>97</v>
      </c>
      <c r="F391" s="291">
        <v>199.94450000000001</v>
      </c>
      <c r="G391" s="291">
        <v>199.94450000000001</v>
      </c>
      <c r="H391" s="291">
        <v>0</v>
      </c>
      <c r="I391" s="291">
        <v>0</v>
      </c>
      <c r="J391" s="308">
        <f t="shared" si="158"/>
        <v>0</v>
      </c>
      <c r="K391" s="308"/>
    </row>
    <row r="392" spans="1:11">
      <c r="A392" s="20"/>
      <c r="B392" s="20"/>
      <c r="C392" s="13" t="s">
        <v>18</v>
      </c>
      <c r="D392" s="77"/>
      <c r="E392" s="12" t="s">
        <v>17</v>
      </c>
      <c r="F392" s="297">
        <f>F393</f>
        <v>143.30000000000001</v>
      </c>
      <c r="G392" s="297">
        <f t="shared" ref="G392:I394" si="193">G393</f>
        <v>143.30000000000001</v>
      </c>
      <c r="H392" s="297">
        <f t="shared" si="193"/>
        <v>0</v>
      </c>
      <c r="I392" s="297">
        <f t="shared" si="193"/>
        <v>0</v>
      </c>
      <c r="J392" s="317">
        <f t="shared" ref="J392:J455" si="194">I392/G392*100</f>
        <v>0</v>
      </c>
      <c r="K392" s="317"/>
    </row>
    <row r="393" spans="1:11" ht="26.25">
      <c r="A393" s="165"/>
      <c r="B393" s="165"/>
      <c r="C393" s="165" t="s">
        <v>16</v>
      </c>
      <c r="D393" s="165"/>
      <c r="E393" s="166" t="s">
        <v>15</v>
      </c>
      <c r="F393" s="294">
        <f>F394</f>
        <v>143.30000000000001</v>
      </c>
      <c r="G393" s="294">
        <f t="shared" si="193"/>
        <v>143.30000000000001</v>
      </c>
      <c r="H393" s="294">
        <f t="shared" si="193"/>
        <v>0</v>
      </c>
      <c r="I393" s="294">
        <f t="shared" si="193"/>
        <v>0</v>
      </c>
      <c r="J393" s="314">
        <f t="shared" si="194"/>
        <v>0</v>
      </c>
      <c r="K393" s="314"/>
    </row>
    <row r="394" spans="1:11" ht="26.25">
      <c r="A394" s="158"/>
      <c r="B394" s="158"/>
      <c r="C394" s="60" t="s">
        <v>582</v>
      </c>
      <c r="D394" s="45"/>
      <c r="E394" s="84" t="s">
        <v>583</v>
      </c>
      <c r="F394" s="291">
        <f>F395</f>
        <v>143.30000000000001</v>
      </c>
      <c r="G394" s="291">
        <f t="shared" si="193"/>
        <v>143.30000000000001</v>
      </c>
      <c r="H394" s="291">
        <f t="shared" si="193"/>
        <v>0</v>
      </c>
      <c r="I394" s="291">
        <f t="shared" si="193"/>
        <v>0</v>
      </c>
      <c r="J394" s="308">
        <f t="shared" si="194"/>
        <v>0</v>
      </c>
      <c r="K394" s="308"/>
    </row>
    <row r="395" spans="1:11" ht="26.25">
      <c r="A395" s="158"/>
      <c r="B395" s="158"/>
      <c r="C395" s="17"/>
      <c r="D395" s="6" t="s">
        <v>57</v>
      </c>
      <c r="E395" s="5" t="s">
        <v>56</v>
      </c>
      <c r="F395" s="291">
        <f>143.4-0.1</f>
        <v>143.30000000000001</v>
      </c>
      <c r="G395" s="291">
        <f t="shared" ref="G395" si="195">143.4-0.1</f>
        <v>143.30000000000001</v>
      </c>
      <c r="H395" s="291">
        <v>0</v>
      </c>
      <c r="I395" s="291">
        <v>0</v>
      </c>
      <c r="J395" s="308">
        <f t="shared" si="194"/>
        <v>0</v>
      </c>
      <c r="K395" s="308"/>
    </row>
    <row r="396" spans="1:11">
      <c r="A396" s="7"/>
      <c r="B396" s="17" t="s">
        <v>146</v>
      </c>
      <c r="C396" s="16"/>
      <c r="D396" s="15"/>
      <c r="E396" s="14" t="s">
        <v>145</v>
      </c>
      <c r="F396" s="288">
        <v>0</v>
      </c>
      <c r="G396" s="288">
        <f t="shared" ref="G396:I397" si="196">G397</f>
        <v>63.787179999999999</v>
      </c>
      <c r="H396" s="288">
        <f t="shared" si="196"/>
        <v>33.451720000000002</v>
      </c>
      <c r="I396" s="288">
        <f t="shared" si="196"/>
        <v>33.451720000000002</v>
      </c>
      <c r="J396" s="309">
        <f t="shared" si="194"/>
        <v>52.442700868732558</v>
      </c>
      <c r="K396" s="309">
        <f t="shared" ref="K396:K455" si="197">I396/H396*100</f>
        <v>100</v>
      </c>
    </row>
    <row r="397" spans="1:11">
      <c r="A397" s="7"/>
      <c r="B397" s="17" t="s">
        <v>227</v>
      </c>
      <c r="C397" s="16"/>
      <c r="D397" s="15"/>
      <c r="E397" s="14" t="s">
        <v>226</v>
      </c>
      <c r="F397" s="288">
        <v>0</v>
      </c>
      <c r="G397" s="288">
        <f t="shared" si="196"/>
        <v>63.787179999999999</v>
      </c>
      <c r="H397" s="288">
        <f t="shared" si="196"/>
        <v>33.451720000000002</v>
      </c>
      <c r="I397" s="288">
        <f t="shared" si="196"/>
        <v>33.451720000000002</v>
      </c>
      <c r="J397" s="309">
        <f t="shared" si="194"/>
        <v>52.442700868732558</v>
      </c>
      <c r="K397" s="309">
        <f t="shared" si="197"/>
        <v>100</v>
      </c>
    </row>
    <row r="398" spans="1:11">
      <c r="A398" s="20"/>
      <c r="B398" s="20"/>
      <c r="C398" s="13" t="s">
        <v>18</v>
      </c>
      <c r="D398" s="77"/>
      <c r="E398" s="12" t="s">
        <v>17</v>
      </c>
      <c r="F398" s="297">
        <f>F399</f>
        <v>0</v>
      </c>
      <c r="G398" s="297">
        <f t="shared" ref="G398:G399" si="198">G399</f>
        <v>63.787179999999999</v>
      </c>
      <c r="H398" s="297">
        <f t="shared" ref="H398:H399" si="199">H399</f>
        <v>33.451720000000002</v>
      </c>
      <c r="I398" s="297">
        <f t="shared" ref="I398:I399" si="200">I399</f>
        <v>33.451720000000002</v>
      </c>
      <c r="J398" s="317">
        <f t="shared" si="194"/>
        <v>52.442700868732558</v>
      </c>
      <c r="K398" s="317">
        <f t="shared" si="197"/>
        <v>100</v>
      </c>
    </row>
    <row r="399" spans="1:11" ht="26.25">
      <c r="A399" s="165"/>
      <c r="B399" s="165"/>
      <c r="C399" s="165" t="s">
        <v>16</v>
      </c>
      <c r="D399" s="165"/>
      <c r="E399" s="166" t="s">
        <v>15</v>
      </c>
      <c r="F399" s="294">
        <f>F400</f>
        <v>0</v>
      </c>
      <c r="G399" s="294">
        <f t="shared" si="198"/>
        <v>63.787179999999999</v>
      </c>
      <c r="H399" s="294">
        <f t="shared" si="199"/>
        <v>33.451720000000002</v>
      </c>
      <c r="I399" s="294">
        <f t="shared" si="200"/>
        <v>33.451720000000002</v>
      </c>
      <c r="J399" s="314">
        <f t="shared" si="194"/>
        <v>52.442700868732558</v>
      </c>
      <c r="K399" s="314">
        <f t="shared" si="197"/>
        <v>100</v>
      </c>
    </row>
    <row r="400" spans="1:11" ht="26.25">
      <c r="A400" s="267"/>
      <c r="B400" s="267"/>
      <c r="C400" s="60" t="s">
        <v>821</v>
      </c>
      <c r="D400" s="270"/>
      <c r="E400" s="271" t="s">
        <v>822</v>
      </c>
      <c r="F400" s="291"/>
      <c r="G400" s="291">
        <f>G401</f>
        <v>63.787179999999999</v>
      </c>
      <c r="H400" s="291">
        <f>H401</f>
        <v>33.451720000000002</v>
      </c>
      <c r="I400" s="291">
        <f>I401</f>
        <v>33.451720000000002</v>
      </c>
      <c r="J400" s="308">
        <f t="shared" si="194"/>
        <v>52.442700868732558</v>
      </c>
      <c r="K400" s="308">
        <f t="shared" si="197"/>
        <v>100</v>
      </c>
    </row>
    <row r="401" spans="1:11">
      <c r="A401" s="267"/>
      <c r="B401" s="267"/>
      <c r="C401" s="276"/>
      <c r="D401" s="6" t="s">
        <v>12</v>
      </c>
      <c r="E401" s="5" t="s">
        <v>11</v>
      </c>
      <c r="F401" s="291"/>
      <c r="G401" s="291">
        <v>63.787179999999999</v>
      </c>
      <c r="H401" s="278">
        <v>33.451720000000002</v>
      </c>
      <c r="I401" s="278">
        <v>33.451720000000002</v>
      </c>
      <c r="J401" s="308">
        <f t="shared" si="194"/>
        <v>52.442700868732558</v>
      </c>
      <c r="K401" s="308">
        <f t="shared" si="197"/>
        <v>100</v>
      </c>
    </row>
    <row r="402" spans="1:11">
      <c r="A402" s="68"/>
      <c r="B402" s="50" t="s">
        <v>121</v>
      </c>
      <c r="C402" s="50"/>
      <c r="D402" s="67"/>
      <c r="E402" s="66" t="s">
        <v>120</v>
      </c>
      <c r="F402" s="283">
        <f t="shared" ref="F402:I405" si="201">F403</f>
        <v>22202.25662</v>
      </c>
      <c r="G402" s="283">
        <f t="shared" si="201"/>
        <v>52055.671430000002</v>
      </c>
      <c r="H402" s="283">
        <f t="shared" si="201"/>
        <v>3056.35934</v>
      </c>
      <c r="I402" s="283">
        <f>I403</f>
        <v>3056.35934</v>
      </c>
      <c r="J402" s="303">
        <f t="shared" si="194"/>
        <v>5.871328245395758</v>
      </c>
      <c r="K402" s="303">
        <f t="shared" si="197"/>
        <v>100</v>
      </c>
    </row>
    <row r="403" spans="1:11">
      <c r="A403" s="68"/>
      <c r="B403" s="50" t="s">
        <v>119</v>
      </c>
      <c r="C403" s="50"/>
      <c r="D403" s="67"/>
      <c r="E403" s="66" t="s">
        <v>118</v>
      </c>
      <c r="F403" s="283">
        <f t="shared" si="201"/>
        <v>22202.25662</v>
      </c>
      <c r="G403" s="283">
        <f t="shared" si="201"/>
        <v>52055.671430000002</v>
      </c>
      <c r="H403" s="283">
        <f t="shared" si="201"/>
        <v>3056.35934</v>
      </c>
      <c r="I403" s="283">
        <f t="shared" si="201"/>
        <v>3056.35934</v>
      </c>
      <c r="J403" s="303">
        <f t="shared" si="194"/>
        <v>5.871328245395758</v>
      </c>
      <c r="K403" s="303">
        <f t="shared" si="197"/>
        <v>100</v>
      </c>
    </row>
    <row r="404" spans="1:11">
      <c r="A404" s="15"/>
      <c r="B404" s="17"/>
      <c r="C404" s="16" t="s">
        <v>36</v>
      </c>
      <c r="D404" s="17"/>
      <c r="E404" s="21" t="s">
        <v>35</v>
      </c>
      <c r="F404" s="288">
        <f t="shared" si="201"/>
        <v>22202.25662</v>
      </c>
      <c r="G404" s="288">
        <f t="shared" si="201"/>
        <v>52055.671430000002</v>
      </c>
      <c r="H404" s="288">
        <f t="shared" si="201"/>
        <v>3056.35934</v>
      </c>
      <c r="I404" s="288">
        <f t="shared" si="201"/>
        <v>3056.35934</v>
      </c>
      <c r="J404" s="309">
        <f t="shared" si="194"/>
        <v>5.871328245395758</v>
      </c>
      <c r="K404" s="309">
        <f t="shared" si="197"/>
        <v>100</v>
      </c>
    </row>
    <row r="405" spans="1:11" ht="25.5">
      <c r="A405" s="44"/>
      <c r="B405" s="25"/>
      <c r="C405" s="26" t="s">
        <v>268</v>
      </c>
      <c r="D405" s="25"/>
      <c r="E405" s="24" t="s">
        <v>267</v>
      </c>
      <c r="F405" s="284">
        <f t="shared" si="201"/>
        <v>22202.25662</v>
      </c>
      <c r="G405" s="284">
        <f t="shared" si="201"/>
        <v>52055.671430000002</v>
      </c>
      <c r="H405" s="284">
        <f t="shared" si="201"/>
        <v>3056.35934</v>
      </c>
      <c r="I405" s="284">
        <f t="shared" si="201"/>
        <v>3056.35934</v>
      </c>
      <c r="J405" s="304">
        <f t="shared" si="194"/>
        <v>5.871328245395758</v>
      </c>
      <c r="K405" s="304">
        <f t="shared" si="197"/>
        <v>100</v>
      </c>
    </row>
    <row r="406" spans="1:11" ht="26.25">
      <c r="A406" s="23"/>
      <c r="B406" s="23"/>
      <c r="C406" s="23" t="s">
        <v>266</v>
      </c>
      <c r="D406" s="23"/>
      <c r="E406" s="64" t="s">
        <v>92</v>
      </c>
      <c r="F406" s="285">
        <f t="shared" ref="F406:I409" si="202">F407</f>
        <v>22202.25662</v>
      </c>
      <c r="G406" s="285">
        <f t="shared" si="202"/>
        <v>52055.671430000002</v>
      </c>
      <c r="H406" s="285">
        <f t="shared" si="202"/>
        <v>3056.35934</v>
      </c>
      <c r="I406" s="285">
        <f t="shared" si="202"/>
        <v>3056.35934</v>
      </c>
      <c r="J406" s="305">
        <f t="shared" si="194"/>
        <v>5.871328245395758</v>
      </c>
      <c r="K406" s="305">
        <f t="shared" si="197"/>
        <v>100</v>
      </c>
    </row>
    <row r="407" spans="1:11">
      <c r="A407" s="109"/>
      <c r="B407" s="109"/>
      <c r="C407" s="141" t="s">
        <v>609</v>
      </c>
      <c r="D407" s="141"/>
      <c r="E407" s="144" t="s">
        <v>610</v>
      </c>
      <c r="F407" s="286">
        <f>F408+F413</f>
        <v>22202.25662</v>
      </c>
      <c r="G407" s="286">
        <f t="shared" ref="G407:I407" si="203">G408+G413</f>
        <v>52055.671430000002</v>
      </c>
      <c r="H407" s="286">
        <f t="shared" si="203"/>
        <v>3056.35934</v>
      </c>
      <c r="I407" s="286">
        <f t="shared" si="203"/>
        <v>3056.35934</v>
      </c>
      <c r="J407" s="306">
        <f t="shared" si="194"/>
        <v>5.871328245395758</v>
      </c>
      <c r="K407" s="306">
        <f t="shared" si="197"/>
        <v>100</v>
      </c>
    </row>
    <row r="408" spans="1:11" s="18" customFormat="1" ht="26.25">
      <c r="A408" s="49"/>
      <c r="B408" s="49"/>
      <c r="C408" s="28" t="s">
        <v>611</v>
      </c>
      <c r="D408" s="17"/>
      <c r="E408" s="9" t="s">
        <v>688</v>
      </c>
      <c r="F408" s="287">
        <f t="shared" si="202"/>
        <v>16825.58455</v>
      </c>
      <c r="G408" s="287">
        <f t="shared" si="202"/>
        <v>46678.999360000002</v>
      </c>
      <c r="H408" s="287">
        <f t="shared" si="202"/>
        <v>3056.35934</v>
      </c>
      <c r="I408" s="287">
        <f t="shared" si="202"/>
        <v>3056.35934</v>
      </c>
      <c r="J408" s="307">
        <f t="shared" si="194"/>
        <v>6.5476110925784843</v>
      </c>
      <c r="K408" s="307">
        <f t="shared" si="197"/>
        <v>100</v>
      </c>
    </row>
    <row r="409" spans="1:11">
      <c r="A409" s="65"/>
      <c r="B409" s="65"/>
      <c r="C409" s="49"/>
      <c r="D409" s="65"/>
      <c r="E409" s="63" t="s">
        <v>265</v>
      </c>
      <c r="F409" s="289">
        <f>F410</f>
        <v>16825.58455</v>
      </c>
      <c r="G409" s="289">
        <f t="shared" si="202"/>
        <v>46678.999360000002</v>
      </c>
      <c r="H409" s="289">
        <f t="shared" si="202"/>
        <v>3056.35934</v>
      </c>
      <c r="I409" s="289">
        <f t="shared" si="202"/>
        <v>3056.35934</v>
      </c>
      <c r="J409" s="310">
        <f t="shared" si="194"/>
        <v>6.5476110925784843</v>
      </c>
      <c r="K409" s="310">
        <f t="shared" si="197"/>
        <v>100</v>
      </c>
    </row>
    <row r="410" spans="1:11" ht="26.25">
      <c r="A410" s="65"/>
      <c r="B410" s="65"/>
      <c r="C410" s="65"/>
      <c r="D410" s="60" t="s">
        <v>246</v>
      </c>
      <c r="E410" s="5" t="s">
        <v>245</v>
      </c>
      <c r="F410" s="289">
        <f>F411+F412</f>
        <v>16825.58455</v>
      </c>
      <c r="G410" s="289">
        <f t="shared" ref="G410:I410" si="204">G411+G412</f>
        <v>46678.999360000002</v>
      </c>
      <c r="H410" s="289">
        <f t="shared" si="204"/>
        <v>3056.35934</v>
      </c>
      <c r="I410" s="289">
        <f t="shared" si="204"/>
        <v>3056.35934</v>
      </c>
      <c r="J410" s="310">
        <f t="shared" si="194"/>
        <v>6.5476110925784843</v>
      </c>
      <c r="K410" s="310">
        <f t="shared" si="197"/>
        <v>100</v>
      </c>
    </row>
    <row r="411" spans="1:11">
      <c r="A411" s="65"/>
      <c r="B411" s="65"/>
      <c r="C411" s="65"/>
      <c r="D411" s="60"/>
      <c r="E411" s="5" t="s">
        <v>149</v>
      </c>
      <c r="F411" s="291">
        <v>16808.758959999999</v>
      </c>
      <c r="G411" s="291">
        <v>46662.173770000001</v>
      </c>
      <c r="H411" s="278">
        <v>3056.35934</v>
      </c>
      <c r="I411" s="278">
        <v>3056.35934</v>
      </c>
      <c r="J411" s="308">
        <f t="shared" si="194"/>
        <v>6.5499720503055334</v>
      </c>
      <c r="K411" s="308">
        <f t="shared" si="197"/>
        <v>100</v>
      </c>
    </row>
    <row r="412" spans="1:11">
      <c r="A412" s="65"/>
      <c r="B412" s="65"/>
      <c r="C412" s="65"/>
      <c r="D412" s="60"/>
      <c r="E412" s="5" t="s">
        <v>148</v>
      </c>
      <c r="F412" s="289">
        <v>16.825589999999998</v>
      </c>
      <c r="G412" s="289">
        <v>16.825589999999998</v>
      </c>
      <c r="H412" s="289">
        <v>0</v>
      </c>
      <c r="I412" s="289">
        <v>0</v>
      </c>
      <c r="J412" s="310">
        <f t="shared" si="194"/>
        <v>0</v>
      </c>
      <c r="K412" s="310"/>
    </row>
    <row r="413" spans="1:11" ht="26.25">
      <c r="A413" s="7"/>
      <c r="B413" s="7"/>
      <c r="C413" s="28" t="s">
        <v>633</v>
      </c>
      <c r="D413" s="17"/>
      <c r="E413" s="9" t="s">
        <v>663</v>
      </c>
      <c r="F413" s="289">
        <f>F415</f>
        <v>5376.6720700000005</v>
      </c>
      <c r="G413" s="289">
        <f t="shared" ref="G413:I413" si="205">G415</f>
        <v>5376.6720700000005</v>
      </c>
      <c r="H413" s="289">
        <f t="shared" ref="H413" si="206">H415</f>
        <v>0</v>
      </c>
      <c r="I413" s="289">
        <f t="shared" si="205"/>
        <v>0</v>
      </c>
      <c r="J413" s="310">
        <f t="shared" si="194"/>
        <v>0</v>
      </c>
      <c r="K413" s="310"/>
    </row>
    <row r="414" spans="1:11">
      <c r="A414" s="158"/>
      <c r="B414" s="158"/>
      <c r="C414" s="164"/>
      <c r="D414" s="160"/>
      <c r="E414" s="100" t="s">
        <v>626</v>
      </c>
      <c r="F414" s="289">
        <f>F415</f>
        <v>5376.6720700000005</v>
      </c>
      <c r="G414" s="289">
        <f t="shared" ref="G414:I414" si="207">G415</f>
        <v>5376.6720700000005</v>
      </c>
      <c r="H414" s="289">
        <f t="shared" si="207"/>
        <v>0</v>
      </c>
      <c r="I414" s="289">
        <f t="shared" si="207"/>
        <v>0</v>
      </c>
      <c r="J414" s="310">
        <f t="shared" si="194"/>
        <v>0</v>
      </c>
      <c r="K414" s="310"/>
    </row>
    <row r="415" spans="1:11">
      <c r="A415" s="7"/>
      <c r="B415" s="7"/>
      <c r="C415" s="17"/>
      <c r="D415" s="6" t="s">
        <v>12</v>
      </c>
      <c r="E415" s="5" t="s">
        <v>11</v>
      </c>
      <c r="F415" s="289">
        <f>F416+F417</f>
        <v>5376.6720700000005</v>
      </c>
      <c r="G415" s="289">
        <f t="shared" ref="G415:I415" si="208">G416+G417</f>
        <v>5376.6720700000005</v>
      </c>
      <c r="H415" s="289">
        <f t="shared" si="208"/>
        <v>0</v>
      </c>
      <c r="I415" s="289">
        <f t="shared" si="208"/>
        <v>0</v>
      </c>
      <c r="J415" s="310">
        <f t="shared" si="194"/>
        <v>0</v>
      </c>
      <c r="K415" s="310"/>
    </row>
    <row r="416" spans="1:11">
      <c r="A416" s="158"/>
      <c r="B416" s="158"/>
      <c r="C416" s="160"/>
      <c r="D416" s="163"/>
      <c r="E416" s="5" t="s">
        <v>100</v>
      </c>
      <c r="F416" s="289">
        <v>4000</v>
      </c>
      <c r="G416" s="289">
        <v>4000</v>
      </c>
      <c r="H416" s="289">
        <v>0</v>
      </c>
      <c r="I416" s="289">
        <v>0</v>
      </c>
      <c r="J416" s="310">
        <f t="shared" si="194"/>
        <v>0</v>
      </c>
      <c r="K416" s="310"/>
    </row>
    <row r="417" spans="1:11">
      <c r="A417" s="7"/>
      <c r="B417" s="7"/>
      <c r="C417" s="17"/>
      <c r="D417" s="45"/>
      <c r="E417" s="5" t="s">
        <v>97</v>
      </c>
      <c r="F417" s="289">
        <v>1376.6720700000001</v>
      </c>
      <c r="G417" s="289">
        <v>1376.6720700000001</v>
      </c>
      <c r="H417" s="289">
        <v>0</v>
      </c>
      <c r="I417" s="289">
        <v>0</v>
      </c>
      <c r="J417" s="310">
        <f t="shared" si="194"/>
        <v>0</v>
      </c>
      <c r="K417" s="310"/>
    </row>
    <row r="418" spans="1:11">
      <c r="A418" s="15"/>
      <c r="B418" s="17">
        <v>1000</v>
      </c>
      <c r="C418" s="16"/>
      <c r="D418" s="15"/>
      <c r="E418" s="14" t="s">
        <v>81</v>
      </c>
      <c r="F418" s="288">
        <f t="shared" ref="F418:I418" si="209">F419+F426+F453+F467</f>
        <v>41719.248870000003</v>
      </c>
      <c r="G418" s="288">
        <f t="shared" si="209"/>
        <v>36842.152369999996</v>
      </c>
      <c r="H418" s="288">
        <f t="shared" si="209"/>
        <v>6765.8547800000006</v>
      </c>
      <c r="I418" s="288">
        <f t="shared" si="209"/>
        <v>6751.5262300000004</v>
      </c>
      <c r="J418" s="309">
        <f t="shared" si="194"/>
        <v>18.325547764407123</v>
      </c>
      <c r="K418" s="309">
        <f t="shared" si="197"/>
        <v>99.788222619818029</v>
      </c>
    </row>
    <row r="419" spans="1:11">
      <c r="A419" s="15"/>
      <c r="B419" s="17" t="s">
        <v>264</v>
      </c>
      <c r="C419" s="16"/>
      <c r="D419" s="15"/>
      <c r="E419" s="21" t="s">
        <v>263</v>
      </c>
      <c r="F419" s="288">
        <f t="shared" ref="F419:I424" si="210">F420</f>
        <v>9491</v>
      </c>
      <c r="G419" s="288">
        <f t="shared" si="210"/>
        <v>9491</v>
      </c>
      <c r="H419" s="288">
        <f t="shared" si="210"/>
        <v>2200</v>
      </c>
      <c r="I419" s="288">
        <f t="shared" si="210"/>
        <v>2186.32645</v>
      </c>
      <c r="J419" s="309">
        <f t="shared" si="194"/>
        <v>23.035786007796862</v>
      </c>
      <c r="K419" s="309">
        <f t="shared" si="197"/>
        <v>99.378474999999995</v>
      </c>
    </row>
    <row r="420" spans="1:11">
      <c r="A420" s="15"/>
      <c r="B420" s="17"/>
      <c r="C420" s="16" t="s">
        <v>36</v>
      </c>
      <c r="D420" s="17"/>
      <c r="E420" s="21" t="s">
        <v>35</v>
      </c>
      <c r="F420" s="288">
        <f t="shared" si="210"/>
        <v>9491</v>
      </c>
      <c r="G420" s="288">
        <f t="shared" si="210"/>
        <v>9491</v>
      </c>
      <c r="H420" s="288">
        <f t="shared" si="210"/>
        <v>2200</v>
      </c>
      <c r="I420" s="288">
        <f t="shared" si="210"/>
        <v>2186.32645</v>
      </c>
      <c r="J420" s="309">
        <f t="shared" si="194"/>
        <v>23.035786007796862</v>
      </c>
      <c r="K420" s="309">
        <f t="shared" si="197"/>
        <v>99.378474999999995</v>
      </c>
    </row>
    <row r="421" spans="1:11" ht="25.5">
      <c r="A421" s="44"/>
      <c r="B421" s="25"/>
      <c r="C421" s="26" t="s">
        <v>34</v>
      </c>
      <c r="D421" s="25"/>
      <c r="E421" s="24" t="s">
        <v>33</v>
      </c>
      <c r="F421" s="284">
        <f t="shared" si="210"/>
        <v>9491</v>
      </c>
      <c r="G421" s="284">
        <f t="shared" si="210"/>
        <v>9491</v>
      </c>
      <c r="H421" s="284">
        <f t="shared" si="210"/>
        <v>2200</v>
      </c>
      <c r="I421" s="284">
        <f t="shared" si="210"/>
        <v>2186.32645</v>
      </c>
      <c r="J421" s="304">
        <f t="shared" si="194"/>
        <v>23.035786007796862</v>
      </c>
      <c r="K421" s="304">
        <f t="shared" si="197"/>
        <v>99.378474999999995</v>
      </c>
    </row>
    <row r="422" spans="1:11" ht="26.25">
      <c r="A422" s="23"/>
      <c r="B422" s="23"/>
      <c r="C422" s="23" t="s">
        <v>32</v>
      </c>
      <c r="D422" s="23"/>
      <c r="E422" s="64" t="s">
        <v>31</v>
      </c>
      <c r="F422" s="285">
        <f t="shared" si="210"/>
        <v>9491</v>
      </c>
      <c r="G422" s="285">
        <f t="shared" si="210"/>
        <v>9491</v>
      </c>
      <c r="H422" s="285">
        <f t="shared" si="210"/>
        <v>2200</v>
      </c>
      <c r="I422" s="285">
        <f t="shared" si="210"/>
        <v>2186.32645</v>
      </c>
      <c r="J422" s="305">
        <f t="shared" si="194"/>
        <v>23.035786007796862</v>
      </c>
      <c r="K422" s="305">
        <f t="shared" si="197"/>
        <v>99.378474999999995</v>
      </c>
    </row>
    <row r="423" spans="1:11" ht="39">
      <c r="A423" s="109"/>
      <c r="B423" s="109"/>
      <c r="C423" s="109" t="s">
        <v>30</v>
      </c>
      <c r="D423" s="109"/>
      <c r="E423" s="110" t="s">
        <v>29</v>
      </c>
      <c r="F423" s="286">
        <f t="shared" si="210"/>
        <v>9491</v>
      </c>
      <c r="G423" s="286">
        <f t="shared" si="210"/>
        <v>9491</v>
      </c>
      <c r="H423" s="286">
        <f t="shared" si="210"/>
        <v>2200</v>
      </c>
      <c r="I423" s="286">
        <f t="shared" si="210"/>
        <v>2186.32645</v>
      </c>
      <c r="J423" s="306">
        <f t="shared" si="194"/>
        <v>23.035786007796862</v>
      </c>
      <c r="K423" s="306">
        <f t="shared" si="197"/>
        <v>99.378474999999995</v>
      </c>
    </row>
    <row r="424" spans="1:11" ht="26.25">
      <c r="A424" s="7"/>
      <c r="B424" s="7"/>
      <c r="C424" s="6" t="s">
        <v>262</v>
      </c>
      <c r="D424" s="6"/>
      <c r="E424" s="51" t="s">
        <v>261</v>
      </c>
      <c r="F424" s="287">
        <f t="shared" si="210"/>
        <v>9491</v>
      </c>
      <c r="G424" s="287">
        <f t="shared" si="210"/>
        <v>9491</v>
      </c>
      <c r="H424" s="287">
        <f t="shared" si="210"/>
        <v>2200</v>
      </c>
      <c r="I424" s="287">
        <f t="shared" si="210"/>
        <v>2186.32645</v>
      </c>
      <c r="J424" s="307">
        <f t="shared" si="194"/>
        <v>23.035786007796862</v>
      </c>
      <c r="K424" s="307">
        <f t="shared" si="197"/>
        <v>99.378474999999995</v>
      </c>
    </row>
    <row r="425" spans="1:11">
      <c r="A425" s="7"/>
      <c r="B425" s="7"/>
      <c r="C425" s="6"/>
      <c r="D425" s="6" t="s">
        <v>71</v>
      </c>
      <c r="E425" s="5" t="s">
        <v>70</v>
      </c>
      <c r="F425" s="291">
        <v>9491</v>
      </c>
      <c r="G425" s="291">
        <v>9491</v>
      </c>
      <c r="H425" s="291">
        <v>2200</v>
      </c>
      <c r="I425" s="278">
        <v>2186.32645</v>
      </c>
      <c r="J425" s="308">
        <f t="shared" si="194"/>
        <v>23.035786007796862</v>
      </c>
      <c r="K425" s="308">
        <f t="shared" si="197"/>
        <v>99.378474999999995</v>
      </c>
    </row>
    <row r="426" spans="1:11">
      <c r="A426" s="15"/>
      <c r="B426" s="17" t="s">
        <v>260</v>
      </c>
      <c r="C426" s="16"/>
      <c r="D426" s="15"/>
      <c r="E426" s="14" t="s">
        <v>80</v>
      </c>
      <c r="F426" s="288">
        <f t="shared" ref="F426:I426" si="211">F427</f>
        <v>19552.944750000002</v>
      </c>
      <c r="G426" s="288">
        <f t="shared" si="211"/>
        <v>19358.878249999998</v>
      </c>
      <c r="H426" s="288">
        <f t="shared" si="211"/>
        <v>2637.58</v>
      </c>
      <c r="I426" s="288">
        <f t="shared" si="211"/>
        <v>2636.9249999999997</v>
      </c>
      <c r="J426" s="309">
        <f t="shared" si="194"/>
        <v>13.621269610495123</v>
      </c>
      <c r="K426" s="309">
        <f t="shared" si="197"/>
        <v>99.975166630016901</v>
      </c>
    </row>
    <row r="427" spans="1:11">
      <c r="A427" s="15"/>
      <c r="B427" s="17"/>
      <c r="C427" s="16" t="s">
        <v>36</v>
      </c>
      <c r="D427" s="17"/>
      <c r="E427" s="21" t="s">
        <v>35</v>
      </c>
      <c r="F427" s="288">
        <f>F438+F442+F428</f>
        <v>19552.944750000002</v>
      </c>
      <c r="G427" s="288">
        <f t="shared" ref="G427:I427" si="212">G438+G442+G428</f>
        <v>19358.878249999998</v>
      </c>
      <c r="H427" s="288">
        <f t="shared" si="212"/>
        <v>2637.58</v>
      </c>
      <c r="I427" s="288">
        <f t="shared" si="212"/>
        <v>2636.9249999999997</v>
      </c>
      <c r="J427" s="309">
        <f t="shared" si="194"/>
        <v>13.621269610495123</v>
      </c>
      <c r="K427" s="309">
        <f t="shared" si="197"/>
        <v>99.975166630016901</v>
      </c>
    </row>
    <row r="428" spans="1:11" ht="25.5">
      <c r="A428" s="44"/>
      <c r="B428" s="25"/>
      <c r="C428" s="26" t="s">
        <v>242</v>
      </c>
      <c r="D428" s="25"/>
      <c r="E428" s="24" t="s">
        <v>241</v>
      </c>
      <c r="F428" s="284">
        <f>F429+F432</f>
        <v>4110.5702199999996</v>
      </c>
      <c r="G428" s="284">
        <f t="shared" ref="G428:I428" si="213">G429+G432</f>
        <v>4087.1152200000001</v>
      </c>
      <c r="H428" s="284">
        <f t="shared" si="213"/>
        <v>0</v>
      </c>
      <c r="I428" s="284">
        <f t="shared" si="213"/>
        <v>0</v>
      </c>
      <c r="J428" s="304">
        <f t="shared" si="194"/>
        <v>0</v>
      </c>
      <c r="K428" s="304"/>
    </row>
    <row r="429" spans="1:11" ht="26.25">
      <c r="A429" s="109"/>
      <c r="B429" s="109"/>
      <c r="C429" s="109" t="s">
        <v>642</v>
      </c>
      <c r="D429" s="109"/>
      <c r="E429" s="110" t="s">
        <v>635</v>
      </c>
      <c r="F429" s="299">
        <f t="shared" ref="F429:I430" si="214">F430</f>
        <v>2368.9870000000001</v>
      </c>
      <c r="G429" s="299">
        <f t="shared" si="214"/>
        <v>2345.5320000000002</v>
      </c>
      <c r="H429" s="299">
        <f t="shared" si="214"/>
        <v>0</v>
      </c>
      <c r="I429" s="299">
        <f t="shared" si="214"/>
        <v>0</v>
      </c>
      <c r="J429" s="319">
        <f t="shared" si="194"/>
        <v>0</v>
      </c>
      <c r="K429" s="319"/>
    </row>
    <row r="430" spans="1:11" ht="26.25">
      <c r="A430" s="159"/>
      <c r="B430" s="160"/>
      <c r="C430" s="6" t="s">
        <v>662</v>
      </c>
      <c r="D430" s="6"/>
      <c r="E430" s="5" t="s">
        <v>634</v>
      </c>
      <c r="F430" s="291">
        <f t="shared" si="214"/>
        <v>2368.9870000000001</v>
      </c>
      <c r="G430" s="291">
        <f t="shared" si="214"/>
        <v>2345.5320000000002</v>
      </c>
      <c r="H430" s="291">
        <f t="shared" si="214"/>
        <v>0</v>
      </c>
      <c r="I430" s="291">
        <f t="shared" si="214"/>
        <v>0</v>
      </c>
      <c r="J430" s="308">
        <f t="shared" si="194"/>
        <v>0</v>
      </c>
      <c r="K430" s="308"/>
    </row>
    <row r="431" spans="1:11">
      <c r="A431" s="159"/>
      <c r="B431" s="160"/>
      <c r="C431" s="6"/>
      <c r="D431" s="6" t="s">
        <v>71</v>
      </c>
      <c r="E431" s="5" t="s">
        <v>70</v>
      </c>
      <c r="F431" s="291">
        <v>2368.9870000000001</v>
      </c>
      <c r="G431" s="278">
        <v>2345.5320000000002</v>
      </c>
      <c r="H431" s="291">
        <v>0</v>
      </c>
      <c r="I431" s="291">
        <v>0</v>
      </c>
      <c r="J431" s="308">
        <f t="shared" si="194"/>
        <v>0</v>
      </c>
      <c r="K431" s="308"/>
    </row>
    <row r="432" spans="1:11" ht="26.25">
      <c r="A432" s="109"/>
      <c r="B432" s="109"/>
      <c r="C432" s="109" t="s">
        <v>531</v>
      </c>
      <c r="D432" s="109"/>
      <c r="E432" s="110" t="s">
        <v>532</v>
      </c>
      <c r="F432" s="299">
        <f t="shared" ref="F432:I433" si="215">F433</f>
        <v>1741.58322</v>
      </c>
      <c r="G432" s="299">
        <f t="shared" si="215"/>
        <v>1741.58322</v>
      </c>
      <c r="H432" s="299">
        <f t="shared" si="215"/>
        <v>0</v>
      </c>
      <c r="I432" s="299">
        <f t="shared" si="215"/>
        <v>0</v>
      </c>
      <c r="J432" s="319">
        <f t="shared" si="194"/>
        <v>0</v>
      </c>
      <c r="K432" s="319"/>
    </row>
    <row r="433" spans="1:11" ht="26.25">
      <c r="A433" s="159"/>
      <c r="B433" s="160"/>
      <c r="C433" s="6" t="s">
        <v>677</v>
      </c>
      <c r="D433" s="6"/>
      <c r="E433" s="178" t="s">
        <v>692</v>
      </c>
      <c r="F433" s="291">
        <f t="shared" si="215"/>
        <v>1741.58322</v>
      </c>
      <c r="G433" s="291">
        <f t="shared" si="215"/>
        <v>1741.58322</v>
      </c>
      <c r="H433" s="291">
        <f t="shared" si="215"/>
        <v>0</v>
      </c>
      <c r="I433" s="291">
        <f t="shared" si="215"/>
        <v>0</v>
      </c>
      <c r="J433" s="308">
        <f t="shared" si="194"/>
        <v>0</v>
      </c>
      <c r="K433" s="308"/>
    </row>
    <row r="434" spans="1:11">
      <c r="A434" s="159"/>
      <c r="B434" s="160"/>
      <c r="C434" s="6"/>
      <c r="D434" s="6" t="s">
        <v>71</v>
      </c>
      <c r="E434" s="5" t="s">
        <v>70</v>
      </c>
      <c r="F434" s="291">
        <f>F436+F437</f>
        <v>1741.58322</v>
      </c>
      <c r="G434" s="291">
        <f t="shared" ref="G434:I434" si="216">G436+G437</f>
        <v>1741.58322</v>
      </c>
      <c r="H434" s="291">
        <f t="shared" ref="H434" si="217">H436+H437</f>
        <v>0</v>
      </c>
      <c r="I434" s="291">
        <f t="shared" si="216"/>
        <v>0</v>
      </c>
      <c r="J434" s="308">
        <f t="shared" si="194"/>
        <v>0</v>
      </c>
      <c r="K434" s="308"/>
    </row>
    <row r="435" spans="1:11">
      <c r="A435" s="159"/>
      <c r="B435" s="160"/>
      <c r="C435" s="6"/>
      <c r="D435" s="6"/>
      <c r="E435" s="5" t="s">
        <v>297</v>
      </c>
      <c r="F435" s="291">
        <v>0</v>
      </c>
      <c r="G435" s="291">
        <v>0</v>
      </c>
      <c r="H435" s="291">
        <v>0</v>
      </c>
      <c r="I435" s="291">
        <v>0</v>
      </c>
      <c r="J435" s="308"/>
      <c r="K435" s="308"/>
    </row>
    <row r="436" spans="1:11">
      <c r="A436" s="159"/>
      <c r="B436" s="160"/>
      <c r="C436" s="6"/>
      <c r="D436" s="6"/>
      <c r="E436" s="73" t="s">
        <v>293</v>
      </c>
      <c r="F436" s="291">
        <v>1718.6676500000001</v>
      </c>
      <c r="G436" s="291">
        <v>1718.6676500000001</v>
      </c>
      <c r="H436" s="291">
        <v>0</v>
      </c>
      <c r="I436" s="291">
        <v>0</v>
      </c>
      <c r="J436" s="308">
        <f t="shared" si="194"/>
        <v>0</v>
      </c>
      <c r="K436" s="308"/>
    </row>
    <row r="437" spans="1:11">
      <c r="A437" s="159"/>
      <c r="B437" s="160"/>
      <c r="C437" s="6"/>
      <c r="D437" s="6"/>
      <c r="E437" s="73" t="s">
        <v>288</v>
      </c>
      <c r="F437" s="291">
        <v>22.915569999999999</v>
      </c>
      <c r="G437" s="291">
        <v>22.915569999999999</v>
      </c>
      <c r="H437" s="291">
        <v>0</v>
      </c>
      <c r="I437" s="291">
        <v>0</v>
      </c>
      <c r="J437" s="308">
        <f t="shared" si="194"/>
        <v>0</v>
      </c>
      <c r="K437" s="308"/>
    </row>
    <row r="438" spans="1:11" ht="25.5">
      <c r="A438" s="44"/>
      <c r="B438" s="25"/>
      <c r="C438" s="26" t="s">
        <v>259</v>
      </c>
      <c r="D438" s="25"/>
      <c r="E438" s="24" t="s">
        <v>258</v>
      </c>
      <c r="F438" s="284">
        <f t="shared" ref="F438:I440" si="218">F439</f>
        <v>1504.4</v>
      </c>
      <c r="G438" s="284">
        <f t="shared" si="218"/>
        <v>1504.4</v>
      </c>
      <c r="H438" s="284">
        <f t="shared" si="218"/>
        <v>36</v>
      </c>
      <c r="I438" s="284">
        <f t="shared" si="218"/>
        <v>35.344999999999999</v>
      </c>
      <c r="J438" s="304">
        <f t="shared" si="194"/>
        <v>2.3494416378622702</v>
      </c>
      <c r="K438" s="304">
        <f t="shared" si="197"/>
        <v>98.180555555555543</v>
      </c>
    </row>
    <row r="439" spans="1:11" ht="26.25">
      <c r="A439" s="109"/>
      <c r="B439" s="109"/>
      <c r="C439" s="109" t="s">
        <v>257</v>
      </c>
      <c r="D439" s="109"/>
      <c r="E439" s="110" t="s">
        <v>256</v>
      </c>
      <c r="F439" s="286">
        <f t="shared" si="218"/>
        <v>1504.4</v>
      </c>
      <c r="G439" s="286">
        <f t="shared" si="218"/>
        <v>1504.4</v>
      </c>
      <c r="H439" s="286">
        <f t="shared" si="218"/>
        <v>36</v>
      </c>
      <c r="I439" s="286">
        <f t="shared" si="218"/>
        <v>35.344999999999999</v>
      </c>
      <c r="J439" s="306">
        <f t="shared" si="194"/>
        <v>2.3494416378622702</v>
      </c>
      <c r="K439" s="306">
        <f t="shared" si="197"/>
        <v>98.180555555555543</v>
      </c>
    </row>
    <row r="440" spans="1:11" ht="26.25">
      <c r="A440" s="7"/>
      <c r="B440" s="7"/>
      <c r="C440" s="6" t="s">
        <v>255</v>
      </c>
      <c r="D440" s="6"/>
      <c r="E440" s="63" t="s">
        <v>254</v>
      </c>
      <c r="F440" s="287">
        <f t="shared" si="218"/>
        <v>1504.4</v>
      </c>
      <c r="G440" s="287">
        <f t="shared" si="218"/>
        <v>1504.4</v>
      </c>
      <c r="H440" s="287">
        <f t="shared" si="218"/>
        <v>36</v>
      </c>
      <c r="I440" s="287">
        <f t="shared" si="218"/>
        <v>35.344999999999999</v>
      </c>
      <c r="J440" s="307">
        <f t="shared" si="194"/>
        <v>2.3494416378622702</v>
      </c>
      <c r="K440" s="307">
        <f t="shared" si="197"/>
        <v>98.180555555555543</v>
      </c>
    </row>
    <row r="441" spans="1:11">
      <c r="A441" s="7"/>
      <c r="B441" s="7"/>
      <c r="C441" s="6"/>
      <c r="D441" s="6" t="s">
        <v>71</v>
      </c>
      <c r="E441" s="5" t="s">
        <v>70</v>
      </c>
      <c r="F441" s="291">
        <v>1504.4</v>
      </c>
      <c r="G441" s="291">
        <v>1504.4</v>
      </c>
      <c r="H441" s="291">
        <v>36</v>
      </c>
      <c r="I441" s="278">
        <v>35.344999999999999</v>
      </c>
      <c r="J441" s="308">
        <f t="shared" si="194"/>
        <v>2.3494416378622702</v>
      </c>
      <c r="K441" s="308">
        <f t="shared" si="197"/>
        <v>98.180555555555543</v>
      </c>
    </row>
    <row r="442" spans="1:11" ht="26.25">
      <c r="A442" s="44"/>
      <c r="B442" s="25"/>
      <c r="C442" s="120" t="s">
        <v>316</v>
      </c>
      <c r="D442" s="122"/>
      <c r="E442" s="121" t="s">
        <v>540</v>
      </c>
      <c r="F442" s="284">
        <f t="shared" ref="F442:I442" si="219">F443</f>
        <v>13937.974530000001</v>
      </c>
      <c r="G442" s="284">
        <f t="shared" si="219"/>
        <v>13767.363029999999</v>
      </c>
      <c r="H442" s="284">
        <f t="shared" si="219"/>
        <v>2601.58</v>
      </c>
      <c r="I442" s="284">
        <f t="shared" si="219"/>
        <v>2601.58</v>
      </c>
      <c r="J442" s="304">
        <f t="shared" si="194"/>
        <v>18.896719686485959</v>
      </c>
      <c r="K442" s="304">
        <f t="shared" si="197"/>
        <v>100</v>
      </c>
    </row>
    <row r="443" spans="1:11">
      <c r="A443" s="109"/>
      <c r="B443" s="109"/>
      <c r="C443" s="109" t="s">
        <v>648</v>
      </c>
      <c r="D443" s="113"/>
      <c r="E443" s="110" t="s">
        <v>649</v>
      </c>
      <c r="F443" s="299">
        <f>F444+F447+F450</f>
        <v>13937.974530000001</v>
      </c>
      <c r="G443" s="299">
        <f t="shared" ref="G443:I443" si="220">G444+G447+G450</f>
        <v>13767.363029999999</v>
      </c>
      <c r="H443" s="299">
        <f t="shared" si="220"/>
        <v>2601.58</v>
      </c>
      <c r="I443" s="299">
        <f t="shared" si="220"/>
        <v>2601.58</v>
      </c>
      <c r="J443" s="319">
        <f t="shared" si="194"/>
        <v>18.896719686485959</v>
      </c>
      <c r="K443" s="319">
        <f t="shared" si="197"/>
        <v>100</v>
      </c>
    </row>
    <row r="444" spans="1:11" ht="39">
      <c r="A444" s="7"/>
      <c r="B444" s="7"/>
      <c r="C444" s="107" t="s">
        <v>650</v>
      </c>
      <c r="D444" s="107"/>
      <c r="E444" s="108" t="s">
        <v>655</v>
      </c>
      <c r="F444" s="291">
        <f>F446</f>
        <v>6893.0713400000004</v>
      </c>
      <c r="G444" s="291">
        <f>G446+G445</f>
        <v>6786.20532</v>
      </c>
      <c r="H444" s="291">
        <f t="shared" ref="H444:I444" si="221">H446</f>
        <v>1449.08006</v>
      </c>
      <c r="I444" s="291">
        <f t="shared" si="221"/>
        <v>1449.08006</v>
      </c>
      <c r="J444" s="308">
        <f t="shared" si="194"/>
        <v>21.353318853016962</v>
      </c>
      <c r="K444" s="308">
        <f t="shared" si="197"/>
        <v>100</v>
      </c>
    </row>
    <row r="445" spans="1:11" ht="26.25">
      <c r="A445" s="267"/>
      <c r="B445" s="267"/>
      <c r="C445" s="277"/>
      <c r="D445" s="277">
        <v>400</v>
      </c>
      <c r="E445" s="5" t="s">
        <v>245</v>
      </c>
      <c r="F445" s="291"/>
      <c r="G445" s="278">
        <v>1168.78513</v>
      </c>
      <c r="H445" s="291">
        <v>0</v>
      </c>
      <c r="I445" s="291">
        <v>0</v>
      </c>
      <c r="J445" s="308">
        <f t="shared" si="194"/>
        <v>0</v>
      </c>
      <c r="K445" s="308"/>
    </row>
    <row r="446" spans="1:11">
      <c r="A446" s="7"/>
      <c r="B446" s="7"/>
      <c r="C446" s="107"/>
      <c r="D446" s="107">
        <v>800</v>
      </c>
      <c r="E446" s="5" t="s">
        <v>21</v>
      </c>
      <c r="F446" s="291">
        <v>6893.0713400000004</v>
      </c>
      <c r="G446" s="278">
        <v>5617.4201899999998</v>
      </c>
      <c r="H446" s="278">
        <v>1449.08006</v>
      </c>
      <c r="I446" s="278">
        <v>1449.08006</v>
      </c>
      <c r="J446" s="308">
        <f t="shared" si="194"/>
        <v>25.796184208893941</v>
      </c>
      <c r="K446" s="308">
        <f t="shared" si="197"/>
        <v>100</v>
      </c>
    </row>
    <row r="447" spans="1:11" ht="26.25">
      <c r="A447" s="7"/>
      <c r="B447" s="7"/>
      <c r="C447" s="107" t="s">
        <v>651</v>
      </c>
      <c r="D447" s="107"/>
      <c r="E447" s="108" t="s">
        <v>653</v>
      </c>
      <c r="F447" s="291">
        <f>F449</f>
        <v>4111.7108600000001</v>
      </c>
      <c r="G447" s="291">
        <f>G449+G448</f>
        <v>4047.9653799999996</v>
      </c>
      <c r="H447" s="291">
        <f t="shared" ref="H447:I447" si="222">H449</f>
        <v>864.37494000000004</v>
      </c>
      <c r="I447" s="291">
        <f t="shared" si="222"/>
        <v>864.37494000000004</v>
      </c>
      <c r="J447" s="308">
        <f t="shared" si="194"/>
        <v>21.3533184910786</v>
      </c>
      <c r="K447" s="308">
        <f t="shared" si="197"/>
        <v>100</v>
      </c>
    </row>
    <row r="448" spans="1:11" ht="26.25">
      <c r="A448" s="267"/>
      <c r="B448" s="267"/>
      <c r="C448" s="277"/>
      <c r="D448" s="277">
        <v>400</v>
      </c>
      <c r="E448" s="5" t="s">
        <v>245</v>
      </c>
      <c r="F448" s="291"/>
      <c r="G448" s="278">
        <v>697.17927999999995</v>
      </c>
      <c r="H448" s="291">
        <v>0</v>
      </c>
      <c r="I448" s="291">
        <v>0</v>
      </c>
      <c r="J448" s="308">
        <f t="shared" si="194"/>
        <v>0</v>
      </c>
      <c r="K448" s="308"/>
    </row>
    <row r="449" spans="1:11">
      <c r="A449" s="7"/>
      <c r="B449" s="7"/>
      <c r="C449" s="107"/>
      <c r="D449" s="107">
        <v>800</v>
      </c>
      <c r="E449" s="5" t="s">
        <v>21</v>
      </c>
      <c r="F449" s="291">
        <v>4111.7108600000001</v>
      </c>
      <c r="G449" s="278">
        <v>3350.7860999999998</v>
      </c>
      <c r="H449" s="278">
        <v>864.37494000000004</v>
      </c>
      <c r="I449" s="278">
        <v>864.37494000000004</v>
      </c>
      <c r="J449" s="308">
        <f t="shared" si="194"/>
        <v>25.796183767146463</v>
      </c>
      <c r="K449" s="308">
        <f t="shared" si="197"/>
        <v>100</v>
      </c>
    </row>
    <row r="450" spans="1:11" ht="39">
      <c r="A450" s="7"/>
      <c r="B450" s="7"/>
      <c r="C450" s="107" t="s">
        <v>652</v>
      </c>
      <c r="D450" s="107"/>
      <c r="E450" s="108" t="s">
        <v>654</v>
      </c>
      <c r="F450" s="291">
        <f>F452</f>
        <v>2933.1923299999999</v>
      </c>
      <c r="G450" s="291">
        <f>G452+G451</f>
        <v>2933.1923299999999</v>
      </c>
      <c r="H450" s="291">
        <f t="shared" ref="H450:I450" si="223">H452</f>
        <v>288.125</v>
      </c>
      <c r="I450" s="291">
        <f t="shared" si="223"/>
        <v>288.125</v>
      </c>
      <c r="J450" s="308">
        <f t="shared" si="194"/>
        <v>9.8229153626622221</v>
      </c>
      <c r="K450" s="308">
        <f t="shared" si="197"/>
        <v>100</v>
      </c>
    </row>
    <row r="451" spans="1:11" ht="26.25">
      <c r="A451" s="267"/>
      <c r="B451" s="267"/>
      <c r="C451" s="277"/>
      <c r="D451" s="277">
        <v>400</v>
      </c>
      <c r="E451" s="5" t="s">
        <v>245</v>
      </c>
      <c r="F451" s="291"/>
      <c r="G451" s="278">
        <v>232.39309</v>
      </c>
      <c r="H451" s="291">
        <v>0</v>
      </c>
      <c r="I451" s="291">
        <v>0</v>
      </c>
      <c r="J451" s="308">
        <f t="shared" si="194"/>
        <v>0</v>
      </c>
      <c r="K451" s="308"/>
    </row>
    <row r="452" spans="1:11">
      <c r="A452" s="7"/>
      <c r="B452" s="7"/>
      <c r="C452" s="107"/>
      <c r="D452" s="107">
        <v>800</v>
      </c>
      <c r="E452" s="5" t="s">
        <v>21</v>
      </c>
      <c r="F452" s="291">
        <v>2933.1923299999999</v>
      </c>
      <c r="G452" s="278">
        <v>2700.7992399999998</v>
      </c>
      <c r="H452" s="278">
        <v>288.125</v>
      </c>
      <c r="I452" s="278">
        <v>288.125</v>
      </c>
      <c r="J452" s="308">
        <f t="shared" si="194"/>
        <v>10.668138369292492</v>
      </c>
      <c r="K452" s="308">
        <f t="shared" si="197"/>
        <v>100</v>
      </c>
    </row>
    <row r="453" spans="1:11">
      <c r="A453" s="7"/>
      <c r="B453" s="17">
        <v>1004</v>
      </c>
      <c r="C453" s="16"/>
      <c r="D453" s="15"/>
      <c r="E453" s="14" t="s">
        <v>161</v>
      </c>
      <c r="F453" s="288">
        <f t="shared" ref="F453:I454" si="224">F454</f>
        <v>12672.445</v>
      </c>
      <c r="G453" s="288">
        <f t="shared" si="224"/>
        <v>7989.415</v>
      </c>
      <c r="H453" s="288">
        <f t="shared" si="224"/>
        <v>1926.1310000000001</v>
      </c>
      <c r="I453" s="288">
        <f t="shared" si="224"/>
        <v>1926.1310000000001</v>
      </c>
      <c r="J453" s="309">
        <f t="shared" si="194"/>
        <v>24.108536106836358</v>
      </c>
      <c r="K453" s="309">
        <f t="shared" si="197"/>
        <v>100</v>
      </c>
    </row>
    <row r="454" spans="1:11">
      <c r="A454" s="7"/>
      <c r="B454" s="17"/>
      <c r="C454" s="16" t="s">
        <v>36</v>
      </c>
      <c r="D454" s="17"/>
      <c r="E454" s="21" t="s">
        <v>160</v>
      </c>
      <c r="F454" s="288">
        <f t="shared" si="224"/>
        <v>12672.445</v>
      </c>
      <c r="G454" s="288">
        <f t="shared" si="224"/>
        <v>7989.415</v>
      </c>
      <c r="H454" s="288">
        <f t="shared" si="224"/>
        <v>1926.1310000000001</v>
      </c>
      <c r="I454" s="288">
        <f t="shared" si="224"/>
        <v>1926.1310000000001</v>
      </c>
      <c r="J454" s="309">
        <f t="shared" si="194"/>
        <v>24.108536106836358</v>
      </c>
      <c r="K454" s="309">
        <f t="shared" si="197"/>
        <v>100</v>
      </c>
    </row>
    <row r="455" spans="1:11" ht="25.5">
      <c r="A455" s="44"/>
      <c r="B455" s="25"/>
      <c r="C455" s="26" t="s">
        <v>242</v>
      </c>
      <c r="D455" s="25"/>
      <c r="E455" s="24" t="s">
        <v>241</v>
      </c>
      <c r="F455" s="284">
        <f>F456+F464</f>
        <v>12672.445</v>
      </c>
      <c r="G455" s="284">
        <f t="shared" ref="G455:I455" si="225">G456+G464</f>
        <v>7989.415</v>
      </c>
      <c r="H455" s="284">
        <f t="shared" si="225"/>
        <v>1926.1310000000001</v>
      </c>
      <c r="I455" s="284">
        <f t="shared" si="225"/>
        <v>1926.1310000000001</v>
      </c>
      <c r="J455" s="304">
        <f t="shared" si="194"/>
        <v>24.108536106836358</v>
      </c>
      <c r="K455" s="304">
        <f t="shared" si="197"/>
        <v>100</v>
      </c>
    </row>
    <row r="456" spans="1:11">
      <c r="A456" s="109"/>
      <c r="B456" s="109"/>
      <c r="C456" s="109" t="s">
        <v>253</v>
      </c>
      <c r="D456" s="109"/>
      <c r="E456" s="110" t="s">
        <v>252</v>
      </c>
      <c r="F456" s="286">
        <f>F459+F457</f>
        <v>8394.1270000000004</v>
      </c>
      <c r="G456" s="286">
        <f t="shared" ref="G456:I456" si="226">G459+G457</f>
        <v>3711.0969999999998</v>
      </c>
      <c r="H456" s="286">
        <f t="shared" si="226"/>
        <v>1926.1310000000001</v>
      </c>
      <c r="I456" s="286">
        <f t="shared" si="226"/>
        <v>1926.1310000000001</v>
      </c>
      <c r="J456" s="306">
        <f t="shared" ref="J456:J519" si="227">I456/G456*100</f>
        <v>51.9019308845875</v>
      </c>
      <c r="K456" s="306">
        <f t="shared" ref="K456:K519" si="228">I456/H456*100</f>
        <v>100</v>
      </c>
    </row>
    <row r="457" spans="1:11" s="18" customFormat="1" ht="51.75">
      <c r="A457" s="49"/>
      <c r="B457" s="49"/>
      <c r="C457" s="6" t="s">
        <v>251</v>
      </c>
      <c r="D457" s="6"/>
      <c r="E457" s="5" t="s">
        <v>624</v>
      </c>
      <c r="F457" s="287">
        <f>F458</f>
        <v>6215.9350000000004</v>
      </c>
      <c r="G457" s="287">
        <f t="shared" ref="G457:I457" si="229">G458</f>
        <v>1784.95</v>
      </c>
      <c r="H457" s="287">
        <f t="shared" si="229"/>
        <v>0</v>
      </c>
      <c r="I457" s="287">
        <f t="shared" si="229"/>
        <v>0</v>
      </c>
      <c r="J457" s="307">
        <f t="shared" si="227"/>
        <v>0</v>
      </c>
      <c r="K457" s="307"/>
    </row>
    <row r="458" spans="1:11" s="18" customFormat="1">
      <c r="A458" s="49"/>
      <c r="B458" s="49"/>
      <c r="C458" s="6"/>
      <c r="D458" s="6" t="s">
        <v>71</v>
      </c>
      <c r="E458" s="5" t="s">
        <v>70</v>
      </c>
      <c r="F458" s="291">
        <v>6215.9350000000004</v>
      </c>
      <c r="G458" s="278">
        <v>1784.95</v>
      </c>
      <c r="H458" s="291">
        <v>0</v>
      </c>
      <c r="I458" s="291">
        <v>0</v>
      </c>
      <c r="J458" s="308">
        <f t="shared" si="227"/>
        <v>0</v>
      </c>
      <c r="K458" s="308"/>
    </row>
    <row r="459" spans="1:11" ht="39">
      <c r="A459" s="6"/>
      <c r="B459" s="6"/>
      <c r="C459" s="6" t="s">
        <v>250</v>
      </c>
      <c r="D459" s="6"/>
      <c r="E459" s="9" t="s">
        <v>249</v>
      </c>
      <c r="F459" s="287">
        <f>F460</f>
        <v>2178.192</v>
      </c>
      <c r="G459" s="287">
        <f t="shared" ref="G459:I459" si="230">G460</f>
        <v>1926.1469999999999</v>
      </c>
      <c r="H459" s="287">
        <f t="shared" si="230"/>
        <v>1926.1310000000001</v>
      </c>
      <c r="I459" s="287">
        <f t="shared" si="230"/>
        <v>1926.1310000000001</v>
      </c>
      <c r="J459" s="307">
        <f t="shared" si="227"/>
        <v>99.99916932612102</v>
      </c>
      <c r="K459" s="307">
        <f t="shared" si="228"/>
        <v>100</v>
      </c>
    </row>
    <row r="460" spans="1:11">
      <c r="A460" s="6"/>
      <c r="B460" s="6"/>
      <c r="C460" s="6"/>
      <c r="D460" s="6" t="s">
        <v>71</v>
      </c>
      <c r="E460" s="5" t="s">
        <v>70</v>
      </c>
      <c r="F460" s="287">
        <f>F463+F462+F461</f>
        <v>2178.192</v>
      </c>
      <c r="G460" s="287">
        <f t="shared" ref="G460:I460" si="231">G463+G462+G461</f>
        <v>1926.1469999999999</v>
      </c>
      <c r="H460" s="287">
        <f t="shared" si="231"/>
        <v>1926.1310000000001</v>
      </c>
      <c r="I460" s="287">
        <f t="shared" si="231"/>
        <v>1926.1310000000001</v>
      </c>
      <c r="J460" s="307">
        <f t="shared" si="227"/>
        <v>99.99916932612102</v>
      </c>
      <c r="K460" s="307">
        <f t="shared" si="228"/>
        <v>100</v>
      </c>
    </row>
    <row r="461" spans="1:11">
      <c r="A461" s="6"/>
      <c r="B461" s="6"/>
      <c r="C461" s="6"/>
      <c r="D461" s="6"/>
      <c r="E461" s="5" t="s">
        <v>101</v>
      </c>
      <c r="F461" s="291">
        <v>943.21400000000006</v>
      </c>
      <c r="G461" s="291">
        <v>754.18100000000004</v>
      </c>
      <c r="H461" s="291">
        <v>754.17424000000005</v>
      </c>
      <c r="I461" s="291">
        <v>754.17424000000005</v>
      </c>
      <c r="J461" s="308">
        <f t="shared" si="227"/>
        <v>99.999103663444188</v>
      </c>
      <c r="K461" s="308">
        <f t="shared" si="228"/>
        <v>100</v>
      </c>
    </row>
    <row r="462" spans="1:11">
      <c r="A462" s="6"/>
      <c r="B462" s="6"/>
      <c r="C462" s="6"/>
      <c r="D462" s="6"/>
      <c r="E462" s="5" t="s">
        <v>100</v>
      </c>
      <c r="F462" s="291">
        <v>314.40499999999997</v>
      </c>
      <c r="G462" s="291">
        <v>251.393</v>
      </c>
      <c r="H462" s="291">
        <v>251.39141000000001</v>
      </c>
      <c r="I462" s="291">
        <v>251.39141000000001</v>
      </c>
      <c r="J462" s="308">
        <f t="shared" si="227"/>
        <v>99.999367524155417</v>
      </c>
      <c r="K462" s="308">
        <f t="shared" si="228"/>
        <v>100</v>
      </c>
    </row>
    <row r="463" spans="1:11">
      <c r="A463" s="6"/>
      <c r="B463" s="6"/>
      <c r="C463" s="6"/>
      <c r="D463" s="6"/>
      <c r="E463" s="5" t="s">
        <v>97</v>
      </c>
      <c r="F463" s="291">
        <v>920.57299999999998</v>
      </c>
      <c r="G463" s="291">
        <v>920.57299999999998</v>
      </c>
      <c r="H463" s="291">
        <v>920.56534999999997</v>
      </c>
      <c r="I463" s="291">
        <v>920.56534999999997</v>
      </c>
      <c r="J463" s="308">
        <f t="shared" si="227"/>
        <v>99.999168995831951</v>
      </c>
      <c r="K463" s="308">
        <f t="shared" si="228"/>
        <v>100</v>
      </c>
    </row>
    <row r="464" spans="1:11" ht="39">
      <c r="A464" s="109"/>
      <c r="B464" s="109"/>
      <c r="C464" s="109" t="s">
        <v>240</v>
      </c>
      <c r="D464" s="109"/>
      <c r="E464" s="110" t="s">
        <v>239</v>
      </c>
      <c r="F464" s="286">
        <f t="shared" ref="F464:I465" si="232">F465</f>
        <v>4278.3180000000002</v>
      </c>
      <c r="G464" s="286">
        <f t="shared" si="232"/>
        <v>4278.3180000000002</v>
      </c>
      <c r="H464" s="286">
        <f t="shared" si="232"/>
        <v>0</v>
      </c>
      <c r="I464" s="286">
        <f t="shared" si="232"/>
        <v>0</v>
      </c>
      <c r="J464" s="306">
        <f t="shared" si="227"/>
        <v>0</v>
      </c>
      <c r="K464" s="306"/>
    </row>
    <row r="465" spans="1:11" ht="57" customHeight="1">
      <c r="A465" s="7"/>
      <c r="B465" s="7"/>
      <c r="C465" s="6" t="s">
        <v>248</v>
      </c>
      <c r="D465" s="6"/>
      <c r="E465" s="62" t="s">
        <v>247</v>
      </c>
      <c r="F465" s="287">
        <f t="shared" si="232"/>
        <v>4278.3180000000002</v>
      </c>
      <c r="G465" s="287">
        <f t="shared" si="232"/>
        <v>4278.3180000000002</v>
      </c>
      <c r="H465" s="287">
        <f t="shared" si="232"/>
        <v>0</v>
      </c>
      <c r="I465" s="287">
        <f t="shared" si="232"/>
        <v>0</v>
      </c>
      <c r="J465" s="307">
        <f t="shared" si="227"/>
        <v>0</v>
      </c>
      <c r="K465" s="307"/>
    </row>
    <row r="466" spans="1:11" ht="26.25">
      <c r="A466" s="7"/>
      <c r="B466" s="7"/>
      <c r="C466" s="6"/>
      <c r="D466" s="6" t="s">
        <v>246</v>
      </c>
      <c r="E466" s="5" t="s">
        <v>245</v>
      </c>
      <c r="F466" s="291">
        <v>4278.3180000000002</v>
      </c>
      <c r="G466" s="291">
        <v>4278.3180000000002</v>
      </c>
      <c r="H466" s="291">
        <v>0</v>
      </c>
      <c r="I466" s="291">
        <v>0</v>
      </c>
      <c r="J466" s="308">
        <f t="shared" si="227"/>
        <v>0</v>
      </c>
      <c r="K466" s="308"/>
    </row>
    <row r="467" spans="1:11">
      <c r="A467" s="7"/>
      <c r="B467" s="17" t="s">
        <v>244</v>
      </c>
      <c r="C467" s="16"/>
      <c r="D467" s="15"/>
      <c r="E467" s="14" t="s">
        <v>243</v>
      </c>
      <c r="F467" s="288">
        <f t="shared" ref="F467:I471" si="233">F468</f>
        <v>2.8591199999999999</v>
      </c>
      <c r="G467" s="288">
        <f t="shared" si="233"/>
        <v>2.8591199999999999</v>
      </c>
      <c r="H467" s="288">
        <f t="shared" si="233"/>
        <v>2.14378</v>
      </c>
      <c r="I467" s="288">
        <f t="shared" si="233"/>
        <v>2.14378</v>
      </c>
      <c r="J467" s="309">
        <f t="shared" si="227"/>
        <v>74.980413553820753</v>
      </c>
      <c r="K467" s="309">
        <f t="shared" si="228"/>
        <v>100</v>
      </c>
    </row>
    <row r="468" spans="1:11">
      <c r="A468" s="7"/>
      <c r="B468" s="17"/>
      <c r="C468" s="16" t="s">
        <v>36</v>
      </c>
      <c r="D468" s="17"/>
      <c r="E468" s="21" t="s">
        <v>160</v>
      </c>
      <c r="F468" s="288">
        <f t="shared" si="233"/>
        <v>2.8591199999999999</v>
      </c>
      <c r="G468" s="288">
        <f t="shared" si="233"/>
        <v>2.8591199999999999</v>
      </c>
      <c r="H468" s="288">
        <f t="shared" si="233"/>
        <v>2.14378</v>
      </c>
      <c r="I468" s="288">
        <f t="shared" si="233"/>
        <v>2.14378</v>
      </c>
      <c r="J468" s="309">
        <f t="shared" si="227"/>
        <v>74.980413553820753</v>
      </c>
      <c r="K468" s="309">
        <f t="shared" si="228"/>
        <v>100</v>
      </c>
    </row>
    <row r="469" spans="1:11" ht="25.5">
      <c r="A469" s="44"/>
      <c r="B469" s="25"/>
      <c r="C469" s="26" t="s">
        <v>242</v>
      </c>
      <c r="D469" s="25"/>
      <c r="E469" s="24" t="s">
        <v>241</v>
      </c>
      <c r="F469" s="284">
        <f t="shared" si="233"/>
        <v>2.8591199999999999</v>
      </c>
      <c r="G469" s="284">
        <f t="shared" si="233"/>
        <v>2.8591199999999999</v>
      </c>
      <c r="H469" s="284">
        <f t="shared" si="233"/>
        <v>2.14378</v>
      </c>
      <c r="I469" s="284">
        <f t="shared" si="233"/>
        <v>2.14378</v>
      </c>
      <c r="J469" s="304">
        <f t="shared" si="227"/>
        <v>74.980413553820753</v>
      </c>
      <c r="K469" s="304">
        <f t="shared" si="228"/>
        <v>100</v>
      </c>
    </row>
    <row r="470" spans="1:11" ht="39">
      <c r="A470" s="109"/>
      <c r="B470" s="109"/>
      <c r="C470" s="109" t="s">
        <v>240</v>
      </c>
      <c r="D470" s="109"/>
      <c r="E470" s="110" t="s">
        <v>239</v>
      </c>
      <c r="F470" s="286">
        <f t="shared" si="233"/>
        <v>2.8591199999999999</v>
      </c>
      <c r="G470" s="286">
        <f t="shared" si="233"/>
        <v>2.8591199999999999</v>
      </c>
      <c r="H470" s="286">
        <f t="shared" si="233"/>
        <v>2.14378</v>
      </c>
      <c r="I470" s="286">
        <f t="shared" si="233"/>
        <v>2.14378</v>
      </c>
      <c r="J470" s="306">
        <f t="shared" si="227"/>
        <v>74.980413553820753</v>
      </c>
      <c r="K470" s="306">
        <f t="shared" si="228"/>
        <v>100</v>
      </c>
    </row>
    <row r="471" spans="1:11" ht="26.25">
      <c r="A471" s="7"/>
      <c r="B471" s="7"/>
      <c r="C471" s="6" t="s">
        <v>238</v>
      </c>
      <c r="D471" s="6"/>
      <c r="E471" s="5" t="s">
        <v>237</v>
      </c>
      <c r="F471" s="287">
        <f t="shared" si="233"/>
        <v>2.8591199999999999</v>
      </c>
      <c r="G471" s="287">
        <f t="shared" si="233"/>
        <v>2.8591199999999999</v>
      </c>
      <c r="H471" s="287">
        <f t="shared" si="233"/>
        <v>2.14378</v>
      </c>
      <c r="I471" s="287">
        <f t="shared" si="233"/>
        <v>2.14378</v>
      </c>
      <c r="J471" s="307">
        <f t="shared" si="227"/>
        <v>74.980413553820753</v>
      </c>
      <c r="K471" s="307">
        <f t="shared" si="228"/>
        <v>100</v>
      </c>
    </row>
    <row r="472" spans="1:11">
      <c r="A472" s="7"/>
      <c r="B472" s="7"/>
      <c r="C472" s="6"/>
      <c r="D472" s="6" t="s">
        <v>12</v>
      </c>
      <c r="E472" s="5" t="s">
        <v>11</v>
      </c>
      <c r="F472" s="291">
        <v>2.8591199999999999</v>
      </c>
      <c r="G472" s="291">
        <v>2.8591199999999999</v>
      </c>
      <c r="H472" s="278">
        <v>2.14378</v>
      </c>
      <c r="I472" s="278">
        <v>2.14378</v>
      </c>
      <c r="J472" s="308">
        <f t="shared" si="227"/>
        <v>74.980413553820753</v>
      </c>
      <c r="K472" s="308">
        <f t="shared" si="228"/>
        <v>100</v>
      </c>
    </row>
    <row r="473" spans="1:11">
      <c r="A473" s="43"/>
      <c r="B473" s="17">
        <v>1100</v>
      </c>
      <c r="C473" s="16"/>
      <c r="D473" s="15"/>
      <c r="E473" s="14" t="s">
        <v>68</v>
      </c>
      <c r="F473" s="288">
        <f t="shared" ref="F473:I478" si="234">F474</f>
        <v>3200</v>
      </c>
      <c r="G473" s="288">
        <f t="shared" si="234"/>
        <v>3200</v>
      </c>
      <c r="H473" s="288">
        <f t="shared" si="234"/>
        <v>0</v>
      </c>
      <c r="I473" s="288">
        <f t="shared" si="234"/>
        <v>0</v>
      </c>
      <c r="J473" s="309">
        <f t="shared" si="227"/>
        <v>0</v>
      </c>
      <c r="K473" s="309"/>
    </row>
    <row r="474" spans="1:11">
      <c r="A474" s="43"/>
      <c r="B474" s="17" t="s">
        <v>67</v>
      </c>
      <c r="C474" s="16"/>
      <c r="D474" s="17"/>
      <c r="E474" s="21" t="s">
        <v>66</v>
      </c>
      <c r="F474" s="288">
        <f t="shared" si="234"/>
        <v>3200</v>
      </c>
      <c r="G474" s="288">
        <f t="shared" si="234"/>
        <v>3200</v>
      </c>
      <c r="H474" s="288">
        <f t="shared" si="234"/>
        <v>0</v>
      </c>
      <c r="I474" s="288">
        <f t="shared" si="234"/>
        <v>0</v>
      </c>
      <c r="J474" s="309">
        <f t="shared" si="227"/>
        <v>0</v>
      </c>
      <c r="K474" s="309"/>
    </row>
    <row r="475" spans="1:11">
      <c r="A475" s="43"/>
      <c r="B475" s="17"/>
      <c r="C475" s="16" t="s">
        <v>36</v>
      </c>
      <c r="D475" s="17"/>
      <c r="E475" s="21" t="s">
        <v>35</v>
      </c>
      <c r="F475" s="288">
        <f t="shared" si="234"/>
        <v>3200</v>
      </c>
      <c r="G475" s="288">
        <f t="shared" si="234"/>
        <v>3200</v>
      </c>
      <c r="H475" s="288">
        <f t="shared" si="234"/>
        <v>0</v>
      </c>
      <c r="I475" s="288">
        <f t="shared" si="234"/>
        <v>0</v>
      </c>
      <c r="J475" s="309">
        <f t="shared" si="227"/>
        <v>0</v>
      </c>
      <c r="K475" s="309"/>
    </row>
    <row r="476" spans="1:11" ht="25.5">
      <c r="A476" s="44"/>
      <c r="B476" s="25"/>
      <c r="C476" s="26" t="s">
        <v>259</v>
      </c>
      <c r="D476" s="25"/>
      <c r="E476" s="24" t="s">
        <v>258</v>
      </c>
      <c r="F476" s="284">
        <f t="shared" si="234"/>
        <v>3200</v>
      </c>
      <c r="G476" s="284">
        <f t="shared" si="234"/>
        <v>3200</v>
      </c>
      <c r="H476" s="284">
        <f t="shared" si="234"/>
        <v>0</v>
      </c>
      <c r="I476" s="284">
        <f t="shared" si="234"/>
        <v>0</v>
      </c>
      <c r="J476" s="304">
        <f t="shared" si="227"/>
        <v>0</v>
      </c>
      <c r="K476" s="304"/>
    </row>
    <row r="477" spans="1:11" ht="26.25">
      <c r="A477" s="109"/>
      <c r="B477" s="109"/>
      <c r="C477" s="109" t="s">
        <v>347</v>
      </c>
      <c r="D477" s="109"/>
      <c r="E477" s="110" t="s">
        <v>685</v>
      </c>
      <c r="F477" s="286">
        <f t="shared" si="234"/>
        <v>3200</v>
      </c>
      <c r="G477" s="286">
        <f t="shared" si="234"/>
        <v>3200</v>
      </c>
      <c r="H477" s="286">
        <f t="shared" si="234"/>
        <v>0</v>
      </c>
      <c r="I477" s="286">
        <f t="shared" si="234"/>
        <v>0</v>
      </c>
      <c r="J477" s="306">
        <f t="shared" si="227"/>
        <v>0</v>
      </c>
      <c r="K477" s="306"/>
    </row>
    <row r="478" spans="1:11">
      <c r="A478" s="7"/>
      <c r="B478" s="7"/>
      <c r="C478" s="6" t="s">
        <v>346</v>
      </c>
      <c r="D478" s="6"/>
      <c r="E478" s="63" t="s">
        <v>537</v>
      </c>
      <c r="F478" s="287">
        <f t="shared" si="234"/>
        <v>3200</v>
      </c>
      <c r="G478" s="287">
        <f t="shared" si="234"/>
        <v>3200</v>
      </c>
      <c r="H478" s="287">
        <f t="shared" si="234"/>
        <v>0</v>
      </c>
      <c r="I478" s="287">
        <f t="shared" si="234"/>
        <v>0</v>
      </c>
      <c r="J478" s="307">
        <f t="shared" si="227"/>
        <v>0</v>
      </c>
      <c r="K478" s="307"/>
    </row>
    <row r="479" spans="1:11" ht="26.25">
      <c r="A479" s="7"/>
      <c r="B479" s="7"/>
      <c r="C479" s="6"/>
      <c r="D479" s="60" t="s">
        <v>246</v>
      </c>
      <c r="E479" s="5" t="s">
        <v>245</v>
      </c>
      <c r="F479" s="287">
        <v>3200</v>
      </c>
      <c r="G479" s="287">
        <v>3200</v>
      </c>
      <c r="H479" s="287">
        <v>0</v>
      </c>
      <c r="I479" s="287">
        <v>0</v>
      </c>
      <c r="J479" s="307">
        <f t="shared" si="227"/>
        <v>0</v>
      </c>
      <c r="K479" s="307"/>
    </row>
    <row r="480" spans="1:11" ht="25.5">
      <c r="A480" s="30">
        <v>611</v>
      </c>
      <c r="B480" s="32"/>
      <c r="C480" s="31"/>
      <c r="D480" s="30"/>
      <c r="E480" s="29" t="s">
        <v>236</v>
      </c>
      <c r="F480" s="282">
        <f>F489+F615+F645</f>
        <v>599499.47566</v>
      </c>
      <c r="G480" s="282">
        <f>G489+G615+G645+G482</f>
        <v>603036.45835999993</v>
      </c>
      <c r="H480" s="282">
        <f>H489+H615+H645+H481</f>
        <v>134673.22581999996</v>
      </c>
      <c r="I480" s="282">
        <f>I489+I615+I645</f>
        <v>134629.91145999997</v>
      </c>
      <c r="J480" s="302">
        <f t="shared" si="227"/>
        <v>22.325335324855068</v>
      </c>
      <c r="K480" s="302">
        <f t="shared" si="228"/>
        <v>99.967837437815675</v>
      </c>
    </row>
    <row r="481" spans="1:11" s="18" customFormat="1">
      <c r="A481" s="344"/>
      <c r="B481" s="17" t="s">
        <v>327</v>
      </c>
      <c r="C481" s="16"/>
      <c r="D481" s="15"/>
      <c r="E481" s="14" t="s">
        <v>326</v>
      </c>
      <c r="F481" s="288"/>
      <c r="G481" s="288">
        <f>G482</f>
        <v>1422.2</v>
      </c>
      <c r="H481" s="288">
        <f>H482</f>
        <v>0</v>
      </c>
      <c r="I481" s="288">
        <v>0</v>
      </c>
      <c r="J481" s="309"/>
      <c r="K481" s="309"/>
    </row>
    <row r="482" spans="1:11">
      <c r="A482" s="15"/>
      <c r="B482" s="17" t="s">
        <v>315</v>
      </c>
      <c r="C482" s="16"/>
      <c r="D482" s="15"/>
      <c r="E482" s="14" t="s">
        <v>314</v>
      </c>
      <c r="F482" s="288">
        <v>0</v>
      </c>
      <c r="G482" s="288">
        <f>G483</f>
        <v>1422.2</v>
      </c>
      <c r="H482" s="288">
        <f>H483</f>
        <v>0</v>
      </c>
      <c r="I482" s="288">
        <f>I483</f>
        <v>0</v>
      </c>
      <c r="J482" s="309">
        <f t="shared" si="227"/>
        <v>0</v>
      </c>
      <c r="K482" s="309"/>
    </row>
    <row r="483" spans="1:11">
      <c r="A483" s="15"/>
      <c r="B483" s="45"/>
      <c r="C483" s="16" t="s">
        <v>36</v>
      </c>
      <c r="D483" s="15"/>
      <c r="E483" s="21" t="s">
        <v>35</v>
      </c>
      <c r="F483" s="288">
        <v>0</v>
      </c>
      <c r="G483" s="288">
        <f t="shared" ref="G483" si="235">G484</f>
        <v>1422.2</v>
      </c>
      <c r="H483" s="288">
        <f t="shared" ref="H483" si="236">H484</f>
        <v>0</v>
      </c>
      <c r="I483" s="288">
        <f t="shared" ref="I483" si="237">I484</f>
        <v>0</v>
      </c>
      <c r="J483" s="309">
        <f t="shared" si="227"/>
        <v>0</v>
      </c>
      <c r="K483" s="309"/>
    </row>
    <row r="484" spans="1:11" ht="25.5">
      <c r="A484" s="44"/>
      <c r="B484" s="25"/>
      <c r="C484" s="26" t="s">
        <v>274</v>
      </c>
      <c r="D484" s="25"/>
      <c r="E484" s="24" t="s">
        <v>273</v>
      </c>
      <c r="F484" s="284">
        <v>0</v>
      </c>
      <c r="G484" s="284">
        <f>G485</f>
        <v>1422.2</v>
      </c>
      <c r="H484" s="284">
        <f>H485</f>
        <v>0</v>
      </c>
      <c r="I484" s="284">
        <f>I485</f>
        <v>0</v>
      </c>
      <c r="J484" s="304">
        <f t="shared" si="227"/>
        <v>0</v>
      </c>
      <c r="K484" s="304"/>
    </row>
    <row r="485" spans="1:11" ht="26.25">
      <c r="A485" s="23"/>
      <c r="B485" s="23"/>
      <c r="C485" s="23" t="s">
        <v>272</v>
      </c>
      <c r="D485" s="23"/>
      <c r="E485" s="64" t="s">
        <v>271</v>
      </c>
      <c r="F485" s="285">
        <f t="shared" ref="F485:I487" si="238">F486</f>
        <v>0</v>
      </c>
      <c r="G485" s="285">
        <f t="shared" si="238"/>
        <v>1422.2</v>
      </c>
      <c r="H485" s="285">
        <f t="shared" si="238"/>
        <v>0</v>
      </c>
      <c r="I485" s="285">
        <f t="shared" si="238"/>
        <v>0</v>
      </c>
      <c r="J485" s="305">
        <f t="shared" si="227"/>
        <v>0</v>
      </c>
      <c r="K485" s="305"/>
    </row>
    <row r="486" spans="1:11">
      <c r="A486" s="109"/>
      <c r="B486" s="109"/>
      <c r="C486" s="109" t="s">
        <v>270</v>
      </c>
      <c r="D486" s="113"/>
      <c r="E486" s="116" t="s">
        <v>269</v>
      </c>
      <c r="F486" s="286">
        <f t="shared" si="238"/>
        <v>0</v>
      </c>
      <c r="G486" s="286">
        <f t="shared" si="238"/>
        <v>1422.2</v>
      </c>
      <c r="H486" s="286">
        <f t="shared" si="238"/>
        <v>0</v>
      </c>
      <c r="I486" s="286">
        <f t="shared" si="238"/>
        <v>0</v>
      </c>
      <c r="J486" s="306">
        <f t="shared" si="227"/>
        <v>0</v>
      </c>
      <c r="K486" s="306"/>
    </row>
    <row r="487" spans="1:11">
      <c r="A487" s="7"/>
      <c r="B487" s="7"/>
      <c r="C487" s="6" t="s">
        <v>313</v>
      </c>
      <c r="D487" s="60"/>
      <c r="E487" s="9" t="s">
        <v>312</v>
      </c>
      <c r="F487" s="289">
        <f>F488</f>
        <v>0</v>
      </c>
      <c r="G487" s="289">
        <f t="shared" si="238"/>
        <v>1422.2</v>
      </c>
      <c r="H487" s="289">
        <f t="shared" si="238"/>
        <v>0</v>
      </c>
      <c r="I487" s="289">
        <f t="shared" si="238"/>
        <v>0</v>
      </c>
      <c r="J487" s="310">
        <f t="shared" si="227"/>
        <v>0</v>
      </c>
      <c r="K487" s="310"/>
    </row>
    <row r="488" spans="1:11" ht="26.25">
      <c r="A488" s="158"/>
      <c r="B488" s="158"/>
      <c r="C488" s="157"/>
      <c r="D488" s="6" t="s">
        <v>57</v>
      </c>
      <c r="E488" s="5" t="s">
        <v>56</v>
      </c>
      <c r="F488" s="291"/>
      <c r="G488" s="278">
        <v>1422.2</v>
      </c>
      <c r="H488" s="291">
        <v>0</v>
      </c>
      <c r="I488" s="291">
        <v>0</v>
      </c>
      <c r="J488" s="308">
        <f t="shared" si="227"/>
        <v>0</v>
      </c>
      <c r="K488" s="308"/>
    </row>
    <row r="489" spans="1:11">
      <c r="A489" s="28"/>
      <c r="B489" s="17" t="s">
        <v>146</v>
      </c>
      <c r="C489" s="16"/>
      <c r="D489" s="15"/>
      <c r="E489" s="14" t="s">
        <v>145</v>
      </c>
      <c r="F489" s="288">
        <f t="shared" ref="F489:I489" si="239">F490+F514+F557+F573</f>
        <v>565172.12066000002</v>
      </c>
      <c r="G489" s="288">
        <f t="shared" si="239"/>
        <v>566341.27966</v>
      </c>
      <c r="H489" s="288">
        <f t="shared" si="239"/>
        <v>124576.12060999998</v>
      </c>
      <c r="I489" s="288">
        <f t="shared" si="239"/>
        <v>124532.80624999999</v>
      </c>
      <c r="J489" s="309">
        <f t="shared" si="227"/>
        <v>21.989003931474429</v>
      </c>
      <c r="K489" s="309">
        <f t="shared" si="228"/>
        <v>99.965230607769854</v>
      </c>
    </row>
    <row r="490" spans="1:11">
      <c r="A490" s="28"/>
      <c r="B490" s="17" t="s">
        <v>235</v>
      </c>
      <c r="C490" s="16"/>
      <c r="D490" s="15"/>
      <c r="E490" s="14" t="s">
        <v>234</v>
      </c>
      <c r="F490" s="288">
        <f t="shared" ref="F490:I491" si="240">F491</f>
        <v>145072.95809999999</v>
      </c>
      <c r="G490" s="288">
        <f t="shared" si="240"/>
        <v>145072.95809999999</v>
      </c>
      <c r="H490" s="288">
        <f t="shared" si="240"/>
        <v>29807.863620000004</v>
      </c>
      <c r="I490" s="288">
        <f t="shared" si="240"/>
        <v>29807.863620000004</v>
      </c>
      <c r="J490" s="309">
        <f t="shared" si="227"/>
        <v>20.546809005888743</v>
      </c>
      <c r="K490" s="309">
        <f t="shared" si="228"/>
        <v>100</v>
      </c>
    </row>
    <row r="491" spans="1:11" s="61" customFormat="1">
      <c r="A491" s="15"/>
      <c r="B491" s="17"/>
      <c r="C491" s="16" t="s">
        <v>36</v>
      </c>
      <c r="D491" s="15"/>
      <c r="E491" s="21" t="s">
        <v>160</v>
      </c>
      <c r="F491" s="288">
        <f t="shared" si="240"/>
        <v>145072.95809999999</v>
      </c>
      <c r="G491" s="288">
        <f t="shared" si="240"/>
        <v>145072.95809999999</v>
      </c>
      <c r="H491" s="288">
        <f t="shared" si="240"/>
        <v>29807.863620000004</v>
      </c>
      <c r="I491" s="288">
        <f t="shared" si="240"/>
        <v>29807.863620000004</v>
      </c>
      <c r="J491" s="309">
        <f t="shared" si="227"/>
        <v>20.546809005888743</v>
      </c>
      <c r="K491" s="309">
        <f t="shared" si="228"/>
        <v>100</v>
      </c>
    </row>
    <row r="492" spans="1:11" ht="25.5">
      <c r="A492" s="44"/>
      <c r="B492" s="25"/>
      <c r="C492" s="26" t="s">
        <v>79</v>
      </c>
      <c r="D492" s="25"/>
      <c r="E492" s="24" t="s">
        <v>204</v>
      </c>
      <c r="F492" s="284">
        <f>F493+F506+F510</f>
        <v>145072.95809999999</v>
      </c>
      <c r="G492" s="284">
        <f t="shared" ref="G492:H492" si="241">G493+G506+G510</f>
        <v>145072.95809999999</v>
      </c>
      <c r="H492" s="284">
        <f t="shared" si="241"/>
        <v>29807.863620000004</v>
      </c>
      <c r="I492" s="284">
        <f>I493+I506+I510</f>
        <v>29807.863620000004</v>
      </c>
      <c r="J492" s="304">
        <f t="shared" si="227"/>
        <v>20.546809005888743</v>
      </c>
      <c r="K492" s="304">
        <f t="shared" si="228"/>
        <v>100</v>
      </c>
    </row>
    <row r="493" spans="1:11">
      <c r="A493" s="23"/>
      <c r="B493" s="23"/>
      <c r="C493" s="23" t="s">
        <v>159</v>
      </c>
      <c r="D493" s="23"/>
      <c r="E493" s="42" t="s">
        <v>158</v>
      </c>
      <c r="F493" s="285">
        <f>F494</f>
        <v>142323.6856</v>
      </c>
      <c r="G493" s="285">
        <f t="shared" ref="G493:I493" si="242">G494</f>
        <v>142323.6856</v>
      </c>
      <c r="H493" s="285">
        <f t="shared" si="242"/>
        <v>29497.363620000004</v>
      </c>
      <c r="I493" s="285">
        <f t="shared" si="242"/>
        <v>29497.363620000004</v>
      </c>
      <c r="J493" s="305">
        <f t="shared" si="227"/>
        <v>20.725547891516943</v>
      </c>
      <c r="K493" s="305">
        <f t="shared" si="228"/>
        <v>100</v>
      </c>
    </row>
    <row r="494" spans="1:11" ht="26.25">
      <c r="A494" s="109"/>
      <c r="B494" s="109"/>
      <c r="C494" s="109" t="s">
        <v>157</v>
      </c>
      <c r="D494" s="109"/>
      <c r="E494" s="110" t="s">
        <v>175</v>
      </c>
      <c r="F494" s="286">
        <f>F495+F497+F500+F502</f>
        <v>142323.6856</v>
      </c>
      <c r="G494" s="286">
        <f t="shared" ref="G494:H494" si="243">G495+G497+G500+G502</f>
        <v>142323.6856</v>
      </c>
      <c r="H494" s="286">
        <f t="shared" si="243"/>
        <v>29497.363620000004</v>
      </c>
      <c r="I494" s="286">
        <f>I495+I497+I500+I502</f>
        <v>29497.363620000004</v>
      </c>
      <c r="J494" s="306">
        <f t="shared" si="227"/>
        <v>20.725547891516943</v>
      </c>
      <c r="K494" s="306">
        <f t="shared" si="228"/>
        <v>100</v>
      </c>
    </row>
    <row r="495" spans="1:11" ht="26.25">
      <c r="A495" s="7"/>
      <c r="B495" s="7"/>
      <c r="C495" s="6" t="s">
        <v>233</v>
      </c>
      <c r="D495" s="49"/>
      <c r="E495" s="5" t="s">
        <v>232</v>
      </c>
      <c r="F495" s="287">
        <f>F496</f>
        <v>30109</v>
      </c>
      <c r="G495" s="287">
        <f t="shared" ref="G495:I495" si="244">G496</f>
        <v>30109</v>
      </c>
      <c r="H495" s="287">
        <f t="shared" si="244"/>
        <v>7010.5780000000004</v>
      </c>
      <c r="I495" s="287">
        <f t="shared" si="244"/>
        <v>7010.5780000000004</v>
      </c>
      <c r="J495" s="307">
        <f t="shared" si="227"/>
        <v>23.283994818824937</v>
      </c>
      <c r="K495" s="307">
        <f t="shared" si="228"/>
        <v>100</v>
      </c>
    </row>
    <row r="496" spans="1:11" ht="26.25">
      <c r="A496" s="7"/>
      <c r="B496" s="7"/>
      <c r="C496" s="6"/>
      <c r="D496" s="6" t="s">
        <v>57</v>
      </c>
      <c r="E496" s="5" t="s">
        <v>56</v>
      </c>
      <c r="F496" s="291">
        <v>30109</v>
      </c>
      <c r="G496" s="291">
        <v>30109</v>
      </c>
      <c r="H496" s="278">
        <v>7010.5780000000004</v>
      </c>
      <c r="I496" s="278">
        <v>7010.5780000000004</v>
      </c>
      <c r="J496" s="308">
        <f t="shared" si="227"/>
        <v>23.283994818824937</v>
      </c>
      <c r="K496" s="308">
        <f t="shared" si="228"/>
        <v>100</v>
      </c>
    </row>
    <row r="497" spans="1:11" ht="39">
      <c r="A497" s="7"/>
      <c r="B497" s="7"/>
      <c r="C497" s="6" t="s">
        <v>231</v>
      </c>
      <c r="D497" s="6"/>
      <c r="E497" s="5" t="s">
        <v>230</v>
      </c>
      <c r="F497" s="287">
        <f>F498+F499</f>
        <v>110421.28559999999</v>
      </c>
      <c r="G497" s="287">
        <f t="shared" ref="G497:I497" si="245">G498+G499</f>
        <v>110421.28559999999</v>
      </c>
      <c r="H497" s="287">
        <f t="shared" ref="H497" si="246">H498+H499</f>
        <v>22125.885620000001</v>
      </c>
      <c r="I497" s="287">
        <f t="shared" si="245"/>
        <v>22125.885620000001</v>
      </c>
      <c r="J497" s="307">
        <f t="shared" si="227"/>
        <v>20.037699705970461</v>
      </c>
      <c r="K497" s="307">
        <f t="shared" si="228"/>
        <v>100</v>
      </c>
    </row>
    <row r="498" spans="1:11">
      <c r="A498" s="7"/>
      <c r="B498" s="7"/>
      <c r="C498" s="6"/>
      <c r="D498" s="6" t="s">
        <v>71</v>
      </c>
      <c r="E498" s="5" t="s">
        <v>70</v>
      </c>
      <c r="F498" s="291">
        <v>23.352499999999999</v>
      </c>
      <c r="G498" s="291">
        <v>23.352499999999999</v>
      </c>
      <c r="H498" s="278">
        <v>5.83812</v>
      </c>
      <c r="I498" s="278">
        <v>5.83812</v>
      </c>
      <c r="J498" s="308">
        <f t="shared" si="227"/>
        <v>24.999978589016166</v>
      </c>
      <c r="K498" s="308">
        <f t="shared" si="228"/>
        <v>100</v>
      </c>
    </row>
    <row r="499" spans="1:11" ht="26.25">
      <c r="A499" s="7"/>
      <c r="B499" s="7"/>
      <c r="C499" s="6"/>
      <c r="D499" s="6" t="s">
        <v>57</v>
      </c>
      <c r="E499" s="5" t="s">
        <v>56</v>
      </c>
      <c r="F499" s="292">
        <v>110397.93309999999</v>
      </c>
      <c r="G499" s="292">
        <v>110397.93309999999</v>
      </c>
      <c r="H499" s="278">
        <v>22120.047500000001</v>
      </c>
      <c r="I499" s="278">
        <v>22120.047500000001</v>
      </c>
      <c r="J499" s="312">
        <f t="shared" si="227"/>
        <v>20.036650033985104</v>
      </c>
      <c r="K499" s="312">
        <f t="shared" si="228"/>
        <v>100</v>
      </c>
    </row>
    <row r="500" spans="1:11">
      <c r="A500" s="7"/>
      <c r="B500" s="7"/>
      <c r="C500" s="6" t="s">
        <v>229</v>
      </c>
      <c r="D500" s="6"/>
      <c r="E500" s="5" t="s">
        <v>228</v>
      </c>
      <c r="F500" s="287">
        <f>F501</f>
        <v>1443.4</v>
      </c>
      <c r="G500" s="287">
        <f t="shared" ref="G500:I500" si="247">G501</f>
        <v>1443.4</v>
      </c>
      <c r="H500" s="287">
        <f t="shared" si="247"/>
        <v>360.9</v>
      </c>
      <c r="I500" s="287">
        <f t="shared" si="247"/>
        <v>360.9</v>
      </c>
      <c r="J500" s="307">
        <f t="shared" si="227"/>
        <v>25.003464043231254</v>
      </c>
      <c r="K500" s="307">
        <f t="shared" si="228"/>
        <v>100</v>
      </c>
    </row>
    <row r="501" spans="1:11" ht="26.25">
      <c r="A501" s="7"/>
      <c r="B501" s="7"/>
      <c r="C501" s="6"/>
      <c r="D501" s="6" t="s">
        <v>57</v>
      </c>
      <c r="E501" s="5" t="s">
        <v>56</v>
      </c>
      <c r="F501" s="291">
        <v>1443.4</v>
      </c>
      <c r="G501" s="291">
        <v>1443.4</v>
      </c>
      <c r="H501" s="278">
        <v>360.9</v>
      </c>
      <c r="I501" s="278">
        <v>360.9</v>
      </c>
      <c r="J501" s="308">
        <f t="shared" si="227"/>
        <v>25.003464043231254</v>
      </c>
      <c r="K501" s="308">
        <f t="shared" si="228"/>
        <v>100</v>
      </c>
    </row>
    <row r="502" spans="1:11" ht="26.25">
      <c r="A502" s="7"/>
      <c r="B502" s="7"/>
      <c r="C502" s="6" t="s">
        <v>584</v>
      </c>
      <c r="D502" s="6"/>
      <c r="E502" s="5" t="s">
        <v>536</v>
      </c>
      <c r="F502" s="287">
        <f>F503</f>
        <v>350</v>
      </c>
      <c r="G502" s="287">
        <f t="shared" ref="G502:I502" si="248">G503</f>
        <v>350</v>
      </c>
      <c r="H502" s="287">
        <f t="shared" si="248"/>
        <v>0</v>
      </c>
      <c r="I502" s="287">
        <f t="shared" si="248"/>
        <v>0</v>
      </c>
      <c r="J502" s="307">
        <f t="shared" si="227"/>
        <v>0</v>
      </c>
      <c r="K502" s="307"/>
    </row>
    <row r="503" spans="1:11" ht="26.25">
      <c r="A503" s="7"/>
      <c r="B503" s="7"/>
      <c r="C503" s="6"/>
      <c r="D503" s="6" t="s">
        <v>57</v>
      </c>
      <c r="E503" s="5" t="s">
        <v>56</v>
      </c>
      <c r="F503" s="287">
        <f>F504+F505</f>
        <v>350</v>
      </c>
      <c r="G503" s="287">
        <f t="shared" ref="G503:I503" si="249">G504+G505</f>
        <v>350</v>
      </c>
      <c r="H503" s="287">
        <f t="shared" ref="H503" si="250">H504+H505</f>
        <v>0</v>
      </c>
      <c r="I503" s="287">
        <f t="shared" si="249"/>
        <v>0</v>
      </c>
      <c r="J503" s="307">
        <f t="shared" si="227"/>
        <v>0</v>
      </c>
      <c r="K503" s="307"/>
    </row>
    <row r="504" spans="1:11">
      <c r="A504" s="7"/>
      <c r="B504" s="7"/>
      <c r="C504" s="6"/>
      <c r="D504" s="6"/>
      <c r="E504" s="5" t="s">
        <v>209</v>
      </c>
      <c r="F504" s="287">
        <v>350</v>
      </c>
      <c r="G504" s="287">
        <v>350</v>
      </c>
      <c r="H504" s="287">
        <v>0</v>
      </c>
      <c r="I504" s="287">
        <v>0</v>
      </c>
      <c r="J504" s="307">
        <f t="shared" si="227"/>
        <v>0</v>
      </c>
      <c r="K504" s="307"/>
    </row>
    <row r="505" spans="1:11">
      <c r="A505" s="7"/>
      <c r="B505" s="7"/>
      <c r="C505" s="6"/>
      <c r="D505" s="6"/>
      <c r="E505" s="5" t="s">
        <v>69</v>
      </c>
      <c r="F505" s="287">
        <v>0</v>
      </c>
      <c r="G505" s="287">
        <v>0</v>
      </c>
      <c r="H505" s="287">
        <v>0</v>
      </c>
      <c r="I505" s="287">
        <v>0</v>
      </c>
      <c r="J505" s="307"/>
      <c r="K505" s="307"/>
    </row>
    <row r="506" spans="1:11">
      <c r="A506" s="23"/>
      <c r="B506" s="23"/>
      <c r="C506" s="23" t="s">
        <v>77</v>
      </c>
      <c r="D506" s="23"/>
      <c r="E506" s="42" t="s">
        <v>76</v>
      </c>
      <c r="F506" s="285">
        <f t="shared" ref="F506:I508" si="251">F507</f>
        <v>1553.2725</v>
      </c>
      <c r="G506" s="285">
        <f t="shared" si="251"/>
        <v>1553.2725</v>
      </c>
      <c r="H506" s="285">
        <f t="shared" si="251"/>
        <v>310.5</v>
      </c>
      <c r="I506" s="285">
        <f t="shared" si="251"/>
        <v>310.5</v>
      </c>
      <c r="J506" s="305">
        <f t="shared" si="227"/>
        <v>19.990053258523535</v>
      </c>
      <c r="K506" s="305">
        <f t="shared" si="228"/>
        <v>100</v>
      </c>
    </row>
    <row r="507" spans="1:11" ht="26.25">
      <c r="A507" s="109"/>
      <c r="B507" s="109"/>
      <c r="C507" s="109" t="s">
        <v>75</v>
      </c>
      <c r="D507" s="109"/>
      <c r="E507" s="110" t="s">
        <v>74</v>
      </c>
      <c r="F507" s="286">
        <f t="shared" si="251"/>
        <v>1553.2725</v>
      </c>
      <c r="G507" s="286">
        <f t="shared" si="251"/>
        <v>1553.2725</v>
      </c>
      <c r="H507" s="286">
        <f t="shared" si="251"/>
        <v>310.5</v>
      </c>
      <c r="I507" s="286">
        <f t="shared" si="251"/>
        <v>310.5</v>
      </c>
      <c r="J507" s="306">
        <f t="shared" si="227"/>
        <v>19.990053258523535</v>
      </c>
      <c r="K507" s="306">
        <f t="shared" si="228"/>
        <v>100</v>
      </c>
    </row>
    <row r="508" spans="1:11" ht="26.25">
      <c r="A508" s="6"/>
      <c r="B508" s="6"/>
      <c r="C508" s="6" t="s">
        <v>164</v>
      </c>
      <c r="D508" s="6"/>
      <c r="E508" s="5" t="s">
        <v>163</v>
      </c>
      <c r="F508" s="287">
        <f t="shared" si="251"/>
        <v>1553.2725</v>
      </c>
      <c r="G508" s="287">
        <f t="shared" si="251"/>
        <v>1553.2725</v>
      </c>
      <c r="H508" s="287">
        <f t="shared" si="251"/>
        <v>310.5</v>
      </c>
      <c r="I508" s="287">
        <f t="shared" si="251"/>
        <v>310.5</v>
      </c>
      <c r="J508" s="307">
        <f t="shared" si="227"/>
        <v>19.990053258523535</v>
      </c>
      <c r="K508" s="307">
        <f t="shared" si="228"/>
        <v>100</v>
      </c>
    </row>
    <row r="509" spans="1:11" ht="26.25">
      <c r="A509" s="6"/>
      <c r="B509" s="6"/>
      <c r="C509" s="6"/>
      <c r="D509" s="59" t="s">
        <v>57</v>
      </c>
      <c r="E509" s="58" t="s">
        <v>56</v>
      </c>
      <c r="F509" s="287">
        <v>1553.2725</v>
      </c>
      <c r="G509" s="287">
        <v>1553.2725</v>
      </c>
      <c r="H509" s="287">
        <v>310.5</v>
      </c>
      <c r="I509" s="287">
        <v>310.5</v>
      </c>
      <c r="J509" s="307">
        <f t="shared" si="227"/>
        <v>19.990053258523535</v>
      </c>
      <c r="K509" s="307">
        <f t="shared" si="228"/>
        <v>100</v>
      </c>
    </row>
    <row r="510" spans="1:11">
      <c r="A510" s="23"/>
      <c r="B510" s="23"/>
      <c r="C510" s="23" t="s">
        <v>208</v>
      </c>
      <c r="D510" s="23"/>
      <c r="E510" s="42" t="s">
        <v>207</v>
      </c>
      <c r="F510" s="285">
        <f>F511</f>
        <v>1196</v>
      </c>
      <c r="G510" s="285">
        <f t="shared" ref="G510:I511" si="252">G511</f>
        <v>1196</v>
      </c>
      <c r="H510" s="285">
        <f t="shared" si="252"/>
        <v>0</v>
      </c>
      <c r="I510" s="285">
        <f t="shared" si="252"/>
        <v>0</v>
      </c>
      <c r="J510" s="305">
        <f t="shared" si="227"/>
        <v>0</v>
      </c>
      <c r="K510" s="305"/>
    </row>
    <row r="511" spans="1:11" ht="26.25">
      <c r="A511" s="113"/>
      <c r="B511" s="113"/>
      <c r="C511" s="113" t="s">
        <v>206</v>
      </c>
      <c r="D511" s="113"/>
      <c r="E511" s="110" t="s">
        <v>205</v>
      </c>
      <c r="F511" s="286">
        <f>F512</f>
        <v>1196</v>
      </c>
      <c r="G511" s="286">
        <f t="shared" si="252"/>
        <v>1196</v>
      </c>
      <c r="H511" s="286">
        <f t="shared" si="252"/>
        <v>0</v>
      </c>
      <c r="I511" s="286">
        <f>I512</f>
        <v>0</v>
      </c>
      <c r="J511" s="306">
        <f t="shared" si="227"/>
        <v>0</v>
      </c>
      <c r="K511" s="306"/>
    </row>
    <row r="512" spans="1:11">
      <c r="A512" s="158"/>
      <c r="B512" s="158"/>
      <c r="C512" s="156" t="s">
        <v>696</v>
      </c>
      <c r="D512" s="157"/>
      <c r="E512" s="173" t="s">
        <v>705</v>
      </c>
      <c r="F512" s="291">
        <v>1196</v>
      </c>
      <c r="G512" s="291">
        <v>1196</v>
      </c>
      <c r="H512" s="291">
        <v>0</v>
      </c>
      <c r="I512" s="291">
        <v>0</v>
      </c>
      <c r="J512" s="308">
        <f t="shared" si="227"/>
        <v>0</v>
      </c>
      <c r="K512" s="308"/>
    </row>
    <row r="513" spans="1:11" ht="26.25">
      <c r="A513" s="158"/>
      <c r="B513" s="158"/>
      <c r="C513" s="157"/>
      <c r="D513" s="6" t="s">
        <v>57</v>
      </c>
      <c r="E513" s="153" t="s">
        <v>56</v>
      </c>
      <c r="F513" s="291">
        <v>1196</v>
      </c>
      <c r="G513" s="291">
        <v>1196</v>
      </c>
      <c r="H513" s="291">
        <v>0</v>
      </c>
      <c r="I513" s="291">
        <v>0</v>
      </c>
      <c r="J513" s="308">
        <f t="shared" si="227"/>
        <v>0</v>
      </c>
      <c r="K513" s="308"/>
    </row>
    <row r="514" spans="1:11">
      <c r="A514" s="28"/>
      <c r="B514" s="17" t="s">
        <v>227</v>
      </c>
      <c r="C514" s="16"/>
      <c r="D514" s="15"/>
      <c r="E514" s="14" t="s">
        <v>226</v>
      </c>
      <c r="F514" s="288">
        <f t="shared" ref="F514:I515" si="253">F515</f>
        <v>359659.61156000005</v>
      </c>
      <c r="G514" s="288">
        <f t="shared" si="253"/>
        <v>360297.31156000006</v>
      </c>
      <c r="H514" s="288">
        <f t="shared" si="253"/>
        <v>82723.926069999987</v>
      </c>
      <c r="I514" s="288">
        <f t="shared" si="253"/>
        <v>82723.926069999987</v>
      </c>
      <c r="J514" s="309">
        <f t="shared" si="227"/>
        <v>22.959906559342734</v>
      </c>
      <c r="K514" s="309">
        <f t="shared" si="228"/>
        <v>100</v>
      </c>
    </row>
    <row r="515" spans="1:11">
      <c r="A515" s="28"/>
      <c r="B515" s="17"/>
      <c r="C515" s="16" t="s">
        <v>36</v>
      </c>
      <c r="D515" s="15"/>
      <c r="E515" s="21" t="s">
        <v>35</v>
      </c>
      <c r="F515" s="288">
        <f t="shared" si="253"/>
        <v>359659.61156000005</v>
      </c>
      <c r="G515" s="288">
        <f t="shared" si="253"/>
        <v>360297.31156000006</v>
      </c>
      <c r="H515" s="288">
        <f t="shared" si="253"/>
        <v>82723.926069999987</v>
      </c>
      <c r="I515" s="288">
        <f t="shared" si="253"/>
        <v>82723.926069999987</v>
      </c>
      <c r="J515" s="309">
        <f t="shared" si="227"/>
        <v>22.959906559342734</v>
      </c>
      <c r="K515" s="309">
        <f t="shared" si="228"/>
        <v>100</v>
      </c>
    </row>
    <row r="516" spans="1:11" ht="25.5">
      <c r="A516" s="44"/>
      <c r="B516" s="25"/>
      <c r="C516" s="26" t="s">
        <v>79</v>
      </c>
      <c r="D516" s="25"/>
      <c r="E516" s="24" t="s">
        <v>204</v>
      </c>
      <c r="F516" s="284">
        <f>F517+F545+F549</f>
        <v>359659.61156000005</v>
      </c>
      <c r="G516" s="284">
        <f t="shared" ref="G516:I516" si="254">G517+G545+G549</f>
        <v>360297.31156000006</v>
      </c>
      <c r="H516" s="284">
        <f t="shared" si="254"/>
        <v>82723.926069999987</v>
      </c>
      <c r="I516" s="284">
        <f t="shared" si="254"/>
        <v>82723.926069999987</v>
      </c>
      <c r="J516" s="304">
        <f t="shared" si="227"/>
        <v>22.959906559342734</v>
      </c>
      <c r="K516" s="304">
        <f t="shared" si="228"/>
        <v>100</v>
      </c>
    </row>
    <row r="517" spans="1:11">
      <c r="A517" s="23"/>
      <c r="B517" s="23"/>
      <c r="C517" s="23" t="s">
        <v>173</v>
      </c>
      <c r="D517" s="23"/>
      <c r="E517" s="42" t="s">
        <v>172</v>
      </c>
      <c r="F517" s="285">
        <f>F518+F527+F538</f>
        <v>350819.35206</v>
      </c>
      <c r="G517" s="285">
        <f t="shared" ref="G517:I517" si="255">G518+G527+G538</f>
        <v>351457.05206000002</v>
      </c>
      <c r="H517" s="285">
        <f t="shared" si="255"/>
        <v>81134.544069999989</v>
      </c>
      <c r="I517" s="285">
        <f t="shared" si="255"/>
        <v>81134.544069999989</v>
      </c>
      <c r="J517" s="305">
        <f t="shared" si="227"/>
        <v>23.085194505116622</v>
      </c>
      <c r="K517" s="305">
        <f t="shared" si="228"/>
        <v>100</v>
      </c>
    </row>
    <row r="518" spans="1:11" ht="26.25">
      <c r="A518" s="109"/>
      <c r="B518" s="109"/>
      <c r="C518" s="109" t="s">
        <v>225</v>
      </c>
      <c r="D518" s="109"/>
      <c r="E518" s="110" t="s">
        <v>156</v>
      </c>
      <c r="F518" s="286">
        <f>F519+F521+F523</f>
        <v>308386.82516000001</v>
      </c>
      <c r="G518" s="286">
        <f t="shared" ref="G518:I518" si="256">G519+G521+G523</f>
        <v>308386.82516000001</v>
      </c>
      <c r="H518" s="286">
        <f t="shared" si="256"/>
        <v>69171.244999999995</v>
      </c>
      <c r="I518" s="286">
        <f t="shared" si="256"/>
        <v>69171.244999999995</v>
      </c>
      <c r="J518" s="306">
        <f t="shared" si="227"/>
        <v>22.430025979258989</v>
      </c>
      <c r="K518" s="306">
        <f t="shared" si="228"/>
        <v>100</v>
      </c>
    </row>
    <row r="519" spans="1:11" ht="26.25">
      <c r="A519" s="7"/>
      <c r="B519" s="7"/>
      <c r="C519" s="6" t="s">
        <v>224</v>
      </c>
      <c r="D519" s="49"/>
      <c r="E519" s="5" t="s">
        <v>223</v>
      </c>
      <c r="F519" s="287">
        <f>F520</f>
        <v>38014.1</v>
      </c>
      <c r="G519" s="287">
        <f t="shared" ref="G519:I519" si="257">G520</f>
        <v>38014.1</v>
      </c>
      <c r="H519" s="287">
        <f t="shared" si="257"/>
        <v>10493.521000000001</v>
      </c>
      <c r="I519" s="287">
        <f t="shared" si="257"/>
        <v>10493.521000000001</v>
      </c>
      <c r="J519" s="307">
        <f t="shared" si="227"/>
        <v>27.604286304292359</v>
      </c>
      <c r="K519" s="307">
        <f t="shared" si="228"/>
        <v>100</v>
      </c>
    </row>
    <row r="520" spans="1:11" ht="26.25">
      <c r="A520" s="7"/>
      <c r="B520" s="7"/>
      <c r="C520" s="6"/>
      <c r="D520" s="6" t="s">
        <v>57</v>
      </c>
      <c r="E520" s="5" t="s">
        <v>56</v>
      </c>
      <c r="F520" s="291">
        <v>38014.1</v>
      </c>
      <c r="G520" s="291">
        <v>38014.1</v>
      </c>
      <c r="H520" s="278">
        <v>10493.521000000001</v>
      </c>
      <c r="I520" s="278">
        <v>10493.521000000001</v>
      </c>
      <c r="J520" s="308">
        <f t="shared" ref="J520:J583" si="258">I520/G520*100</f>
        <v>27.604286304292359</v>
      </c>
      <c r="K520" s="308">
        <f t="shared" ref="K520:K583" si="259">I520/H520*100</f>
        <v>100</v>
      </c>
    </row>
    <row r="521" spans="1:11" ht="39">
      <c r="A521" s="7"/>
      <c r="B521" s="7"/>
      <c r="C521" s="6" t="s">
        <v>222</v>
      </c>
      <c r="D521" s="6"/>
      <c r="E521" s="5" t="s">
        <v>221</v>
      </c>
      <c r="F521" s="287">
        <f>F522</f>
        <v>260129.92516000001</v>
      </c>
      <c r="G521" s="287">
        <f t="shared" ref="G521:I521" si="260">G522</f>
        <v>260129.92516000001</v>
      </c>
      <c r="H521" s="287">
        <f t="shared" si="260"/>
        <v>55522.724000000002</v>
      </c>
      <c r="I521" s="287">
        <f t="shared" si="260"/>
        <v>55522.724000000002</v>
      </c>
      <c r="J521" s="307">
        <f t="shared" si="258"/>
        <v>21.344227876069713</v>
      </c>
      <c r="K521" s="307">
        <f t="shared" si="259"/>
        <v>100</v>
      </c>
    </row>
    <row r="522" spans="1:11" ht="26.25">
      <c r="A522" s="7"/>
      <c r="B522" s="7"/>
      <c r="C522" s="6"/>
      <c r="D522" s="6" t="s">
        <v>57</v>
      </c>
      <c r="E522" s="5" t="s">
        <v>56</v>
      </c>
      <c r="F522" s="292">
        <v>260129.92516000001</v>
      </c>
      <c r="G522" s="292">
        <v>260129.92516000001</v>
      </c>
      <c r="H522" s="278">
        <v>55522.724000000002</v>
      </c>
      <c r="I522" s="278">
        <v>55522.724000000002</v>
      </c>
      <c r="J522" s="312">
        <f t="shared" si="258"/>
        <v>21.344227876069713</v>
      </c>
      <c r="K522" s="312">
        <f t="shared" si="259"/>
        <v>100</v>
      </c>
    </row>
    <row r="523" spans="1:11" ht="51" customHeight="1">
      <c r="A523" s="7"/>
      <c r="B523" s="7"/>
      <c r="C523" s="6" t="s">
        <v>220</v>
      </c>
      <c r="D523" s="6"/>
      <c r="E523" s="5" t="s">
        <v>219</v>
      </c>
      <c r="F523" s="290">
        <f>F525+F526</f>
        <v>10242.800000000001</v>
      </c>
      <c r="G523" s="290">
        <f t="shared" ref="G523:I523" si="261">G525+G526</f>
        <v>10242.800000000001</v>
      </c>
      <c r="H523" s="290">
        <f t="shared" ref="H523" si="262">H525+H526</f>
        <v>3155</v>
      </c>
      <c r="I523" s="290">
        <f t="shared" si="261"/>
        <v>3155</v>
      </c>
      <c r="J523" s="311">
        <f t="shared" si="258"/>
        <v>30.80212441910415</v>
      </c>
      <c r="K523" s="311">
        <f t="shared" si="259"/>
        <v>100</v>
      </c>
    </row>
    <row r="524" spans="1:11" ht="26.25">
      <c r="A524" s="7"/>
      <c r="B524" s="7"/>
      <c r="C524" s="6"/>
      <c r="D524" s="6" t="s">
        <v>57</v>
      </c>
      <c r="E524" s="5" t="s">
        <v>56</v>
      </c>
      <c r="F524" s="290">
        <f>F525+F526</f>
        <v>10242.800000000001</v>
      </c>
      <c r="G524" s="290">
        <f t="shared" ref="G524:I524" si="263">G525+G526</f>
        <v>10242.800000000001</v>
      </c>
      <c r="H524" s="290">
        <f t="shared" ref="H524" si="264">H525+H526</f>
        <v>3155</v>
      </c>
      <c r="I524" s="290">
        <f t="shared" si="263"/>
        <v>3155</v>
      </c>
      <c r="J524" s="311">
        <f t="shared" si="258"/>
        <v>30.80212441910415</v>
      </c>
      <c r="K524" s="311">
        <f t="shared" si="259"/>
        <v>100</v>
      </c>
    </row>
    <row r="525" spans="1:11">
      <c r="A525" s="7"/>
      <c r="B525" s="7"/>
      <c r="C525" s="6"/>
      <c r="D525" s="6"/>
      <c r="E525" s="5" t="s">
        <v>209</v>
      </c>
      <c r="F525" s="291">
        <v>9474.6</v>
      </c>
      <c r="G525" s="291">
        <v>9474.6</v>
      </c>
      <c r="H525" s="291">
        <v>2900</v>
      </c>
      <c r="I525" s="291">
        <v>2900</v>
      </c>
      <c r="J525" s="308">
        <f t="shared" si="258"/>
        <v>30.608152323053218</v>
      </c>
      <c r="K525" s="308">
        <f t="shared" si="259"/>
        <v>100</v>
      </c>
    </row>
    <row r="526" spans="1:11">
      <c r="A526" s="7"/>
      <c r="B526" s="7"/>
      <c r="C526" s="6"/>
      <c r="D526" s="6"/>
      <c r="E526" s="5" t="s">
        <v>69</v>
      </c>
      <c r="F526" s="291">
        <v>768.2</v>
      </c>
      <c r="G526" s="291">
        <v>768.2</v>
      </c>
      <c r="H526" s="291">
        <v>255</v>
      </c>
      <c r="I526" s="291">
        <v>255</v>
      </c>
      <c r="J526" s="308">
        <f t="shared" si="258"/>
        <v>33.194480604009371</v>
      </c>
      <c r="K526" s="308">
        <f t="shared" si="259"/>
        <v>100</v>
      </c>
    </row>
    <row r="527" spans="1:11" ht="38.25" customHeight="1">
      <c r="A527" s="109"/>
      <c r="B527" s="109"/>
      <c r="C527" s="109" t="s">
        <v>171</v>
      </c>
      <c r="D527" s="109"/>
      <c r="E527" s="110" t="s">
        <v>170</v>
      </c>
      <c r="F527" s="286">
        <f>F528+F530+F532+F534</f>
        <v>20129.7</v>
      </c>
      <c r="G527" s="286">
        <f>G528+G530+G532+G534+G536</f>
        <v>20767.400000000001</v>
      </c>
      <c r="H527" s="286">
        <f>H528+H530+H532+H534+H536</f>
        <v>6638.3990700000013</v>
      </c>
      <c r="I527" s="286">
        <f>I528+I530+I532+I534+I536</f>
        <v>6638.3990700000013</v>
      </c>
      <c r="J527" s="306">
        <f t="shared" si="258"/>
        <v>31.96547988674558</v>
      </c>
      <c r="K527" s="306">
        <f t="shared" si="259"/>
        <v>100</v>
      </c>
    </row>
    <row r="528" spans="1:11">
      <c r="A528" s="7"/>
      <c r="B528" s="7"/>
      <c r="C528" s="6" t="s">
        <v>218</v>
      </c>
      <c r="D528" s="6"/>
      <c r="E528" s="5" t="s">
        <v>217</v>
      </c>
      <c r="F528" s="287">
        <f>F529</f>
        <v>7277.9</v>
      </c>
      <c r="G528" s="287">
        <f t="shared" ref="G528:I528" si="265">G529</f>
        <v>7277.9</v>
      </c>
      <c r="H528" s="287">
        <f t="shared" si="265"/>
        <v>2425.9810000000002</v>
      </c>
      <c r="I528" s="287">
        <f t="shared" si="265"/>
        <v>2425.9810000000002</v>
      </c>
      <c r="J528" s="307">
        <f t="shared" si="258"/>
        <v>33.333530276590778</v>
      </c>
      <c r="K528" s="307">
        <f t="shared" si="259"/>
        <v>100</v>
      </c>
    </row>
    <row r="529" spans="1:11" ht="26.25">
      <c r="A529" s="7"/>
      <c r="B529" s="7"/>
      <c r="C529" s="6"/>
      <c r="D529" s="6" t="s">
        <v>57</v>
      </c>
      <c r="E529" s="5" t="s">
        <v>56</v>
      </c>
      <c r="F529" s="291">
        <v>7277.9</v>
      </c>
      <c r="G529" s="291">
        <v>7277.9</v>
      </c>
      <c r="H529" s="278">
        <v>2425.9810000000002</v>
      </c>
      <c r="I529" s="278">
        <v>2425.9810000000002</v>
      </c>
      <c r="J529" s="308">
        <f t="shared" si="258"/>
        <v>33.333530276590778</v>
      </c>
      <c r="K529" s="308">
        <f t="shared" si="259"/>
        <v>100</v>
      </c>
    </row>
    <row r="530" spans="1:11" ht="26.25">
      <c r="A530" s="7"/>
      <c r="B530" s="7"/>
      <c r="C530" s="6" t="s">
        <v>216</v>
      </c>
      <c r="D530" s="6"/>
      <c r="E530" s="5" t="s">
        <v>215</v>
      </c>
      <c r="F530" s="287">
        <f>F531</f>
        <v>446.3</v>
      </c>
      <c r="G530" s="287">
        <f t="shared" ref="G530:I530" si="266">G531</f>
        <v>446.3</v>
      </c>
      <c r="H530" s="287">
        <f t="shared" si="266"/>
        <v>161.51400000000001</v>
      </c>
      <c r="I530" s="287">
        <f t="shared" si="266"/>
        <v>161.51400000000001</v>
      </c>
      <c r="J530" s="307">
        <f t="shared" si="258"/>
        <v>36.189558592874747</v>
      </c>
      <c r="K530" s="307">
        <f t="shared" si="259"/>
        <v>100</v>
      </c>
    </row>
    <row r="531" spans="1:11" ht="26.25">
      <c r="A531" s="7"/>
      <c r="B531" s="7"/>
      <c r="C531" s="6"/>
      <c r="D531" s="6" t="s">
        <v>57</v>
      </c>
      <c r="E531" s="5" t="s">
        <v>56</v>
      </c>
      <c r="F531" s="291">
        <v>446.3</v>
      </c>
      <c r="G531" s="291">
        <v>446.3</v>
      </c>
      <c r="H531" s="278">
        <v>161.51400000000001</v>
      </c>
      <c r="I531" s="278">
        <v>161.51400000000001</v>
      </c>
      <c r="J531" s="308">
        <f t="shared" si="258"/>
        <v>36.189558592874747</v>
      </c>
      <c r="K531" s="308">
        <f t="shared" si="259"/>
        <v>100</v>
      </c>
    </row>
    <row r="532" spans="1:11" ht="26.25">
      <c r="A532" s="7"/>
      <c r="B532" s="7"/>
      <c r="C532" s="6" t="s">
        <v>214</v>
      </c>
      <c r="D532" s="6"/>
      <c r="E532" s="5" t="s">
        <v>213</v>
      </c>
      <c r="F532" s="287">
        <f>F533</f>
        <v>105</v>
      </c>
      <c r="G532" s="287">
        <f t="shared" ref="G532:I532" si="267">G533</f>
        <v>105</v>
      </c>
      <c r="H532" s="287">
        <f t="shared" si="267"/>
        <v>35</v>
      </c>
      <c r="I532" s="287">
        <f t="shared" si="267"/>
        <v>35</v>
      </c>
      <c r="J532" s="307">
        <f t="shared" si="258"/>
        <v>33.333333333333329</v>
      </c>
      <c r="K532" s="307">
        <f t="shared" si="259"/>
        <v>100</v>
      </c>
    </row>
    <row r="533" spans="1:11" ht="26.25">
      <c r="A533" s="7"/>
      <c r="B533" s="7"/>
      <c r="C533" s="6"/>
      <c r="D533" s="6" t="s">
        <v>57</v>
      </c>
      <c r="E533" s="5" t="s">
        <v>56</v>
      </c>
      <c r="F533" s="291">
        <v>105</v>
      </c>
      <c r="G533" s="291">
        <v>105</v>
      </c>
      <c r="H533" s="278">
        <v>35</v>
      </c>
      <c r="I533" s="278">
        <v>35</v>
      </c>
      <c r="J533" s="308">
        <f t="shared" si="258"/>
        <v>33.333333333333329</v>
      </c>
      <c r="K533" s="308">
        <f t="shared" si="259"/>
        <v>100</v>
      </c>
    </row>
    <row r="534" spans="1:11" ht="26.25">
      <c r="A534" s="7"/>
      <c r="B534" s="7"/>
      <c r="C534" s="6" t="s">
        <v>211</v>
      </c>
      <c r="D534" s="6"/>
      <c r="E534" s="5" t="s">
        <v>210</v>
      </c>
      <c r="F534" s="287">
        <f>F535</f>
        <v>12300.5</v>
      </c>
      <c r="G534" s="287">
        <f t="shared" ref="G534:I534" si="268">G535</f>
        <v>12300.5</v>
      </c>
      <c r="H534" s="287">
        <f t="shared" si="268"/>
        <v>3803.3400700000002</v>
      </c>
      <c r="I534" s="287">
        <f t="shared" si="268"/>
        <v>3803.3400700000002</v>
      </c>
      <c r="J534" s="307">
        <f t="shared" si="258"/>
        <v>30.92020706475347</v>
      </c>
      <c r="K534" s="307">
        <f t="shared" si="259"/>
        <v>100</v>
      </c>
    </row>
    <row r="535" spans="1:11" ht="26.25">
      <c r="A535" s="7"/>
      <c r="B535" s="7"/>
      <c r="C535" s="6"/>
      <c r="D535" s="6" t="s">
        <v>57</v>
      </c>
      <c r="E535" s="5" t="s">
        <v>56</v>
      </c>
      <c r="F535" s="292">
        <v>12300.5</v>
      </c>
      <c r="G535" s="292">
        <v>12300.5</v>
      </c>
      <c r="H535" s="278">
        <v>3803.3400700000002</v>
      </c>
      <c r="I535" s="278">
        <v>3803.3400700000002</v>
      </c>
      <c r="J535" s="312">
        <f t="shared" si="258"/>
        <v>30.92020706475347</v>
      </c>
      <c r="K535" s="312">
        <f t="shared" si="259"/>
        <v>100</v>
      </c>
    </row>
    <row r="536" spans="1:11" ht="39">
      <c r="A536" s="267"/>
      <c r="B536" s="267"/>
      <c r="C536" s="6" t="s">
        <v>823</v>
      </c>
      <c r="D536" s="270"/>
      <c r="E536" s="271" t="s">
        <v>826</v>
      </c>
      <c r="F536" s="292"/>
      <c r="G536" s="292">
        <f>G537</f>
        <v>637.70000000000005</v>
      </c>
      <c r="H536" s="292">
        <f>H537</f>
        <v>212.56399999999999</v>
      </c>
      <c r="I536" s="292">
        <f>I537</f>
        <v>212.56399999999999</v>
      </c>
      <c r="J536" s="312">
        <f t="shared" si="258"/>
        <v>33.332915163870155</v>
      </c>
      <c r="K536" s="312">
        <f t="shared" si="259"/>
        <v>100</v>
      </c>
    </row>
    <row r="537" spans="1:11" ht="26.25">
      <c r="A537" s="267"/>
      <c r="B537" s="267"/>
      <c r="C537" s="270"/>
      <c r="D537" s="6" t="s">
        <v>57</v>
      </c>
      <c r="E537" s="5" t="s">
        <v>56</v>
      </c>
      <c r="F537" s="292"/>
      <c r="G537" s="292">
        <v>637.70000000000005</v>
      </c>
      <c r="H537" s="292">
        <v>212.56399999999999</v>
      </c>
      <c r="I537" s="292">
        <v>212.56399999999999</v>
      </c>
      <c r="J537" s="312">
        <f t="shared" si="258"/>
        <v>33.332915163870155</v>
      </c>
      <c r="K537" s="312">
        <f t="shared" si="259"/>
        <v>100</v>
      </c>
    </row>
    <row r="538" spans="1:11" s="61" customFormat="1" ht="27" customHeight="1">
      <c r="A538" s="114"/>
      <c r="B538" s="114"/>
      <c r="C538" s="148" t="s">
        <v>613</v>
      </c>
      <c r="D538" s="149"/>
      <c r="E538" s="150" t="s">
        <v>614</v>
      </c>
      <c r="F538" s="286">
        <f>F539+F541+F543</f>
        <v>22302.8269</v>
      </c>
      <c r="G538" s="286">
        <f t="shared" ref="G538:I538" si="269">G539+G541+G543</f>
        <v>22302.8269</v>
      </c>
      <c r="H538" s="286">
        <f t="shared" si="269"/>
        <v>5324.9</v>
      </c>
      <c r="I538" s="286">
        <f t="shared" si="269"/>
        <v>5324.9</v>
      </c>
      <c r="J538" s="306">
        <f t="shared" si="258"/>
        <v>23.875448721704419</v>
      </c>
      <c r="K538" s="306">
        <f t="shared" si="259"/>
        <v>100</v>
      </c>
    </row>
    <row r="539" spans="1:11" ht="26.25">
      <c r="A539" s="7"/>
      <c r="B539" s="7"/>
      <c r="C539" s="136" t="s">
        <v>615</v>
      </c>
      <c r="D539" s="136"/>
      <c r="E539" s="168" t="s">
        <v>637</v>
      </c>
      <c r="F539" s="287">
        <f t="shared" ref="F539:I539" si="270">F540</f>
        <v>416.92689999999999</v>
      </c>
      <c r="G539" s="287">
        <f t="shared" si="270"/>
        <v>416.92689999999999</v>
      </c>
      <c r="H539" s="287">
        <f t="shared" si="270"/>
        <v>104.4</v>
      </c>
      <c r="I539" s="287">
        <f t="shared" si="270"/>
        <v>104.4</v>
      </c>
      <c r="J539" s="307">
        <f t="shared" si="258"/>
        <v>25.040360792263588</v>
      </c>
      <c r="K539" s="307">
        <f t="shared" si="259"/>
        <v>100</v>
      </c>
    </row>
    <row r="540" spans="1:11" ht="26.25">
      <c r="A540" s="7"/>
      <c r="B540" s="7"/>
      <c r="C540" s="6"/>
      <c r="D540" s="6" t="s">
        <v>57</v>
      </c>
      <c r="E540" s="5" t="s">
        <v>56</v>
      </c>
      <c r="F540" s="292">
        <v>416.92689999999999</v>
      </c>
      <c r="G540" s="292">
        <v>416.92689999999999</v>
      </c>
      <c r="H540" s="292">
        <v>104.4</v>
      </c>
      <c r="I540" s="292">
        <v>104.4</v>
      </c>
      <c r="J540" s="312">
        <f t="shared" si="258"/>
        <v>25.040360792263588</v>
      </c>
      <c r="K540" s="312">
        <f t="shared" si="259"/>
        <v>100</v>
      </c>
    </row>
    <row r="541" spans="1:11" ht="39">
      <c r="A541" s="158"/>
      <c r="B541" s="158"/>
      <c r="C541" s="136" t="s">
        <v>656</v>
      </c>
      <c r="D541" s="6"/>
      <c r="E541" s="99" t="s">
        <v>657</v>
      </c>
      <c r="F541" s="292">
        <f>F542</f>
        <v>267</v>
      </c>
      <c r="G541" s="292">
        <f t="shared" ref="G541:I541" si="271">G542</f>
        <v>267</v>
      </c>
      <c r="H541" s="292">
        <f t="shared" si="271"/>
        <v>67.5</v>
      </c>
      <c r="I541" s="292">
        <f t="shared" si="271"/>
        <v>67.5</v>
      </c>
      <c r="J541" s="312">
        <f t="shared" si="258"/>
        <v>25.280898876404496</v>
      </c>
      <c r="K541" s="312">
        <f t="shared" si="259"/>
        <v>100</v>
      </c>
    </row>
    <row r="542" spans="1:11" ht="26.25">
      <c r="A542" s="158"/>
      <c r="B542" s="158"/>
      <c r="C542" s="6"/>
      <c r="D542" s="6" t="s">
        <v>57</v>
      </c>
      <c r="E542" s="99" t="s">
        <v>56</v>
      </c>
      <c r="F542" s="292">
        <v>267</v>
      </c>
      <c r="G542" s="292">
        <v>267</v>
      </c>
      <c r="H542" s="292">
        <v>67.5</v>
      </c>
      <c r="I542" s="292">
        <v>67.5</v>
      </c>
      <c r="J542" s="312">
        <f t="shared" si="258"/>
        <v>25.280898876404496</v>
      </c>
      <c r="K542" s="312">
        <f t="shared" si="259"/>
        <v>100</v>
      </c>
    </row>
    <row r="543" spans="1:11" ht="26.25">
      <c r="A543" s="7"/>
      <c r="B543" s="7"/>
      <c r="C543" s="6" t="s">
        <v>684</v>
      </c>
      <c r="D543" s="6"/>
      <c r="E543" s="5" t="s">
        <v>212</v>
      </c>
      <c r="F543" s="287">
        <f>F544</f>
        <v>21618.9</v>
      </c>
      <c r="G543" s="287">
        <f t="shared" ref="G543:I543" si="272">G544</f>
        <v>21618.9</v>
      </c>
      <c r="H543" s="287">
        <f t="shared" si="272"/>
        <v>5153</v>
      </c>
      <c r="I543" s="287">
        <f t="shared" si="272"/>
        <v>5153</v>
      </c>
      <c r="J543" s="307">
        <f t="shared" si="258"/>
        <v>23.835625309335811</v>
      </c>
      <c r="K543" s="307">
        <f t="shared" si="259"/>
        <v>100</v>
      </c>
    </row>
    <row r="544" spans="1:11" ht="26.25">
      <c r="A544" s="7"/>
      <c r="B544" s="7"/>
      <c r="C544" s="6"/>
      <c r="D544" s="6" t="s">
        <v>57</v>
      </c>
      <c r="E544" s="5" t="s">
        <v>56</v>
      </c>
      <c r="F544" s="292">
        <v>21618.9</v>
      </c>
      <c r="G544" s="292">
        <v>21618.9</v>
      </c>
      <c r="H544" s="292">
        <v>5153</v>
      </c>
      <c r="I544" s="292">
        <v>5153</v>
      </c>
      <c r="J544" s="312">
        <f t="shared" si="258"/>
        <v>23.835625309335811</v>
      </c>
      <c r="K544" s="312">
        <f t="shared" si="259"/>
        <v>100</v>
      </c>
    </row>
    <row r="545" spans="1:11">
      <c r="A545" s="23"/>
      <c r="B545" s="23"/>
      <c r="C545" s="23" t="s">
        <v>77</v>
      </c>
      <c r="D545" s="23"/>
      <c r="E545" s="42" t="s">
        <v>76</v>
      </c>
      <c r="F545" s="285">
        <f t="shared" ref="F545:I547" si="273">F546</f>
        <v>5187.8594999999996</v>
      </c>
      <c r="G545" s="285">
        <f t="shared" si="273"/>
        <v>5187.8594999999996</v>
      </c>
      <c r="H545" s="285">
        <f t="shared" si="273"/>
        <v>1264.982</v>
      </c>
      <c r="I545" s="285">
        <f t="shared" si="273"/>
        <v>1264.982</v>
      </c>
      <c r="J545" s="305">
        <f t="shared" si="258"/>
        <v>24.383505374422729</v>
      </c>
      <c r="K545" s="305">
        <f t="shared" si="259"/>
        <v>100</v>
      </c>
    </row>
    <row r="546" spans="1:11" ht="26.25">
      <c r="A546" s="109"/>
      <c r="B546" s="109"/>
      <c r="C546" s="109" t="s">
        <v>75</v>
      </c>
      <c r="D546" s="109"/>
      <c r="E546" s="110" t="s">
        <v>74</v>
      </c>
      <c r="F546" s="286">
        <f t="shared" si="273"/>
        <v>5187.8594999999996</v>
      </c>
      <c r="G546" s="286">
        <f t="shared" si="273"/>
        <v>5187.8594999999996</v>
      </c>
      <c r="H546" s="286">
        <f t="shared" si="273"/>
        <v>1264.982</v>
      </c>
      <c r="I546" s="286">
        <f t="shared" si="273"/>
        <v>1264.982</v>
      </c>
      <c r="J546" s="306">
        <f t="shared" si="258"/>
        <v>24.383505374422729</v>
      </c>
      <c r="K546" s="306">
        <f t="shared" si="259"/>
        <v>100</v>
      </c>
    </row>
    <row r="547" spans="1:11" ht="26.25">
      <c r="A547" s="7"/>
      <c r="B547" s="7"/>
      <c r="C547" s="6" t="s">
        <v>164</v>
      </c>
      <c r="D547" s="6"/>
      <c r="E547" s="5" t="s">
        <v>163</v>
      </c>
      <c r="F547" s="287">
        <f t="shared" si="273"/>
        <v>5187.8594999999996</v>
      </c>
      <c r="G547" s="287">
        <f t="shared" si="273"/>
        <v>5187.8594999999996</v>
      </c>
      <c r="H547" s="287">
        <f t="shared" si="273"/>
        <v>1264.982</v>
      </c>
      <c r="I547" s="287">
        <f t="shared" si="273"/>
        <v>1264.982</v>
      </c>
      <c r="J547" s="307">
        <f t="shared" si="258"/>
        <v>24.383505374422729</v>
      </c>
      <c r="K547" s="307">
        <f t="shared" si="259"/>
        <v>100</v>
      </c>
    </row>
    <row r="548" spans="1:11" ht="26.25">
      <c r="A548" s="7"/>
      <c r="B548" s="7"/>
      <c r="C548" s="6"/>
      <c r="D548" s="59" t="s">
        <v>57</v>
      </c>
      <c r="E548" s="58" t="s">
        <v>56</v>
      </c>
      <c r="F548" s="287">
        <v>5187.8594999999996</v>
      </c>
      <c r="G548" s="287">
        <v>5187.8594999999996</v>
      </c>
      <c r="H548" s="278">
        <v>1264.982</v>
      </c>
      <c r="I548" s="278">
        <v>1264.982</v>
      </c>
      <c r="J548" s="307">
        <f t="shared" si="258"/>
        <v>24.383505374422729</v>
      </c>
      <c r="K548" s="307">
        <f t="shared" si="259"/>
        <v>100</v>
      </c>
    </row>
    <row r="549" spans="1:11">
      <c r="A549" s="23"/>
      <c r="B549" s="23"/>
      <c r="C549" s="23" t="s">
        <v>208</v>
      </c>
      <c r="D549" s="23"/>
      <c r="E549" s="42" t="s">
        <v>207</v>
      </c>
      <c r="F549" s="285">
        <f>F550</f>
        <v>3652.4</v>
      </c>
      <c r="G549" s="285">
        <f t="shared" ref="G549:I549" si="274">G550</f>
        <v>3652.4</v>
      </c>
      <c r="H549" s="285">
        <f t="shared" si="274"/>
        <v>324.39999999999998</v>
      </c>
      <c r="I549" s="285">
        <f t="shared" si="274"/>
        <v>324.39999999999998</v>
      </c>
      <c r="J549" s="305">
        <f t="shared" si="258"/>
        <v>8.8818311247398967</v>
      </c>
      <c r="K549" s="305">
        <f t="shared" si="259"/>
        <v>100</v>
      </c>
    </row>
    <row r="550" spans="1:11" ht="26.25">
      <c r="A550" s="113"/>
      <c r="B550" s="113"/>
      <c r="C550" s="113" t="s">
        <v>206</v>
      </c>
      <c r="D550" s="113"/>
      <c r="E550" s="110" t="s">
        <v>205</v>
      </c>
      <c r="F550" s="286">
        <f>F551+F553+F555</f>
        <v>3652.4</v>
      </c>
      <c r="G550" s="286">
        <f t="shared" ref="G550:H550" si="275">G551+G553+G555</f>
        <v>3652.4</v>
      </c>
      <c r="H550" s="286">
        <f t="shared" si="275"/>
        <v>324.39999999999998</v>
      </c>
      <c r="I550" s="286">
        <f>I551</f>
        <v>324.39999999999998</v>
      </c>
      <c r="J550" s="306">
        <f t="shared" si="258"/>
        <v>8.8818311247398967</v>
      </c>
      <c r="K550" s="306">
        <f t="shared" si="259"/>
        <v>100</v>
      </c>
    </row>
    <row r="551" spans="1:11" ht="38.25">
      <c r="A551" s="155"/>
      <c r="B551" s="155"/>
      <c r="C551" s="156" t="s">
        <v>619</v>
      </c>
      <c r="D551" s="154"/>
      <c r="E551" s="167" t="s">
        <v>641</v>
      </c>
      <c r="F551" s="289">
        <f>F552</f>
        <v>324.39999999999998</v>
      </c>
      <c r="G551" s="289">
        <f t="shared" ref="G551:I551" si="276">G552</f>
        <v>324.39999999999998</v>
      </c>
      <c r="H551" s="289">
        <f t="shared" si="276"/>
        <v>324.39999999999998</v>
      </c>
      <c r="I551" s="289">
        <f t="shared" si="276"/>
        <v>324.39999999999998</v>
      </c>
      <c r="J551" s="310">
        <f t="shared" si="258"/>
        <v>100</v>
      </c>
      <c r="K551" s="310">
        <f t="shared" si="259"/>
        <v>100</v>
      </c>
    </row>
    <row r="552" spans="1:11" ht="26.25">
      <c r="A552" s="155"/>
      <c r="B552" s="155"/>
      <c r="C552" s="152"/>
      <c r="D552" s="152" t="s">
        <v>57</v>
      </c>
      <c r="E552" s="153" t="s">
        <v>56</v>
      </c>
      <c r="F552" s="291">
        <v>324.39999999999998</v>
      </c>
      <c r="G552" s="291">
        <v>324.39999999999998</v>
      </c>
      <c r="H552" s="291">
        <v>324.39999999999998</v>
      </c>
      <c r="I552" s="291">
        <v>324.39999999999998</v>
      </c>
      <c r="J552" s="308">
        <f t="shared" si="258"/>
        <v>100</v>
      </c>
      <c r="K552" s="308">
        <f t="shared" si="259"/>
        <v>100</v>
      </c>
    </row>
    <row r="553" spans="1:11">
      <c r="A553" s="158"/>
      <c r="B553" s="158"/>
      <c r="C553" s="156" t="s">
        <v>696</v>
      </c>
      <c r="D553" s="157"/>
      <c r="E553" s="173" t="s">
        <v>705</v>
      </c>
      <c r="F553" s="291">
        <v>1794</v>
      </c>
      <c r="G553" s="291">
        <v>1794</v>
      </c>
      <c r="H553" s="291">
        <v>0</v>
      </c>
      <c r="I553" s="291">
        <v>0</v>
      </c>
      <c r="J553" s="308">
        <f t="shared" si="258"/>
        <v>0</v>
      </c>
      <c r="K553" s="308"/>
    </row>
    <row r="554" spans="1:11" ht="26.25">
      <c r="A554" s="158"/>
      <c r="B554" s="158"/>
      <c r="C554" s="157"/>
      <c r="D554" s="6" t="s">
        <v>57</v>
      </c>
      <c r="E554" s="153" t="s">
        <v>56</v>
      </c>
      <c r="F554" s="291">
        <v>1794</v>
      </c>
      <c r="G554" s="291">
        <v>1794</v>
      </c>
      <c r="H554" s="291">
        <v>0</v>
      </c>
      <c r="I554" s="291">
        <v>0</v>
      </c>
      <c r="J554" s="308">
        <f t="shared" si="258"/>
        <v>0</v>
      </c>
      <c r="K554" s="308"/>
    </row>
    <row r="555" spans="1:11">
      <c r="A555" s="184"/>
      <c r="B555" s="184"/>
      <c r="C555" s="156" t="s">
        <v>710</v>
      </c>
      <c r="D555" s="182"/>
      <c r="E555" s="183" t="s">
        <v>711</v>
      </c>
      <c r="F555" s="291">
        <v>1534</v>
      </c>
      <c r="G555" s="291">
        <v>1534</v>
      </c>
      <c r="H555" s="291">
        <v>0</v>
      </c>
      <c r="I555" s="291">
        <v>0</v>
      </c>
      <c r="J555" s="308">
        <f t="shared" si="258"/>
        <v>0</v>
      </c>
      <c r="K555" s="308"/>
    </row>
    <row r="556" spans="1:11" ht="26.25">
      <c r="A556" s="184"/>
      <c r="B556" s="184"/>
      <c r="C556" s="182"/>
      <c r="D556" s="182" t="s">
        <v>57</v>
      </c>
      <c r="E556" s="153" t="s">
        <v>56</v>
      </c>
      <c r="F556" s="291">
        <v>1534</v>
      </c>
      <c r="G556" s="291">
        <v>1534</v>
      </c>
      <c r="H556" s="291">
        <v>0</v>
      </c>
      <c r="I556" s="291">
        <v>0</v>
      </c>
      <c r="J556" s="308">
        <f t="shared" si="258"/>
        <v>0</v>
      </c>
      <c r="K556" s="308"/>
    </row>
    <row r="557" spans="1:11">
      <c r="A557" s="28"/>
      <c r="B557" s="17" t="s">
        <v>144</v>
      </c>
      <c r="C557" s="16"/>
      <c r="D557" s="17"/>
      <c r="E557" s="21" t="s">
        <v>143</v>
      </c>
      <c r="F557" s="288">
        <f t="shared" ref="F557:I560" si="277">F558</f>
        <v>43695.851000000002</v>
      </c>
      <c r="G557" s="288">
        <f t="shared" si="277"/>
        <v>44227.310000000005</v>
      </c>
      <c r="H557" s="288">
        <f t="shared" si="277"/>
        <v>10325.324919999999</v>
      </c>
      <c r="I557" s="288">
        <f t="shared" si="277"/>
        <v>10325.324919999999</v>
      </c>
      <c r="J557" s="309">
        <f t="shared" si="258"/>
        <v>23.346038725846086</v>
      </c>
      <c r="K557" s="309">
        <f t="shared" si="259"/>
        <v>100</v>
      </c>
    </row>
    <row r="558" spans="1:11">
      <c r="A558" s="28"/>
      <c r="B558" s="17"/>
      <c r="C558" s="16" t="s">
        <v>36</v>
      </c>
      <c r="D558" s="15"/>
      <c r="E558" s="21" t="s">
        <v>35</v>
      </c>
      <c r="F558" s="288">
        <f t="shared" si="277"/>
        <v>43695.851000000002</v>
      </c>
      <c r="G558" s="288">
        <f t="shared" si="277"/>
        <v>44227.310000000005</v>
      </c>
      <c r="H558" s="288">
        <f t="shared" si="277"/>
        <v>10325.324919999999</v>
      </c>
      <c r="I558" s="288">
        <f t="shared" si="277"/>
        <v>10325.324919999999</v>
      </c>
      <c r="J558" s="309">
        <f t="shared" si="258"/>
        <v>23.346038725846086</v>
      </c>
      <c r="K558" s="309">
        <f t="shared" si="259"/>
        <v>100</v>
      </c>
    </row>
    <row r="559" spans="1:11" ht="25.5">
      <c r="A559" s="44"/>
      <c r="B559" s="25"/>
      <c r="C559" s="26" t="s">
        <v>79</v>
      </c>
      <c r="D559" s="25"/>
      <c r="E559" s="24" t="s">
        <v>204</v>
      </c>
      <c r="F559" s="284">
        <f>F560+F566</f>
        <v>43695.851000000002</v>
      </c>
      <c r="G559" s="284">
        <f t="shared" ref="G559:I559" si="278">G560+G566</f>
        <v>44227.310000000005</v>
      </c>
      <c r="H559" s="284">
        <f t="shared" si="278"/>
        <v>10325.324919999999</v>
      </c>
      <c r="I559" s="284">
        <f t="shared" si="278"/>
        <v>10325.324919999999</v>
      </c>
      <c r="J559" s="304">
        <f t="shared" si="258"/>
        <v>23.346038725846086</v>
      </c>
      <c r="K559" s="304">
        <f t="shared" si="259"/>
        <v>100</v>
      </c>
    </row>
    <row r="560" spans="1:11">
      <c r="A560" s="23"/>
      <c r="B560" s="23"/>
      <c r="C560" s="23" t="s">
        <v>199</v>
      </c>
      <c r="D560" s="23"/>
      <c r="E560" s="42" t="s">
        <v>198</v>
      </c>
      <c r="F560" s="285">
        <f t="shared" si="277"/>
        <v>43636.800000000003</v>
      </c>
      <c r="G560" s="285">
        <f t="shared" si="277"/>
        <v>43636.800000000003</v>
      </c>
      <c r="H560" s="285">
        <f t="shared" si="277"/>
        <v>10325.324919999999</v>
      </c>
      <c r="I560" s="285">
        <f t="shared" si="277"/>
        <v>10325.324919999999</v>
      </c>
      <c r="J560" s="305">
        <f t="shared" si="258"/>
        <v>23.661966322003444</v>
      </c>
      <c r="K560" s="305">
        <f t="shared" si="259"/>
        <v>100</v>
      </c>
    </row>
    <row r="561" spans="1:11" ht="26.25">
      <c r="A561" s="109"/>
      <c r="B561" s="109"/>
      <c r="C561" s="109" t="s">
        <v>197</v>
      </c>
      <c r="D561" s="113"/>
      <c r="E561" s="110" t="s">
        <v>196</v>
      </c>
      <c r="F561" s="286">
        <f>F562+F564</f>
        <v>43636.800000000003</v>
      </c>
      <c r="G561" s="286">
        <f t="shared" ref="G561:I561" si="279">G562+G564</f>
        <v>43636.800000000003</v>
      </c>
      <c r="H561" s="286">
        <f t="shared" si="279"/>
        <v>10325.324919999999</v>
      </c>
      <c r="I561" s="286">
        <f t="shared" si="279"/>
        <v>10325.324919999999</v>
      </c>
      <c r="J561" s="306">
        <f t="shared" si="258"/>
        <v>23.661966322003444</v>
      </c>
      <c r="K561" s="306">
        <f t="shared" si="259"/>
        <v>100</v>
      </c>
    </row>
    <row r="562" spans="1:11" ht="30" customHeight="1">
      <c r="A562" s="7"/>
      <c r="B562" s="7"/>
      <c r="C562" s="6" t="s">
        <v>203</v>
      </c>
      <c r="D562" s="49"/>
      <c r="E562" s="5" t="s">
        <v>202</v>
      </c>
      <c r="F562" s="287">
        <f>F563</f>
        <v>27848.5</v>
      </c>
      <c r="G562" s="287">
        <f t="shared" ref="G562:I562" si="280">G563</f>
        <v>27848.5</v>
      </c>
      <c r="H562" s="287">
        <f t="shared" si="280"/>
        <v>6489.1419999999998</v>
      </c>
      <c r="I562" s="287">
        <f t="shared" si="280"/>
        <v>6489.1419999999998</v>
      </c>
      <c r="J562" s="307">
        <f t="shared" si="258"/>
        <v>23.30158536366411</v>
      </c>
      <c r="K562" s="307">
        <f t="shared" si="259"/>
        <v>100</v>
      </c>
    </row>
    <row r="563" spans="1:11" ht="26.25">
      <c r="A563" s="7"/>
      <c r="B563" s="7"/>
      <c r="C563" s="6"/>
      <c r="D563" s="6" t="s">
        <v>57</v>
      </c>
      <c r="E563" s="5" t="s">
        <v>56</v>
      </c>
      <c r="F563" s="291">
        <v>27848.5</v>
      </c>
      <c r="G563" s="291">
        <v>27848.5</v>
      </c>
      <c r="H563" s="278">
        <v>6489.1419999999998</v>
      </c>
      <c r="I563" s="278">
        <v>6489.1419999999998</v>
      </c>
      <c r="J563" s="308">
        <f t="shared" si="258"/>
        <v>23.30158536366411</v>
      </c>
      <c r="K563" s="308">
        <f t="shared" si="259"/>
        <v>100</v>
      </c>
    </row>
    <row r="564" spans="1:11" ht="27" customHeight="1">
      <c r="A564" s="7"/>
      <c r="B564" s="7"/>
      <c r="C564" s="6" t="s">
        <v>201</v>
      </c>
      <c r="D564" s="49"/>
      <c r="E564" s="5" t="s">
        <v>200</v>
      </c>
      <c r="F564" s="287">
        <f>F565</f>
        <v>15788.3</v>
      </c>
      <c r="G564" s="287">
        <f t="shared" ref="G564:I564" si="281">G565</f>
        <v>15788.3</v>
      </c>
      <c r="H564" s="287">
        <f t="shared" si="281"/>
        <v>3836.1829200000002</v>
      </c>
      <c r="I564" s="287">
        <f t="shared" si="281"/>
        <v>3836.1829200000002</v>
      </c>
      <c r="J564" s="307">
        <f t="shared" si="258"/>
        <v>24.29763128392544</v>
      </c>
      <c r="K564" s="307">
        <f t="shared" si="259"/>
        <v>100</v>
      </c>
    </row>
    <row r="565" spans="1:11" ht="26.25">
      <c r="A565" s="7"/>
      <c r="B565" s="7"/>
      <c r="C565" s="6"/>
      <c r="D565" s="6" t="s">
        <v>57</v>
      </c>
      <c r="E565" s="5" t="s">
        <v>56</v>
      </c>
      <c r="F565" s="291">
        <v>15788.3</v>
      </c>
      <c r="G565" s="291">
        <v>15788.3</v>
      </c>
      <c r="H565" s="278">
        <v>3836.1829200000002</v>
      </c>
      <c r="I565" s="278">
        <v>3836.1829200000002</v>
      </c>
      <c r="J565" s="308">
        <f t="shared" si="258"/>
        <v>24.29763128392544</v>
      </c>
      <c r="K565" s="308">
        <f t="shared" si="259"/>
        <v>100</v>
      </c>
    </row>
    <row r="566" spans="1:11">
      <c r="A566" s="23"/>
      <c r="B566" s="23"/>
      <c r="C566" s="23" t="s">
        <v>208</v>
      </c>
      <c r="D566" s="23"/>
      <c r="E566" s="42" t="s">
        <v>207</v>
      </c>
      <c r="F566" s="285">
        <f>F567</f>
        <v>59.051000000000002</v>
      </c>
      <c r="G566" s="285">
        <f t="shared" ref="G566:I568" si="282">G567</f>
        <v>590.51</v>
      </c>
      <c r="H566" s="285">
        <f t="shared" si="282"/>
        <v>0</v>
      </c>
      <c r="I566" s="285">
        <f t="shared" si="282"/>
        <v>0</v>
      </c>
      <c r="J566" s="305">
        <f t="shared" si="258"/>
        <v>0</v>
      </c>
      <c r="K566" s="305"/>
    </row>
    <row r="567" spans="1:11" ht="26.25">
      <c r="A567" s="113"/>
      <c r="B567" s="113"/>
      <c r="C567" s="113" t="s">
        <v>206</v>
      </c>
      <c r="D567" s="113"/>
      <c r="E567" s="110" t="s">
        <v>205</v>
      </c>
      <c r="F567" s="286">
        <f>F568</f>
        <v>59.051000000000002</v>
      </c>
      <c r="G567" s="286">
        <f t="shared" si="282"/>
        <v>590.51</v>
      </c>
      <c r="H567" s="286">
        <f t="shared" si="282"/>
        <v>0</v>
      </c>
      <c r="I567" s="286">
        <f t="shared" si="282"/>
        <v>0</v>
      </c>
      <c r="J567" s="306">
        <f t="shared" si="258"/>
        <v>0</v>
      </c>
      <c r="K567" s="306"/>
    </row>
    <row r="568" spans="1:11" s="18" customFormat="1" ht="26.25">
      <c r="A568" s="49"/>
      <c r="B568" s="49"/>
      <c r="C568" s="60" t="s">
        <v>681</v>
      </c>
      <c r="D568" s="6"/>
      <c r="E568" s="74" t="s">
        <v>673</v>
      </c>
      <c r="F568" s="291">
        <f>F569</f>
        <v>59.051000000000002</v>
      </c>
      <c r="G568" s="291">
        <f t="shared" si="282"/>
        <v>590.51</v>
      </c>
      <c r="H568" s="291">
        <f t="shared" si="282"/>
        <v>0</v>
      </c>
      <c r="I568" s="291">
        <f t="shared" si="282"/>
        <v>0</v>
      </c>
      <c r="J568" s="308">
        <f t="shared" si="258"/>
        <v>0</v>
      </c>
      <c r="K568" s="308"/>
    </row>
    <row r="569" spans="1:11" s="18" customFormat="1" ht="26.25">
      <c r="A569" s="49"/>
      <c r="B569" s="49"/>
      <c r="C569" s="6"/>
      <c r="D569" s="6" t="s">
        <v>57</v>
      </c>
      <c r="E569" s="5" t="s">
        <v>56</v>
      </c>
      <c r="F569" s="291">
        <f>F571+F572</f>
        <v>59.051000000000002</v>
      </c>
      <c r="G569" s="291">
        <f>G571+G572+G570</f>
        <v>590.51</v>
      </c>
      <c r="H569" s="291">
        <f t="shared" ref="H569" si="283">H571+H572</f>
        <v>0</v>
      </c>
      <c r="I569" s="291">
        <f t="shared" ref="I569" si="284">I571+I572</f>
        <v>0</v>
      </c>
      <c r="J569" s="308">
        <f t="shared" si="258"/>
        <v>0</v>
      </c>
      <c r="K569" s="308"/>
    </row>
    <row r="570" spans="1:11" s="18" customFormat="1">
      <c r="A570" s="275"/>
      <c r="B570" s="275"/>
      <c r="C570" s="270"/>
      <c r="D570" s="270"/>
      <c r="E570" s="137" t="s">
        <v>824</v>
      </c>
      <c r="F570" s="291"/>
      <c r="G570" s="291">
        <v>531.45899999999995</v>
      </c>
      <c r="H570" s="291">
        <v>0</v>
      </c>
      <c r="I570" s="291">
        <v>0</v>
      </c>
      <c r="J570" s="308">
        <f t="shared" si="258"/>
        <v>0</v>
      </c>
      <c r="K570" s="308"/>
    </row>
    <row r="571" spans="1:11" s="18" customFormat="1">
      <c r="A571" s="49"/>
      <c r="B571" s="49"/>
      <c r="C571" s="6"/>
      <c r="D571" s="6"/>
      <c r="E571" s="73" t="s">
        <v>288</v>
      </c>
      <c r="F571" s="291">
        <v>29.525500000000001</v>
      </c>
      <c r="G571" s="291">
        <v>29.525500000000001</v>
      </c>
      <c r="H571" s="291">
        <v>0</v>
      </c>
      <c r="I571" s="291">
        <v>0</v>
      </c>
      <c r="J571" s="308">
        <f t="shared" si="258"/>
        <v>0</v>
      </c>
      <c r="K571" s="308"/>
    </row>
    <row r="572" spans="1:11" s="18" customFormat="1">
      <c r="A572" s="49"/>
      <c r="B572" s="49"/>
      <c r="C572" s="6"/>
      <c r="D572" s="6"/>
      <c r="E572" s="73" t="s">
        <v>294</v>
      </c>
      <c r="F572" s="291">
        <v>29.525500000000001</v>
      </c>
      <c r="G572" s="291">
        <v>29.525500000000001</v>
      </c>
      <c r="H572" s="291">
        <v>0</v>
      </c>
      <c r="I572" s="291">
        <v>0</v>
      </c>
      <c r="J572" s="308">
        <f t="shared" si="258"/>
        <v>0</v>
      </c>
      <c r="K572" s="308"/>
    </row>
    <row r="573" spans="1:11">
      <c r="A573" s="28"/>
      <c r="B573" s="17" t="s">
        <v>128</v>
      </c>
      <c r="C573" s="16"/>
      <c r="D573" s="17"/>
      <c r="E573" s="21" t="s">
        <v>127</v>
      </c>
      <c r="F573" s="288">
        <f>F574</f>
        <v>16743.7</v>
      </c>
      <c r="G573" s="288">
        <f t="shared" ref="G573:I573" si="285">G574</f>
        <v>16743.7</v>
      </c>
      <c r="H573" s="288">
        <f t="shared" si="285"/>
        <v>1719.0060000000001</v>
      </c>
      <c r="I573" s="288">
        <f t="shared" si="285"/>
        <v>1675.69164</v>
      </c>
      <c r="J573" s="309">
        <f t="shared" si="258"/>
        <v>10.007893356904388</v>
      </c>
      <c r="K573" s="309">
        <f t="shared" si="259"/>
        <v>97.480267084582593</v>
      </c>
    </row>
    <row r="574" spans="1:11">
      <c r="A574" s="28"/>
      <c r="B574" s="17"/>
      <c r="C574" s="16" t="s">
        <v>36</v>
      </c>
      <c r="D574" s="17"/>
      <c r="E574" s="21" t="s">
        <v>35</v>
      </c>
      <c r="F574" s="288">
        <f>F575+F581</f>
        <v>16743.7</v>
      </c>
      <c r="G574" s="288">
        <f t="shared" ref="G574:I574" si="286">G575+G581</f>
        <v>16743.7</v>
      </c>
      <c r="H574" s="288">
        <f t="shared" si="286"/>
        <v>1719.0060000000001</v>
      </c>
      <c r="I574" s="288">
        <f t="shared" si="286"/>
        <v>1675.69164</v>
      </c>
      <c r="J574" s="309">
        <f t="shared" si="258"/>
        <v>10.007893356904388</v>
      </c>
      <c r="K574" s="309">
        <f t="shared" si="259"/>
        <v>97.480267084582593</v>
      </c>
    </row>
    <row r="575" spans="1:11" ht="25.5">
      <c r="A575" s="44"/>
      <c r="B575" s="25"/>
      <c r="C575" s="26" t="s">
        <v>34</v>
      </c>
      <c r="D575" s="25"/>
      <c r="E575" s="24" t="s">
        <v>33</v>
      </c>
      <c r="F575" s="284">
        <f t="shared" ref="F575:I577" si="287">F576</f>
        <v>8664.2999999999993</v>
      </c>
      <c r="G575" s="284">
        <f t="shared" si="287"/>
        <v>8664.2999999999993</v>
      </c>
      <c r="H575" s="284">
        <f t="shared" si="287"/>
        <v>1310</v>
      </c>
      <c r="I575" s="284">
        <f t="shared" si="287"/>
        <v>1266.6856399999999</v>
      </c>
      <c r="J575" s="304">
        <f t="shared" si="258"/>
        <v>14.619595812702698</v>
      </c>
      <c r="K575" s="304">
        <f t="shared" si="259"/>
        <v>96.69356030534351</v>
      </c>
    </row>
    <row r="576" spans="1:11" ht="26.25">
      <c r="A576" s="23"/>
      <c r="B576" s="23"/>
      <c r="C576" s="23" t="s">
        <v>32</v>
      </c>
      <c r="D576" s="23"/>
      <c r="E576" s="22" t="s">
        <v>31</v>
      </c>
      <c r="F576" s="285">
        <f t="shared" si="287"/>
        <v>8664.2999999999993</v>
      </c>
      <c r="G576" s="285">
        <f t="shared" si="287"/>
        <v>8664.2999999999993</v>
      </c>
      <c r="H576" s="285">
        <f t="shared" si="287"/>
        <v>1310</v>
      </c>
      <c r="I576" s="285">
        <f t="shared" si="287"/>
        <v>1266.6856399999999</v>
      </c>
      <c r="J576" s="305">
        <f t="shared" si="258"/>
        <v>14.619595812702698</v>
      </c>
      <c r="K576" s="305">
        <f t="shared" si="259"/>
        <v>96.69356030534351</v>
      </c>
    </row>
    <row r="577" spans="1:11" ht="39">
      <c r="A577" s="109"/>
      <c r="B577" s="109"/>
      <c r="C577" s="109" t="s">
        <v>30</v>
      </c>
      <c r="D577" s="109"/>
      <c r="E577" s="110" t="s">
        <v>29</v>
      </c>
      <c r="F577" s="286">
        <f t="shared" si="287"/>
        <v>8664.2999999999993</v>
      </c>
      <c r="G577" s="286">
        <f t="shared" si="287"/>
        <v>8664.2999999999993</v>
      </c>
      <c r="H577" s="286">
        <f t="shared" si="287"/>
        <v>1310</v>
      </c>
      <c r="I577" s="286">
        <f t="shared" si="287"/>
        <v>1266.6856399999999</v>
      </c>
      <c r="J577" s="306">
        <f t="shared" si="258"/>
        <v>14.619595812702698</v>
      </c>
      <c r="K577" s="306">
        <f t="shared" si="259"/>
        <v>96.69356030534351</v>
      </c>
    </row>
    <row r="578" spans="1:11" ht="25.5">
      <c r="A578" s="7"/>
      <c r="B578" s="7"/>
      <c r="C578" s="6" t="s">
        <v>28</v>
      </c>
      <c r="D578" s="6"/>
      <c r="E578" s="8" t="s">
        <v>27</v>
      </c>
      <c r="F578" s="287">
        <f>F579+F580</f>
        <v>8664.2999999999993</v>
      </c>
      <c r="G578" s="287">
        <f t="shared" ref="G578:I578" si="288">G579+G580</f>
        <v>8664.2999999999993</v>
      </c>
      <c r="H578" s="287">
        <f t="shared" ref="H578" si="289">H579+H580</f>
        <v>1310</v>
      </c>
      <c r="I578" s="287">
        <f t="shared" si="288"/>
        <v>1266.6856399999999</v>
      </c>
      <c r="J578" s="307">
        <f t="shared" si="258"/>
        <v>14.619595812702698</v>
      </c>
      <c r="K578" s="307">
        <f t="shared" si="259"/>
        <v>96.69356030534351</v>
      </c>
    </row>
    <row r="579" spans="1:11" ht="39">
      <c r="A579" s="7"/>
      <c r="B579" s="7"/>
      <c r="C579" s="6"/>
      <c r="D579" s="6" t="s">
        <v>2</v>
      </c>
      <c r="E579" s="5" t="s">
        <v>1</v>
      </c>
      <c r="F579" s="287">
        <v>8441.7999999999993</v>
      </c>
      <c r="G579" s="287">
        <v>8441.7999999999993</v>
      </c>
      <c r="H579" s="278">
        <v>1300</v>
      </c>
      <c r="I579" s="278">
        <v>1257.26899</v>
      </c>
      <c r="J579" s="307">
        <f t="shared" si="258"/>
        <v>14.893375701864533</v>
      </c>
      <c r="K579" s="307">
        <f t="shared" si="259"/>
        <v>96.712999230769242</v>
      </c>
    </row>
    <row r="580" spans="1:11">
      <c r="A580" s="7"/>
      <c r="B580" s="7"/>
      <c r="C580" s="6"/>
      <c r="D580" s="6" t="s">
        <v>12</v>
      </c>
      <c r="E580" s="5" t="s">
        <v>11</v>
      </c>
      <c r="F580" s="287">
        <v>222.5</v>
      </c>
      <c r="G580" s="287">
        <v>222.5</v>
      </c>
      <c r="H580" s="278">
        <v>10</v>
      </c>
      <c r="I580" s="278">
        <v>9.4166500000000006</v>
      </c>
      <c r="J580" s="307">
        <f t="shared" si="258"/>
        <v>4.2322022471910117</v>
      </c>
      <c r="K580" s="307">
        <f t="shared" si="259"/>
        <v>94.166500000000013</v>
      </c>
    </row>
    <row r="581" spans="1:11" ht="25.5">
      <c r="A581" s="44"/>
      <c r="B581" s="25"/>
      <c r="C581" s="26" t="s">
        <v>79</v>
      </c>
      <c r="D581" s="25"/>
      <c r="E581" s="24" t="s">
        <v>78</v>
      </c>
      <c r="F581" s="284">
        <f>F582+F605+F611+F594</f>
        <v>8079.4000000000005</v>
      </c>
      <c r="G581" s="284">
        <f t="shared" ref="G581:I581" si="290">G582+G605+G611+G594</f>
        <v>8079.4000000000005</v>
      </c>
      <c r="H581" s="284">
        <f t="shared" si="290"/>
        <v>409.00600000000003</v>
      </c>
      <c r="I581" s="284">
        <f t="shared" si="290"/>
        <v>409.00600000000003</v>
      </c>
      <c r="J581" s="304">
        <f t="shared" si="258"/>
        <v>5.0623313612396963</v>
      </c>
      <c r="K581" s="304">
        <f t="shared" si="259"/>
        <v>100</v>
      </c>
    </row>
    <row r="582" spans="1:11">
      <c r="A582" s="23"/>
      <c r="B582" s="23"/>
      <c r="C582" s="23" t="s">
        <v>199</v>
      </c>
      <c r="D582" s="23"/>
      <c r="E582" s="22" t="s">
        <v>198</v>
      </c>
      <c r="F582" s="285">
        <f>F583</f>
        <v>1039.9000000000001</v>
      </c>
      <c r="G582" s="285">
        <f t="shared" ref="G582:I582" si="291">G583</f>
        <v>1039.9000000000001</v>
      </c>
      <c r="H582" s="285">
        <f t="shared" si="291"/>
        <v>241.49199999999999</v>
      </c>
      <c r="I582" s="285">
        <f t="shared" si="291"/>
        <v>241.49199999999999</v>
      </c>
      <c r="J582" s="305">
        <f t="shared" si="258"/>
        <v>23.222617559380705</v>
      </c>
      <c r="K582" s="305">
        <f t="shared" si="259"/>
        <v>100</v>
      </c>
    </row>
    <row r="583" spans="1:11" ht="26.25">
      <c r="A583" s="109"/>
      <c r="B583" s="109"/>
      <c r="C583" s="109" t="s">
        <v>197</v>
      </c>
      <c r="D583" s="109"/>
      <c r="E583" s="110" t="s">
        <v>196</v>
      </c>
      <c r="F583" s="286">
        <f>F584+F588+F590+F592+F586</f>
        <v>1039.9000000000001</v>
      </c>
      <c r="G583" s="286">
        <f t="shared" ref="G583:I583" si="292">G584+G588+G590+G592+G586</f>
        <v>1039.9000000000001</v>
      </c>
      <c r="H583" s="286">
        <f t="shared" si="292"/>
        <v>241.49199999999999</v>
      </c>
      <c r="I583" s="286">
        <f t="shared" si="292"/>
        <v>241.49199999999999</v>
      </c>
      <c r="J583" s="306">
        <f t="shared" si="258"/>
        <v>23.222617559380705</v>
      </c>
      <c r="K583" s="306">
        <f t="shared" si="259"/>
        <v>100</v>
      </c>
    </row>
    <row r="584" spans="1:11">
      <c r="A584" s="7"/>
      <c r="B584" s="7"/>
      <c r="C584" s="6" t="s">
        <v>195</v>
      </c>
      <c r="D584" s="6"/>
      <c r="E584" s="99" t="s">
        <v>638</v>
      </c>
      <c r="F584" s="287">
        <f>F585</f>
        <v>463.3</v>
      </c>
      <c r="G584" s="287">
        <f t="shared" ref="G584:I584" si="293">G585</f>
        <v>463.3</v>
      </c>
      <c r="H584" s="287">
        <f t="shared" si="293"/>
        <v>19.2</v>
      </c>
      <c r="I584" s="287">
        <f t="shared" si="293"/>
        <v>19.2</v>
      </c>
      <c r="J584" s="307">
        <f t="shared" ref="J584:J647" si="294">I584/G584*100</f>
        <v>4.1441830347507018</v>
      </c>
      <c r="K584" s="307">
        <f t="shared" ref="K584:K647" si="295">I584/H584*100</f>
        <v>100</v>
      </c>
    </row>
    <row r="585" spans="1:11" ht="26.25">
      <c r="A585" s="7"/>
      <c r="B585" s="7"/>
      <c r="C585" s="6"/>
      <c r="D585" s="6" t="s">
        <v>57</v>
      </c>
      <c r="E585" s="5" t="s">
        <v>56</v>
      </c>
      <c r="F585" s="291">
        <v>463.3</v>
      </c>
      <c r="G585" s="291">
        <v>463.3</v>
      </c>
      <c r="H585" s="291">
        <v>19.2</v>
      </c>
      <c r="I585" s="291">
        <v>19.2</v>
      </c>
      <c r="J585" s="308">
        <f t="shared" si="294"/>
        <v>4.1441830347507018</v>
      </c>
      <c r="K585" s="308">
        <f t="shared" si="295"/>
        <v>100</v>
      </c>
    </row>
    <row r="586" spans="1:11">
      <c r="A586" s="158"/>
      <c r="B586" s="158"/>
      <c r="C586" s="157" t="s">
        <v>694</v>
      </c>
      <c r="D586" s="157"/>
      <c r="E586" s="172" t="s">
        <v>695</v>
      </c>
      <c r="F586" s="291">
        <v>84.2</v>
      </c>
      <c r="G586" s="291">
        <v>84.2</v>
      </c>
      <c r="H586" s="291">
        <v>0</v>
      </c>
      <c r="I586" s="291">
        <v>0</v>
      </c>
      <c r="J586" s="308">
        <f t="shared" si="294"/>
        <v>0</v>
      </c>
      <c r="K586" s="308"/>
    </row>
    <row r="587" spans="1:11" ht="26.25">
      <c r="A587" s="158"/>
      <c r="B587" s="158"/>
      <c r="C587" s="157"/>
      <c r="D587" s="157" t="s">
        <v>57</v>
      </c>
      <c r="E587" s="172" t="s">
        <v>56</v>
      </c>
      <c r="F587" s="291">
        <v>84.2</v>
      </c>
      <c r="G587" s="291">
        <v>84.2</v>
      </c>
      <c r="H587" s="291">
        <v>0</v>
      </c>
      <c r="I587" s="291">
        <v>0</v>
      </c>
      <c r="J587" s="308">
        <f t="shared" si="294"/>
        <v>0</v>
      </c>
      <c r="K587" s="308"/>
    </row>
    <row r="588" spans="1:11">
      <c r="A588" s="7"/>
      <c r="B588" s="7"/>
      <c r="C588" s="6" t="s">
        <v>194</v>
      </c>
      <c r="D588" s="6"/>
      <c r="E588" s="5" t="s">
        <v>193</v>
      </c>
      <c r="F588" s="287">
        <f>F589</f>
        <v>96.8</v>
      </c>
      <c r="G588" s="287">
        <f t="shared" ref="G588:I588" si="296">G589</f>
        <v>96.8</v>
      </c>
      <c r="H588" s="287">
        <f t="shared" si="296"/>
        <v>50.892000000000003</v>
      </c>
      <c r="I588" s="287">
        <f t="shared" si="296"/>
        <v>50.892000000000003</v>
      </c>
      <c r="J588" s="307">
        <f t="shared" si="294"/>
        <v>52.574380165289256</v>
      </c>
      <c r="K588" s="307">
        <f t="shared" si="295"/>
        <v>100</v>
      </c>
    </row>
    <row r="589" spans="1:11" ht="26.25">
      <c r="A589" s="7"/>
      <c r="B589" s="7"/>
      <c r="C589" s="6"/>
      <c r="D589" s="6" t="s">
        <v>57</v>
      </c>
      <c r="E589" s="5" t="s">
        <v>56</v>
      </c>
      <c r="F589" s="291">
        <v>96.8</v>
      </c>
      <c r="G589" s="291">
        <v>96.8</v>
      </c>
      <c r="H589" s="291">
        <v>50.892000000000003</v>
      </c>
      <c r="I589" s="291">
        <v>50.892000000000003</v>
      </c>
      <c r="J589" s="308">
        <f t="shared" si="294"/>
        <v>52.574380165289256</v>
      </c>
      <c r="K589" s="308">
        <f t="shared" si="295"/>
        <v>100</v>
      </c>
    </row>
    <row r="590" spans="1:11" ht="27" customHeight="1">
      <c r="A590" s="7"/>
      <c r="B590" s="7"/>
      <c r="C590" s="6" t="s">
        <v>192</v>
      </c>
      <c r="D590" s="6"/>
      <c r="E590" s="5" t="s">
        <v>191</v>
      </c>
      <c r="F590" s="287">
        <f>F591</f>
        <v>134.4</v>
      </c>
      <c r="G590" s="287">
        <f t="shared" ref="G590:I590" si="297">G591</f>
        <v>134.4</v>
      </c>
      <c r="H590" s="287">
        <f t="shared" si="297"/>
        <v>92</v>
      </c>
      <c r="I590" s="287">
        <f t="shared" si="297"/>
        <v>92</v>
      </c>
      <c r="J590" s="307">
        <f t="shared" si="294"/>
        <v>68.452380952380949</v>
      </c>
      <c r="K590" s="307">
        <f t="shared" si="295"/>
        <v>100</v>
      </c>
    </row>
    <row r="591" spans="1:11" ht="26.25">
      <c r="A591" s="7"/>
      <c r="B591" s="7"/>
      <c r="C591" s="6"/>
      <c r="D591" s="6" t="s">
        <v>57</v>
      </c>
      <c r="E591" s="5" t="s">
        <v>56</v>
      </c>
      <c r="F591" s="291">
        <v>134.4</v>
      </c>
      <c r="G591" s="291">
        <v>134.4</v>
      </c>
      <c r="H591" s="291">
        <v>92</v>
      </c>
      <c r="I591" s="291">
        <v>92</v>
      </c>
      <c r="J591" s="308">
        <f t="shared" si="294"/>
        <v>68.452380952380949</v>
      </c>
      <c r="K591" s="308">
        <f t="shared" si="295"/>
        <v>100</v>
      </c>
    </row>
    <row r="592" spans="1:11" ht="14.25" customHeight="1">
      <c r="A592" s="7"/>
      <c r="B592" s="7"/>
      <c r="C592" s="6" t="s">
        <v>190</v>
      </c>
      <c r="D592" s="6"/>
      <c r="E592" s="99" t="s">
        <v>639</v>
      </c>
      <c r="F592" s="287">
        <f>F593</f>
        <v>261.2</v>
      </c>
      <c r="G592" s="287">
        <f t="shared" ref="G592:I592" si="298">G593</f>
        <v>261.2</v>
      </c>
      <c r="H592" s="287">
        <f t="shared" si="298"/>
        <v>79.400000000000006</v>
      </c>
      <c r="I592" s="287">
        <f t="shared" si="298"/>
        <v>79.400000000000006</v>
      </c>
      <c r="J592" s="307">
        <f t="shared" si="294"/>
        <v>30.398162327718225</v>
      </c>
      <c r="K592" s="307">
        <f t="shared" si="295"/>
        <v>100</v>
      </c>
    </row>
    <row r="593" spans="1:11" ht="26.25">
      <c r="A593" s="7"/>
      <c r="B593" s="7"/>
      <c r="C593" s="6"/>
      <c r="D593" s="6" t="s">
        <v>57</v>
      </c>
      <c r="E593" s="5" t="s">
        <v>56</v>
      </c>
      <c r="F593" s="291">
        <v>261.2</v>
      </c>
      <c r="G593" s="291">
        <v>261.2</v>
      </c>
      <c r="H593" s="291">
        <v>79.400000000000006</v>
      </c>
      <c r="I593" s="291">
        <v>79.400000000000006</v>
      </c>
      <c r="J593" s="308">
        <f t="shared" si="294"/>
        <v>30.398162327718225</v>
      </c>
      <c r="K593" s="308">
        <f t="shared" si="295"/>
        <v>100</v>
      </c>
    </row>
    <row r="594" spans="1:11">
      <c r="A594" s="23"/>
      <c r="B594" s="23"/>
      <c r="C594" s="23" t="s">
        <v>126</v>
      </c>
      <c r="D594" s="23"/>
      <c r="E594" s="22" t="s">
        <v>125</v>
      </c>
      <c r="F594" s="285">
        <f>F595</f>
        <v>6447.9000000000005</v>
      </c>
      <c r="G594" s="285">
        <f t="shared" ref="G594:I594" si="299">G595</f>
        <v>6447.9000000000005</v>
      </c>
      <c r="H594" s="285">
        <f t="shared" si="299"/>
        <v>0</v>
      </c>
      <c r="I594" s="285">
        <f t="shared" si="299"/>
        <v>0</v>
      </c>
      <c r="J594" s="305">
        <f t="shared" si="294"/>
        <v>0</v>
      </c>
      <c r="K594" s="305"/>
    </row>
    <row r="595" spans="1:11" ht="26.25" customHeight="1">
      <c r="A595" s="109"/>
      <c r="B595" s="109"/>
      <c r="C595" s="109" t="s">
        <v>124</v>
      </c>
      <c r="D595" s="109"/>
      <c r="E595" s="110" t="s">
        <v>123</v>
      </c>
      <c r="F595" s="286">
        <f>F600+F596+F598</f>
        <v>6447.9000000000005</v>
      </c>
      <c r="G595" s="286">
        <f t="shared" ref="G595:I595" si="300">G600+G596+G598</f>
        <v>6447.9000000000005</v>
      </c>
      <c r="H595" s="286">
        <f t="shared" si="300"/>
        <v>0</v>
      </c>
      <c r="I595" s="286">
        <f t="shared" si="300"/>
        <v>0</v>
      </c>
      <c r="J595" s="306">
        <f t="shared" si="294"/>
        <v>0</v>
      </c>
      <c r="K595" s="306"/>
    </row>
    <row r="596" spans="1:11" ht="25.5" customHeight="1">
      <c r="A596" s="7"/>
      <c r="B596" s="7"/>
      <c r="C596" s="6" t="s">
        <v>189</v>
      </c>
      <c r="D596" s="6"/>
      <c r="E596" s="99" t="s">
        <v>585</v>
      </c>
      <c r="F596" s="287">
        <f>F597</f>
        <v>46.5</v>
      </c>
      <c r="G596" s="287">
        <f t="shared" ref="G596:I596" si="301">G597</f>
        <v>46.5</v>
      </c>
      <c r="H596" s="287">
        <f t="shared" si="301"/>
        <v>0</v>
      </c>
      <c r="I596" s="287">
        <f t="shared" si="301"/>
        <v>0</v>
      </c>
      <c r="J596" s="307">
        <f t="shared" si="294"/>
        <v>0</v>
      </c>
      <c r="K596" s="307"/>
    </row>
    <row r="597" spans="1:11" ht="26.25">
      <c r="A597" s="7"/>
      <c r="B597" s="7"/>
      <c r="C597" s="6"/>
      <c r="D597" s="6" t="s">
        <v>57</v>
      </c>
      <c r="E597" s="5" t="s">
        <v>56</v>
      </c>
      <c r="F597" s="291">
        <v>46.5</v>
      </c>
      <c r="G597" s="291">
        <v>46.5</v>
      </c>
      <c r="H597" s="291">
        <v>0</v>
      </c>
      <c r="I597" s="291">
        <v>0</v>
      </c>
      <c r="J597" s="308">
        <f t="shared" si="294"/>
        <v>0</v>
      </c>
      <c r="K597" s="308"/>
    </row>
    <row r="598" spans="1:11" ht="26.25">
      <c r="A598" s="7"/>
      <c r="B598" s="7"/>
      <c r="C598" s="6" t="s">
        <v>122</v>
      </c>
      <c r="D598" s="6"/>
      <c r="E598" s="5" t="s">
        <v>687</v>
      </c>
      <c r="F598" s="287">
        <f>F599</f>
        <v>1793.3000000000002</v>
      </c>
      <c r="G598" s="287">
        <f t="shared" ref="G598:I598" si="302">G599</f>
        <v>1793.3000000000002</v>
      </c>
      <c r="H598" s="287">
        <f t="shared" si="302"/>
        <v>0</v>
      </c>
      <c r="I598" s="287">
        <f t="shared" si="302"/>
        <v>0</v>
      </c>
      <c r="J598" s="307">
        <f t="shared" si="294"/>
        <v>0</v>
      </c>
      <c r="K598" s="307"/>
    </row>
    <row r="599" spans="1:11" ht="26.25">
      <c r="A599" s="7"/>
      <c r="B599" s="7"/>
      <c r="C599" s="6"/>
      <c r="D599" s="6" t="s">
        <v>57</v>
      </c>
      <c r="E599" s="5" t="s">
        <v>56</v>
      </c>
      <c r="F599" s="291">
        <f>2093.3-300</f>
        <v>1793.3000000000002</v>
      </c>
      <c r="G599" s="291">
        <f t="shared" ref="G599" si="303">2093.3-300</f>
        <v>1793.3000000000002</v>
      </c>
      <c r="H599" s="291">
        <v>0</v>
      </c>
      <c r="I599" s="291">
        <v>0</v>
      </c>
      <c r="J599" s="308">
        <f t="shared" si="294"/>
        <v>0</v>
      </c>
      <c r="K599" s="308"/>
    </row>
    <row r="600" spans="1:11" ht="27.75" customHeight="1">
      <c r="A600" s="7"/>
      <c r="B600" s="7"/>
      <c r="C600" s="6" t="s">
        <v>188</v>
      </c>
      <c r="D600" s="6"/>
      <c r="E600" s="5" t="s">
        <v>187</v>
      </c>
      <c r="F600" s="287">
        <f>F603</f>
        <v>4608.1000000000004</v>
      </c>
      <c r="G600" s="287">
        <f>G603+G601+G602+G604</f>
        <v>4608.1000000000004</v>
      </c>
      <c r="H600" s="287">
        <f t="shared" ref="H600" si="304">H603</f>
        <v>0</v>
      </c>
      <c r="I600" s="287">
        <f t="shared" ref="I600" si="305">I603</f>
        <v>0</v>
      </c>
      <c r="J600" s="307">
        <f t="shared" si="294"/>
        <v>0</v>
      </c>
      <c r="K600" s="307"/>
    </row>
    <row r="601" spans="1:11" ht="27.75" customHeight="1">
      <c r="A601" s="267"/>
      <c r="B601" s="267"/>
      <c r="C601" s="270"/>
      <c r="D601" s="6" t="s">
        <v>12</v>
      </c>
      <c r="E601" s="5" t="s">
        <v>11</v>
      </c>
      <c r="F601" s="287"/>
      <c r="G601" s="278">
        <v>2209.1910400000002</v>
      </c>
      <c r="H601" s="287">
        <v>0</v>
      </c>
      <c r="I601" s="287">
        <v>0</v>
      </c>
      <c r="J601" s="307">
        <f t="shared" si="294"/>
        <v>0</v>
      </c>
      <c r="K601" s="307"/>
    </row>
    <row r="602" spans="1:11">
      <c r="A602" s="7"/>
      <c r="B602" s="7"/>
      <c r="C602" s="6"/>
      <c r="D602" s="6" t="s">
        <v>71</v>
      </c>
      <c r="E602" s="5" t="s">
        <v>70</v>
      </c>
      <c r="F602" s="287">
        <v>0</v>
      </c>
      <c r="G602" s="278">
        <v>247.63485</v>
      </c>
      <c r="H602" s="287">
        <v>0</v>
      </c>
      <c r="I602" s="287">
        <v>0</v>
      </c>
      <c r="J602" s="307">
        <f t="shared" si="294"/>
        <v>0</v>
      </c>
      <c r="K602" s="307"/>
    </row>
    <row r="603" spans="1:11" ht="26.25">
      <c r="A603" s="7"/>
      <c r="B603" s="7"/>
      <c r="C603" s="6"/>
      <c r="D603" s="6" t="s">
        <v>57</v>
      </c>
      <c r="E603" s="5" t="s">
        <v>56</v>
      </c>
      <c r="F603" s="291">
        <v>4608.1000000000004</v>
      </c>
      <c r="G603" s="278">
        <v>2101.7471399999999</v>
      </c>
      <c r="H603" s="291">
        <v>0</v>
      </c>
      <c r="I603" s="291">
        <v>0</v>
      </c>
      <c r="J603" s="308">
        <f t="shared" si="294"/>
        <v>0</v>
      </c>
      <c r="K603" s="308"/>
    </row>
    <row r="604" spans="1:11">
      <c r="A604" s="7"/>
      <c r="B604" s="7"/>
      <c r="C604" s="6"/>
      <c r="D604" s="6" t="s">
        <v>22</v>
      </c>
      <c r="E604" s="5" t="s">
        <v>21</v>
      </c>
      <c r="F604" s="287">
        <v>0</v>
      </c>
      <c r="G604" s="278">
        <v>49.526969999999999</v>
      </c>
      <c r="H604" s="287">
        <v>0</v>
      </c>
      <c r="I604" s="287">
        <v>0</v>
      </c>
      <c r="J604" s="307">
        <f t="shared" si="294"/>
        <v>0</v>
      </c>
      <c r="K604" s="307"/>
    </row>
    <row r="605" spans="1:11">
      <c r="A605" s="23"/>
      <c r="B605" s="23"/>
      <c r="C605" s="23" t="s">
        <v>77</v>
      </c>
      <c r="D605" s="23"/>
      <c r="E605" s="42" t="s">
        <v>76</v>
      </c>
      <c r="F605" s="285">
        <f>F606</f>
        <v>496.7</v>
      </c>
      <c r="G605" s="285">
        <f t="shared" ref="G605:I605" si="306">G606</f>
        <v>496.7</v>
      </c>
      <c r="H605" s="285">
        <f t="shared" si="306"/>
        <v>127.2</v>
      </c>
      <c r="I605" s="285">
        <f t="shared" si="306"/>
        <v>127.2</v>
      </c>
      <c r="J605" s="305">
        <f t="shared" si="294"/>
        <v>25.609019528890681</v>
      </c>
      <c r="K605" s="305">
        <f t="shared" si="295"/>
        <v>100</v>
      </c>
    </row>
    <row r="606" spans="1:11" ht="26.25">
      <c r="A606" s="109"/>
      <c r="B606" s="109"/>
      <c r="C606" s="109" t="s">
        <v>186</v>
      </c>
      <c r="D606" s="109"/>
      <c r="E606" s="110" t="s">
        <v>185</v>
      </c>
      <c r="F606" s="286">
        <f>F609+F607</f>
        <v>496.7</v>
      </c>
      <c r="G606" s="286">
        <f t="shared" ref="G606:I606" si="307">G609+G607</f>
        <v>496.7</v>
      </c>
      <c r="H606" s="286">
        <f t="shared" si="307"/>
        <v>127.2</v>
      </c>
      <c r="I606" s="286">
        <f t="shared" si="307"/>
        <v>127.2</v>
      </c>
      <c r="J606" s="306">
        <f t="shared" si="294"/>
        <v>25.609019528890681</v>
      </c>
      <c r="K606" s="306">
        <f t="shared" si="295"/>
        <v>100</v>
      </c>
    </row>
    <row r="607" spans="1:11">
      <c r="A607" s="59"/>
      <c r="B607" s="59"/>
      <c r="C607" s="59" t="s">
        <v>184</v>
      </c>
      <c r="D607" s="59"/>
      <c r="E607" s="58" t="s">
        <v>640</v>
      </c>
      <c r="F607" s="287">
        <f>F608</f>
        <v>341.9</v>
      </c>
      <c r="G607" s="287">
        <f t="shared" ref="G607:I607" si="308">G608</f>
        <v>341.9</v>
      </c>
      <c r="H607" s="287">
        <f t="shared" si="308"/>
        <v>115.2</v>
      </c>
      <c r="I607" s="287">
        <f t="shared" si="308"/>
        <v>115.2</v>
      </c>
      <c r="J607" s="307">
        <f t="shared" si="294"/>
        <v>33.694062591401</v>
      </c>
      <c r="K607" s="307">
        <f t="shared" si="295"/>
        <v>100</v>
      </c>
    </row>
    <row r="608" spans="1:11" ht="26.25">
      <c r="A608" s="59"/>
      <c r="B608" s="59"/>
      <c r="C608" s="59"/>
      <c r="D608" s="59" t="s">
        <v>57</v>
      </c>
      <c r="E608" s="58" t="s">
        <v>56</v>
      </c>
      <c r="F608" s="291">
        <v>341.9</v>
      </c>
      <c r="G608" s="291">
        <v>341.9</v>
      </c>
      <c r="H608" s="291">
        <v>115.2</v>
      </c>
      <c r="I608" s="291">
        <v>115.2</v>
      </c>
      <c r="J608" s="308">
        <f t="shared" si="294"/>
        <v>33.694062591401</v>
      </c>
      <c r="K608" s="308">
        <f t="shared" si="295"/>
        <v>100</v>
      </c>
    </row>
    <row r="609" spans="1:11" ht="26.25">
      <c r="A609" s="6"/>
      <c r="B609" s="6"/>
      <c r="C609" s="6" t="s">
        <v>183</v>
      </c>
      <c r="D609" s="6"/>
      <c r="E609" s="5" t="s">
        <v>182</v>
      </c>
      <c r="F609" s="287">
        <f>F610</f>
        <v>154.80000000000001</v>
      </c>
      <c r="G609" s="287">
        <f t="shared" ref="G609:I609" si="309">G610</f>
        <v>154.80000000000001</v>
      </c>
      <c r="H609" s="287">
        <f t="shared" si="309"/>
        <v>12</v>
      </c>
      <c r="I609" s="287">
        <f t="shared" si="309"/>
        <v>12</v>
      </c>
      <c r="J609" s="307">
        <f t="shared" si="294"/>
        <v>7.7519379844961236</v>
      </c>
      <c r="K609" s="307">
        <f t="shared" si="295"/>
        <v>100</v>
      </c>
    </row>
    <row r="610" spans="1:11" ht="26.25">
      <c r="A610" s="6"/>
      <c r="B610" s="6"/>
      <c r="C610" s="6"/>
      <c r="D610" s="59" t="s">
        <v>57</v>
      </c>
      <c r="E610" s="58" t="s">
        <v>56</v>
      </c>
      <c r="F610" s="291">
        <v>154.80000000000001</v>
      </c>
      <c r="G610" s="291">
        <v>154.80000000000001</v>
      </c>
      <c r="H610" s="291">
        <v>12</v>
      </c>
      <c r="I610" s="291">
        <v>12</v>
      </c>
      <c r="J610" s="308">
        <f t="shared" si="294"/>
        <v>7.7519379844961236</v>
      </c>
      <c r="K610" s="308">
        <f t="shared" si="295"/>
        <v>100</v>
      </c>
    </row>
    <row r="611" spans="1:11">
      <c r="A611" s="23"/>
      <c r="B611" s="23"/>
      <c r="C611" s="23" t="s">
        <v>181</v>
      </c>
      <c r="D611" s="23"/>
      <c r="E611" s="42" t="s">
        <v>180</v>
      </c>
      <c r="F611" s="285">
        <f t="shared" ref="F611:I613" si="310">F612</f>
        <v>94.9</v>
      </c>
      <c r="G611" s="285">
        <f t="shared" si="310"/>
        <v>94.9</v>
      </c>
      <c r="H611" s="285">
        <f t="shared" si="310"/>
        <v>40.314</v>
      </c>
      <c r="I611" s="285">
        <f t="shared" si="310"/>
        <v>40.314</v>
      </c>
      <c r="J611" s="305">
        <f t="shared" si="294"/>
        <v>42.480505795574288</v>
      </c>
      <c r="K611" s="305">
        <f t="shared" si="295"/>
        <v>100</v>
      </c>
    </row>
    <row r="612" spans="1:11">
      <c r="A612" s="109"/>
      <c r="B612" s="109"/>
      <c r="C612" s="109" t="s">
        <v>179</v>
      </c>
      <c r="D612" s="109"/>
      <c r="E612" s="110" t="s">
        <v>178</v>
      </c>
      <c r="F612" s="286">
        <f t="shared" si="310"/>
        <v>94.9</v>
      </c>
      <c r="G612" s="286">
        <f t="shared" si="310"/>
        <v>94.9</v>
      </c>
      <c r="H612" s="286">
        <f t="shared" si="310"/>
        <v>40.314</v>
      </c>
      <c r="I612" s="286">
        <f t="shared" si="310"/>
        <v>40.314</v>
      </c>
      <c r="J612" s="306">
        <f t="shared" si="294"/>
        <v>42.480505795574288</v>
      </c>
      <c r="K612" s="306">
        <f t="shared" si="295"/>
        <v>100</v>
      </c>
    </row>
    <row r="613" spans="1:11" ht="26.25">
      <c r="A613" s="7"/>
      <c r="B613" s="7"/>
      <c r="C613" s="6" t="s">
        <v>177</v>
      </c>
      <c r="D613" s="6"/>
      <c r="E613" s="5" t="s">
        <v>176</v>
      </c>
      <c r="F613" s="287">
        <f t="shared" si="310"/>
        <v>94.9</v>
      </c>
      <c r="G613" s="287">
        <f t="shared" si="310"/>
        <v>94.9</v>
      </c>
      <c r="H613" s="287">
        <f t="shared" si="310"/>
        <v>40.314</v>
      </c>
      <c r="I613" s="287">
        <f t="shared" si="310"/>
        <v>40.314</v>
      </c>
      <c r="J613" s="307">
        <f t="shared" si="294"/>
        <v>42.480505795574288</v>
      </c>
      <c r="K613" s="307">
        <f t="shared" si="295"/>
        <v>100</v>
      </c>
    </row>
    <row r="614" spans="1:11" ht="26.25">
      <c r="A614" s="7"/>
      <c r="B614" s="7"/>
      <c r="C614" s="6"/>
      <c r="D614" s="6" t="s">
        <v>57</v>
      </c>
      <c r="E614" s="5" t="s">
        <v>56</v>
      </c>
      <c r="F614" s="291">
        <v>94.9</v>
      </c>
      <c r="G614" s="291">
        <v>94.9</v>
      </c>
      <c r="H614" s="291">
        <v>40.314</v>
      </c>
      <c r="I614" s="291">
        <v>40.314</v>
      </c>
      <c r="J614" s="308">
        <f t="shared" si="294"/>
        <v>42.480505795574288</v>
      </c>
      <c r="K614" s="308">
        <f t="shared" si="295"/>
        <v>100</v>
      </c>
    </row>
    <row r="615" spans="1:11">
      <c r="A615" s="7"/>
      <c r="B615" s="17">
        <v>1000</v>
      </c>
      <c r="C615" s="16"/>
      <c r="D615" s="15"/>
      <c r="E615" s="14" t="s">
        <v>81</v>
      </c>
      <c r="F615" s="288">
        <f>F616+F638</f>
        <v>31313.355000000003</v>
      </c>
      <c r="G615" s="288">
        <f t="shared" ref="G615:I615" si="311">G616+G638</f>
        <v>31313.355000000003</v>
      </c>
      <c r="H615" s="288">
        <f t="shared" si="311"/>
        <v>8367.0215100000005</v>
      </c>
      <c r="I615" s="288">
        <f t="shared" si="311"/>
        <v>8367.0215100000005</v>
      </c>
      <c r="J615" s="309">
        <f t="shared" si="294"/>
        <v>26.72029717032876</v>
      </c>
      <c r="K615" s="309">
        <f t="shared" si="295"/>
        <v>100</v>
      </c>
    </row>
    <row r="616" spans="1:11">
      <c r="A616" s="7"/>
      <c r="B616" s="17">
        <v>1003</v>
      </c>
      <c r="C616" s="16"/>
      <c r="D616" s="15"/>
      <c r="E616" s="14" t="s">
        <v>80</v>
      </c>
      <c r="F616" s="288">
        <f t="shared" ref="F616:I617" si="312">F617</f>
        <v>27217.455000000002</v>
      </c>
      <c r="G616" s="288">
        <f t="shared" si="312"/>
        <v>27217.455000000002</v>
      </c>
      <c r="H616" s="288">
        <f t="shared" si="312"/>
        <v>7310.5215100000005</v>
      </c>
      <c r="I616" s="288">
        <f t="shared" si="312"/>
        <v>7310.5215100000005</v>
      </c>
      <c r="J616" s="309">
        <f t="shared" si="294"/>
        <v>26.8596807085747</v>
      </c>
      <c r="K616" s="309">
        <f t="shared" si="295"/>
        <v>100</v>
      </c>
    </row>
    <row r="617" spans="1:11">
      <c r="A617" s="7"/>
      <c r="B617" s="17"/>
      <c r="C617" s="16" t="s">
        <v>36</v>
      </c>
      <c r="D617" s="15"/>
      <c r="E617" s="21" t="s">
        <v>35</v>
      </c>
      <c r="F617" s="288">
        <f t="shared" si="312"/>
        <v>27217.455000000002</v>
      </c>
      <c r="G617" s="288">
        <f t="shared" si="312"/>
        <v>27217.455000000002</v>
      </c>
      <c r="H617" s="288">
        <f t="shared" si="312"/>
        <v>7310.5215100000005</v>
      </c>
      <c r="I617" s="288">
        <f t="shared" si="312"/>
        <v>7310.5215100000005</v>
      </c>
      <c r="J617" s="309">
        <f t="shared" si="294"/>
        <v>26.8596807085747</v>
      </c>
      <c r="K617" s="309">
        <f t="shared" si="295"/>
        <v>100</v>
      </c>
    </row>
    <row r="618" spans="1:11" ht="25.5">
      <c r="A618" s="26"/>
      <c r="B618" s="26"/>
      <c r="C618" s="26" t="s">
        <v>79</v>
      </c>
      <c r="D618" s="25"/>
      <c r="E618" s="24" t="s">
        <v>78</v>
      </c>
      <c r="F618" s="284">
        <f>F619+F623+F631</f>
        <v>27217.455000000002</v>
      </c>
      <c r="G618" s="284">
        <f t="shared" ref="G618:I618" si="313">G619+G623+G631</f>
        <v>27217.455000000002</v>
      </c>
      <c r="H618" s="284">
        <f t="shared" si="313"/>
        <v>7310.5215100000005</v>
      </c>
      <c r="I618" s="284">
        <f t="shared" si="313"/>
        <v>7310.5215100000005</v>
      </c>
      <c r="J618" s="304">
        <f t="shared" si="294"/>
        <v>26.8596807085747</v>
      </c>
      <c r="K618" s="304">
        <f t="shared" si="295"/>
        <v>100</v>
      </c>
    </row>
    <row r="619" spans="1:11">
      <c r="A619" s="23"/>
      <c r="B619" s="23"/>
      <c r="C619" s="23" t="s">
        <v>159</v>
      </c>
      <c r="D619" s="23"/>
      <c r="E619" s="42" t="s">
        <v>158</v>
      </c>
      <c r="F619" s="285">
        <f t="shared" ref="F619:I621" si="314">F620</f>
        <v>168.1</v>
      </c>
      <c r="G619" s="285">
        <f t="shared" si="314"/>
        <v>168.1</v>
      </c>
      <c r="H619" s="285">
        <f t="shared" si="314"/>
        <v>42.024999999999999</v>
      </c>
      <c r="I619" s="285">
        <f t="shared" si="314"/>
        <v>42.024999999999999</v>
      </c>
      <c r="J619" s="305">
        <f t="shared" si="294"/>
        <v>25</v>
      </c>
      <c r="K619" s="305">
        <f t="shared" si="295"/>
        <v>100</v>
      </c>
    </row>
    <row r="620" spans="1:11" ht="26.25">
      <c r="A620" s="109"/>
      <c r="B620" s="109"/>
      <c r="C620" s="109" t="s">
        <v>157</v>
      </c>
      <c r="D620" s="109"/>
      <c r="E620" s="110" t="s">
        <v>175</v>
      </c>
      <c r="F620" s="286">
        <f>F621</f>
        <v>168.1</v>
      </c>
      <c r="G620" s="286">
        <f t="shared" si="314"/>
        <v>168.1</v>
      </c>
      <c r="H620" s="286">
        <f t="shared" si="314"/>
        <v>42.024999999999999</v>
      </c>
      <c r="I620" s="286">
        <f t="shared" si="314"/>
        <v>42.024999999999999</v>
      </c>
      <c r="J620" s="306">
        <f t="shared" si="294"/>
        <v>25</v>
      </c>
      <c r="K620" s="306">
        <f t="shared" si="295"/>
        <v>100</v>
      </c>
    </row>
    <row r="621" spans="1:11" ht="26.25">
      <c r="A621" s="7"/>
      <c r="B621" s="7"/>
      <c r="C621" s="45" t="s">
        <v>174</v>
      </c>
      <c r="D621" s="6"/>
      <c r="E621" s="99" t="s">
        <v>636</v>
      </c>
      <c r="F621" s="287">
        <f t="shared" si="314"/>
        <v>168.1</v>
      </c>
      <c r="G621" s="287">
        <f t="shared" si="314"/>
        <v>168.1</v>
      </c>
      <c r="H621" s="287">
        <f t="shared" si="314"/>
        <v>42.024999999999999</v>
      </c>
      <c r="I621" s="287">
        <f t="shared" si="314"/>
        <v>42.024999999999999</v>
      </c>
      <c r="J621" s="307">
        <f t="shared" si="294"/>
        <v>25</v>
      </c>
      <c r="K621" s="307">
        <f t="shared" si="295"/>
        <v>100</v>
      </c>
    </row>
    <row r="622" spans="1:11" ht="26.25">
      <c r="A622" s="7"/>
      <c r="B622" s="7"/>
      <c r="C622" s="45"/>
      <c r="D622" s="6" t="s">
        <v>57</v>
      </c>
      <c r="E622" s="5" t="s">
        <v>56</v>
      </c>
      <c r="F622" s="291">
        <v>168.1</v>
      </c>
      <c r="G622" s="291">
        <v>168.1</v>
      </c>
      <c r="H622" s="291">
        <v>42.024999999999999</v>
      </c>
      <c r="I622" s="291">
        <v>42.024999999999999</v>
      </c>
      <c r="J622" s="308">
        <f t="shared" si="294"/>
        <v>25</v>
      </c>
      <c r="K622" s="308">
        <f t="shared" si="295"/>
        <v>100</v>
      </c>
    </row>
    <row r="623" spans="1:11">
      <c r="A623" s="23"/>
      <c r="B623" s="23"/>
      <c r="C623" s="23" t="s">
        <v>173</v>
      </c>
      <c r="D623" s="23"/>
      <c r="E623" s="42" t="s">
        <v>172</v>
      </c>
      <c r="F623" s="285">
        <f>F624</f>
        <v>8596</v>
      </c>
      <c r="G623" s="285">
        <f t="shared" ref="G623:I623" si="315">G624</f>
        <v>8596</v>
      </c>
      <c r="H623" s="285">
        <f t="shared" si="315"/>
        <v>2794.9110000000001</v>
      </c>
      <c r="I623" s="285">
        <f t="shared" si="315"/>
        <v>2794.9110000000001</v>
      </c>
      <c r="J623" s="305">
        <f t="shared" si="294"/>
        <v>32.514087947882736</v>
      </c>
      <c r="K623" s="305">
        <f t="shared" si="295"/>
        <v>100</v>
      </c>
    </row>
    <row r="624" spans="1:11" ht="26.25">
      <c r="A624" s="109"/>
      <c r="B624" s="109"/>
      <c r="C624" s="109" t="s">
        <v>171</v>
      </c>
      <c r="D624" s="109"/>
      <c r="E624" s="110" t="s">
        <v>170</v>
      </c>
      <c r="F624" s="286">
        <f>F625+F627+F629</f>
        <v>8596</v>
      </c>
      <c r="G624" s="286">
        <f t="shared" ref="G624:I624" si="316">G625+G627+G629</f>
        <v>8596</v>
      </c>
      <c r="H624" s="286">
        <f t="shared" si="316"/>
        <v>2794.9110000000001</v>
      </c>
      <c r="I624" s="286">
        <f t="shared" si="316"/>
        <v>2794.9110000000001</v>
      </c>
      <c r="J624" s="306">
        <f t="shared" si="294"/>
        <v>32.514087947882736</v>
      </c>
      <c r="K624" s="306">
        <f t="shared" si="295"/>
        <v>100</v>
      </c>
    </row>
    <row r="625" spans="1:11" ht="25.5">
      <c r="A625" s="7"/>
      <c r="B625" s="7"/>
      <c r="C625" s="57" t="s">
        <v>169</v>
      </c>
      <c r="D625" s="6"/>
      <c r="E625" s="8" t="s">
        <v>168</v>
      </c>
      <c r="F625" s="287">
        <f>F626</f>
        <v>4249.5</v>
      </c>
      <c r="G625" s="287">
        <f t="shared" ref="G625:I625" si="317">G626</f>
        <v>4249.5</v>
      </c>
      <c r="H625" s="287">
        <f t="shared" si="317"/>
        <v>1433.62</v>
      </c>
      <c r="I625" s="287">
        <f t="shared" si="317"/>
        <v>1433.62</v>
      </c>
      <c r="J625" s="307">
        <f t="shared" si="294"/>
        <v>33.736204259324623</v>
      </c>
      <c r="K625" s="307">
        <f t="shared" si="295"/>
        <v>100</v>
      </c>
    </row>
    <row r="626" spans="1:11" ht="26.25">
      <c r="A626" s="7"/>
      <c r="B626" s="7"/>
      <c r="C626" s="57"/>
      <c r="D626" s="6" t="s">
        <v>57</v>
      </c>
      <c r="E626" s="5" t="s">
        <v>56</v>
      </c>
      <c r="F626" s="292">
        <v>4249.5</v>
      </c>
      <c r="G626" s="292">
        <v>4249.5</v>
      </c>
      <c r="H626" s="292">
        <v>1433.62</v>
      </c>
      <c r="I626" s="292">
        <v>1433.62</v>
      </c>
      <c r="J626" s="312">
        <f t="shared" si="294"/>
        <v>33.736204259324623</v>
      </c>
      <c r="K626" s="312">
        <f t="shared" si="295"/>
        <v>100</v>
      </c>
    </row>
    <row r="627" spans="1:11" ht="16.5" customHeight="1">
      <c r="A627" s="7"/>
      <c r="B627" s="7"/>
      <c r="C627" s="57" t="s">
        <v>167</v>
      </c>
      <c r="D627" s="6"/>
      <c r="E627" s="5" t="s">
        <v>166</v>
      </c>
      <c r="F627" s="287">
        <f>F628</f>
        <v>2895.5</v>
      </c>
      <c r="G627" s="287">
        <f t="shared" ref="G627:I627" si="318">G628</f>
        <v>2895.5</v>
      </c>
      <c r="H627" s="287">
        <f t="shared" si="318"/>
        <v>877.58</v>
      </c>
      <c r="I627" s="287">
        <f t="shared" si="318"/>
        <v>877.58</v>
      </c>
      <c r="J627" s="307">
        <f t="shared" si="294"/>
        <v>30.308409601105161</v>
      </c>
      <c r="K627" s="307">
        <f t="shared" si="295"/>
        <v>100</v>
      </c>
    </row>
    <row r="628" spans="1:11" ht="26.25">
      <c r="A628" s="7"/>
      <c r="B628" s="7"/>
      <c r="C628" s="57"/>
      <c r="D628" s="6" t="s">
        <v>57</v>
      </c>
      <c r="E628" s="5" t="s">
        <v>56</v>
      </c>
      <c r="F628" s="292">
        <v>2895.5</v>
      </c>
      <c r="G628" s="292">
        <v>2895.5</v>
      </c>
      <c r="H628" s="292">
        <v>877.58</v>
      </c>
      <c r="I628" s="292">
        <v>877.58</v>
      </c>
      <c r="J628" s="312">
        <f t="shared" si="294"/>
        <v>30.308409601105161</v>
      </c>
      <c r="K628" s="312">
        <f t="shared" si="295"/>
        <v>100</v>
      </c>
    </row>
    <row r="629" spans="1:11" ht="26.25">
      <c r="A629" s="7"/>
      <c r="B629" s="7"/>
      <c r="C629" s="6" t="s">
        <v>165</v>
      </c>
      <c r="D629" s="6"/>
      <c r="E629" s="99" t="s">
        <v>636</v>
      </c>
      <c r="F629" s="287">
        <f>F630</f>
        <v>1451</v>
      </c>
      <c r="G629" s="287">
        <f t="shared" ref="G629:I629" si="319">G630</f>
        <v>1451</v>
      </c>
      <c r="H629" s="287">
        <f t="shared" si="319"/>
        <v>483.71100000000001</v>
      </c>
      <c r="I629" s="287">
        <f t="shared" si="319"/>
        <v>483.71100000000001</v>
      </c>
      <c r="J629" s="307">
        <f t="shared" si="294"/>
        <v>33.336388697450033</v>
      </c>
      <c r="K629" s="307">
        <f t="shared" si="295"/>
        <v>100</v>
      </c>
    </row>
    <row r="630" spans="1:11" ht="26.25">
      <c r="A630" s="7"/>
      <c r="B630" s="7"/>
      <c r="C630" s="6"/>
      <c r="D630" s="6" t="s">
        <v>57</v>
      </c>
      <c r="E630" s="5" t="s">
        <v>56</v>
      </c>
      <c r="F630" s="291">
        <v>1451</v>
      </c>
      <c r="G630" s="291">
        <v>1451</v>
      </c>
      <c r="H630" s="291">
        <v>483.71100000000001</v>
      </c>
      <c r="I630" s="291">
        <v>483.71100000000001</v>
      </c>
      <c r="J630" s="308">
        <f t="shared" si="294"/>
        <v>33.336388697450033</v>
      </c>
      <c r="K630" s="308">
        <f t="shared" si="295"/>
        <v>100</v>
      </c>
    </row>
    <row r="631" spans="1:11">
      <c r="A631" s="23"/>
      <c r="B631" s="23"/>
      <c r="C631" s="23" t="s">
        <v>77</v>
      </c>
      <c r="D631" s="23"/>
      <c r="E631" s="42" t="s">
        <v>76</v>
      </c>
      <c r="F631" s="285">
        <f>F632</f>
        <v>18453.355</v>
      </c>
      <c r="G631" s="285">
        <f t="shared" ref="G631:I631" si="320">G632</f>
        <v>18453.355</v>
      </c>
      <c r="H631" s="285">
        <f t="shared" si="320"/>
        <v>4473.5855099999999</v>
      </c>
      <c r="I631" s="285">
        <f t="shared" si="320"/>
        <v>4473.5855099999999</v>
      </c>
      <c r="J631" s="305">
        <f t="shared" si="294"/>
        <v>24.242667579960393</v>
      </c>
      <c r="K631" s="305">
        <f t="shared" si="295"/>
        <v>100</v>
      </c>
    </row>
    <row r="632" spans="1:11" ht="26.25">
      <c r="A632" s="109"/>
      <c r="B632" s="109"/>
      <c r="C632" s="109" t="s">
        <v>75</v>
      </c>
      <c r="D632" s="109"/>
      <c r="E632" s="110" t="s">
        <v>74</v>
      </c>
      <c r="F632" s="286">
        <f>F633+F635</f>
        <v>18453.355</v>
      </c>
      <c r="G632" s="286">
        <f t="shared" ref="G632:I632" si="321">G633+G635</f>
        <v>18453.355</v>
      </c>
      <c r="H632" s="286">
        <f t="shared" si="321"/>
        <v>4473.5855099999999</v>
      </c>
      <c r="I632" s="286">
        <f t="shared" si="321"/>
        <v>4473.5855099999999</v>
      </c>
      <c r="J632" s="306">
        <f t="shared" si="294"/>
        <v>24.242667579960393</v>
      </c>
      <c r="K632" s="306">
        <f t="shared" si="295"/>
        <v>100</v>
      </c>
    </row>
    <row r="633" spans="1:11" ht="26.25">
      <c r="A633" s="7"/>
      <c r="B633" s="7"/>
      <c r="C633" s="6" t="s">
        <v>164</v>
      </c>
      <c r="D633" s="6"/>
      <c r="E633" s="5" t="s">
        <v>163</v>
      </c>
      <c r="F633" s="287">
        <f>SUM(F634)</f>
        <v>1167.25</v>
      </c>
      <c r="G633" s="287">
        <f t="shared" ref="G633:I633" si="322">SUM(G634)</f>
        <v>1167.25</v>
      </c>
      <c r="H633" s="287">
        <f t="shared" si="322"/>
        <v>0</v>
      </c>
      <c r="I633" s="287">
        <f t="shared" si="322"/>
        <v>0</v>
      </c>
      <c r="J633" s="307">
        <f t="shared" si="294"/>
        <v>0</v>
      </c>
      <c r="K633" s="307"/>
    </row>
    <row r="634" spans="1:11">
      <c r="A634" s="7"/>
      <c r="B634" s="7"/>
      <c r="C634" s="6"/>
      <c r="D634" s="6" t="s">
        <v>71</v>
      </c>
      <c r="E634" s="5" t="s">
        <v>70</v>
      </c>
      <c r="F634" s="287">
        <v>1167.25</v>
      </c>
      <c r="G634" s="287">
        <v>1167.25</v>
      </c>
      <c r="H634" s="287">
        <v>0</v>
      </c>
      <c r="I634" s="287">
        <v>0</v>
      </c>
      <c r="J634" s="307">
        <f t="shared" si="294"/>
        <v>0</v>
      </c>
      <c r="K634" s="307"/>
    </row>
    <row r="635" spans="1:11" ht="36.75" customHeight="1">
      <c r="A635" s="7"/>
      <c r="B635" s="7"/>
      <c r="C635" s="6" t="s">
        <v>73</v>
      </c>
      <c r="D635" s="6"/>
      <c r="E635" s="5" t="s">
        <v>162</v>
      </c>
      <c r="F635" s="301">
        <f>SUM(F636:F637)</f>
        <v>17286.105</v>
      </c>
      <c r="G635" s="301">
        <f t="shared" ref="G635:I635" si="323">SUM(G636:G637)</f>
        <v>17286.105</v>
      </c>
      <c r="H635" s="301">
        <f t="shared" ref="H635" si="324">SUM(H636:H637)</f>
        <v>4473.5855099999999</v>
      </c>
      <c r="I635" s="301">
        <f t="shared" si="323"/>
        <v>4473.5855099999999</v>
      </c>
      <c r="J635" s="321">
        <f t="shared" si="294"/>
        <v>25.879661786157151</v>
      </c>
      <c r="K635" s="321">
        <f t="shared" si="295"/>
        <v>100</v>
      </c>
    </row>
    <row r="636" spans="1:11">
      <c r="A636" s="7"/>
      <c r="B636" s="7"/>
      <c r="C636" s="6"/>
      <c r="D636" s="6" t="s">
        <v>71</v>
      </c>
      <c r="E636" s="5" t="s">
        <v>70</v>
      </c>
      <c r="F636" s="287">
        <v>8319.7099999999991</v>
      </c>
      <c r="G636" s="287">
        <v>8319.7099999999991</v>
      </c>
      <c r="H636" s="278">
        <v>1738.38051</v>
      </c>
      <c r="I636" s="278">
        <v>1738.38051</v>
      </c>
      <c r="J636" s="307">
        <f t="shared" si="294"/>
        <v>20.894724816129408</v>
      </c>
      <c r="K636" s="307">
        <f t="shared" si="295"/>
        <v>100</v>
      </c>
    </row>
    <row r="637" spans="1:11" ht="26.25">
      <c r="A637" s="7"/>
      <c r="B637" s="7"/>
      <c r="C637" s="6"/>
      <c r="D637" s="6" t="s">
        <v>57</v>
      </c>
      <c r="E637" s="5" t="s">
        <v>56</v>
      </c>
      <c r="F637" s="287">
        <v>8966.3950000000004</v>
      </c>
      <c r="G637" s="287">
        <v>8966.3950000000004</v>
      </c>
      <c r="H637" s="278">
        <v>2735.2049999999999</v>
      </c>
      <c r="I637" s="278">
        <v>2735.2049999999999</v>
      </c>
      <c r="J637" s="307">
        <f t="shared" si="294"/>
        <v>30.505069205628349</v>
      </c>
      <c r="K637" s="307">
        <f t="shared" si="295"/>
        <v>100</v>
      </c>
    </row>
    <row r="638" spans="1:11">
      <c r="A638" s="15"/>
      <c r="B638" s="17">
        <v>1004</v>
      </c>
      <c r="C638" s="16"/>
      <c r="D638" s="15"/>
      <c r="E638" s="14" t="s">
        <v>161</v>
      </c>
      <c r="F638" s="288">
        <f t="shared" ref="F638:I643" si="325">F639</f>
        <v>4095.9</v>
      </c>
      <c r="G638" s="288">
        <f t="shared" si="325"/>
        <v>4095.9</v>
      </c>
      <c r="H638" s="288">
        <f t="shared" si="325"/>
        <v>1056.5</v>
      </c>
      <c r="I638" s="288">
        <f t="shared" si="325"/>
        <v>1056.5</v>
      </c>
      <c r="J638" s="309">
        <f t="shared" si="294"/>
        <v>25.794086769696523</v>
      </c>
      <c r="K638" s="309">
        <f t="shared" si="295"/>
        <v>100</v>
      </c>
    </row>
    <row r="639" spans="1:11">
      <c r="A639" s="15"/>
      <c r="B639" s="17"/>
      <c r="C639" s="16" t="s">
        <v>36</v>
      </c>
      <c r="D639" s="17"/>
      <c r="E639" s="46" t="s">
        <v>160</v>
      </c>
      <c r="F639" s="288">
        <f t="shared" si="325"/>
        <v>4095.9</v>
      </c>
      <c r="G639" s="288">
        <f t="shared" si="325"/>
        <v>4095.9</v>
      </c>
      <c r="H639" s="288">
        <f t="shared" si="325"/>
        <v>1056.5</v>
      </c>
      <c r="I639" s="288">
        <f t="shared" si="325"/>
        <v>1056.5</v>
      </c>
      <c r="J639" s="309">
        <f t="shared" si="294"/>
        <v>25.794086769696523</v>
      </c>
      <c r="K639" s="309">
        <f t="shared" si="295"/>
        <v>100</v>
      </c>
    </row>
    <row r="640" spans="1:11" ht="25.5">
      <c r="A640" s="44"/>
      <c r="B640" s="25"/>
      <c r="C640" s="26" t="s">
        <v>79</v>
      </c>
      <c r="D640" s="25"/>
      <c r="E640" s="24" t="s">
        <v>78</v>
      </c>
      <c r="F640" s="284">
        <f t="shared" si="325"/>
        <v>4095.9</v>
      </c>
      <c r="G640" s="284">
        <f t="shared" si="325"/>
        <v>4095.9</v>
      </c>
      <c r="H640" s="284">
        <f t="shared" si="325"/>
        <v>1056.5</v>
      </c>
      <c r="I640" s="284">
        <f t="shared" si="325"/>
        <v>1056.5</v>
      </c>
      <c r="J640" s="304">
        <f t="shared" si="294"/>
        <v>25.794086769696523</v>
      </c>
      <c r="K640" s="304">
        <f t="shared" si="295"/>
        <v>100</v>
      </c>
    </row>
    <row r="641" spans="1:11">
      <c r="A641" s="56"/>
      <c r="B641" s="54"/>
      <c r="C641" s="55" t="s">
        <v>159</v>
      </c>
      <c r="D641" s="54"/>
      <c r="E641" s="53" t="s">
        <v>158</v>
      </c>
      <c r="F641" s="296">
        <f t="shared" si="325"/>
        <v>4095.9</v>
      </c>
      <c r="G641" s="296">
        <f t="shared" si="325"/>
        <v>4095.9</v>
      </c>
      <c r="H641" s="296">
        <f t="shared" si="325"/>
        <v>1056.5</v>
      </c>
      <c r="I641" s="296">
        <f t="shared" si="325"/>
        <v>1056.5</v>
      </c>
      <c r="J641" s="316">
        <f t="shared" si="294"/>
        <v>25.794086769696523</v>
      </c>
      <c r="K641" s="316">
        <f t="shared" si="295"/>
        <v>100</v>
      </c>
    </row>
    <row r="642" spans="1:11" ht="26.25">
      <c r="A642" s="109"/>
      <c r="B642" s="109"/>
      <c r="C642" s="109" t="s">
        <v>157</v>
      </c>
      <c r="D642" s="109"/>
      <c r="E642" s="110" t="s">
        <v>156</v>
      </c>
      <c r="F642" s="286">
        <f t="shared" si="325"/>
        <v>4095.9</v>
      </c>
      <c r="G642" s="286">
        <f t="shared" si="325"/>
        <v>4095.9</v>
      </c>
      <c r="H642" s="286">
        <f t="shared" si="325"/>
        <v>1056.5</v>
      </c>
      <c r="I642" s="286">
        <f t="shared" si="325"/>
        <v>1056.5</v>
      </c>
      <c r="J642" s="306">
        <f t="shared" si="294"/>
        <v>25.794086769696523</v>
      </c>
      <c r="K642" s="306">
        <f t="shared" si="295"/>
        <v>100</v>
      </c>
    </row>
    <row r="643" spans="1:11" ht="39">
      <c r="A643" s="7"/>
      <c r="B643" s="7"/>
      <c r="C643" s="6" t="s">
        <v>155</v>
      </c>
      <c r="D643" s="6"/>
      <c r="E643" s="5" t="s">
        <v>9</v>
      </c>
      <c r="F643" s="287">
        <f t="shared" si="325"/>
        <v>4095.9</v>
      </c>
      <c r="G643" s="287">
        <f t="shared" si="325"/>
        <v>4095.9</v>
      </c>
      <c r="H643" s="287">
        <f t="shared" si="325"/>
        <v>1056.5</v>
      </c>
      <c r="I643" s="287">
        <f t="shared" si="325"/>
        <v>1056.5</v>
      </c>
      <c r="J643" s="307">
        <f t="shared" si="294"/>
        <v>25.794086769696523</v>
      </c>
      <c r="K643" s="307">
        <f t="shared" si="295"/>
        <v>100</v>
      </c>
    </row>
    <row r="644" spans="1:11" ht="26.25">
      <c r="A644" s="7"/>
      <c r="B644" s="7"/>
      <c r="C644" s="6"/>
      <c r="D644" s="6" t="s">
        <v>57</v>
      </c>
      <c r="E644" s="5" t="s">
        <v>56</v>
      </c>
      <c r="F644" s="292">
        <v>4095.9</v>
      </c>
      <c r="G644" s="292">
        <v>4095.9</v>
      </c>
      <c r="H644" s="292">
        <v>1056.5</v>
      </c>
      <c r="I644" s="292">
        <v>1056.5</v>
      </c>
      <c r="J644" s="312">
        <f t="shared" si="294"/>
        <v>25.794086769696523</v>
      </c>
      <c r="K644" s="312">
        <f t="shared" si="295"/>
        <v>100</v>
      </c>
    </row>
    <row r="645" spans="1:11">
      <c r="A645" s="28"/>
      <c r="B645" s="17">
        <v>1100</v>
      </c>
      <c r="C645" s="16"/>
      <c r="D645" s="15"/>
      <c r="E645" s="14" t="s">
        <v>68</v>
      </c>
      <c r="F645" s="288">
        <f t="shared" ref="F645:I647" si="326">F646</f>
        <v>3014</v>
      </c>
      <c r="G645" s="288">
        <f t="shared" si="326"/>
        <v>3959.6237000000001</v>
      </c>
      <c r="H645" s="288">
        <f t="shared" si="326"/>
        <v>1730.0837000000001</v>
      </c>
      <c r="I645" s="288">
        <f t="shared" si="326"/>
        <v>1730.0837000000001</v>
      </c>
      <c r="J645" s="309">
        <f t="shared" si="294"/>
        <v>43.693134274350363</v>
      </c>
      <c r="K645" s="309">
        <f t="shared" si="295"/>
        <v>100</v>
      </c>
    </row>
    <row r="646" spans="1:11">
      <c r="A646" s="28"/>
      <c r="B646" s="17" t="s">
        <v>67</v>
      </c>
      <c r="C646" s="16"/>
      <c r="D646" s="17"/>
      <c r="E646" s="21" t="s">
        <v>66</v>
      </c>
      <c r="F646" s="288">
        <f t="shared" si="326"/>
        <v>3014</v>
      </c>
      <c r="G646" s="288">
        <f t="shared" si="326"/>
        <v>3959.6237000000001</v>
      </c>
      <c r="H646" s="288">
        <f t="shared" si="326"/>
        <v>1730.0837000000001</v>
      </c>
      <c r="I646" s="288">
        <f t="shared" si="326"/>
        <v>1730.0837000000001</v>
      </c>
      <c r="J646" s="309">
        <f t="shared" si="294"/>
        <v>43.693134274350363</v>
      </c>
      <c r="K646" s="309">
        <f t="shared" si="295"/>
        <v>100</v>
      </c>
    </row>
    <row r="647" spans="1:11">
      <c r="A647" s="28"/>
      <c r="B647" s="17"/>
      <c r="C647" s="16" t="s">
        <v>36</v>
      </c>
      <c r="D647" s="17"/>
      <c r="E647" s="21" t="s">
        <v>35</v>
      </c>
      <c r="F647" s="288">
        <f t="shared" si="326"/>
        <v>3014</v>
      </c>
      <c r="G647" s="288">
        <f t="shared" si="326"/>
        <v>3959.6237000000001</v>
      </c>
      <c r="H647" s="288">
        <f t="shared" si="326"/>
        <v>1730.0837000000001</v>
      </c>
      <c r="I647" s="288">
        <f t="shared" si="326"/>
        <v>1730.0837000000001</v>
      </c>
      <c r="J647" s="309">
        <f t="shared" si="294"/>
        <v>43.693134274350363</v>
      </c>
      <c r="K647" s="309">
        <f t="shared" si="295"/>
        <v>100</v>
      </c>
    </row>
    <row r="648" spans="1:11" ht="25.5">
      <c r="A648" s="44"/>
      <c r="B648" s="25"/>
      <c r="C648" s="26" t="s">
        <v>65</v>
      </c>
      <c r="D648" s="25"/>
      <c r="E648" s="24" t="s">
        <v>64</v>
      </c>
      <c r="F648" s="284">
        <f>F649+F658</f>
        <v>3014</v>
      </c>
      <c r="G648" s="284">
        <f t="shared" ref="G648:I648" si="327">G649+G658</f>
        <v>3959.6237000000001</v>
      </c>
      <c r="H648" s="284">
        <f t="shared" si="327"/>
        <v>1730.0837000000001</v>
      </c>
      <c r="I648" s="284">
        <f t="shared" si="327"/>
        <v>1730.0837000000001</v>
      </c>
      <c r="J648" s="304">
        <f t="shared" ref="J648:J711" si="328">I648/G648*100</f>
        <v>43.693134274350363</v>
      </c>
      <c r="K648" s="304">
        <f t="shared" ref="K648:K706" si="329">I648/H648*100</f>
        <v>100</v>
      </c>
    </row>
    <row r="649" spans="1:11" ht="26.25">
      <c r="A649" s="109"/>
      <c r="B649" s="109"/>
      <c r="C649" s="109" t="s">
        <v>63</v>
      </c>
      <c r="D649" s="109"/>
      <c r="E649" s="110" t="s">
        <v>154</v>
      </c>
      <c r="F649" s="286">
        <f>F652+F654</f>
        <v>2164</v>
      </c>
      <c r="G649" s="286">
        <f>G652+G654+G650</f>
        <v>3109.6237000000001</v>
      </c>
      <c r="H649" s="286">
        <f>H652+H654+H650</f>
        <v>1730.0837000000001</v>
      </c>
      <c r="I649" s="286">
        <f>I652+I654+I650</f>
        <v>1730.0837000000001</v>
      </c>
      <c r="J649" s="306">
        <f t="shared" si="328"/>
        <v>55.63643279410303</v>
      </c>
      <c r="K649" s="306">
        <f>I649/H649*100</f>
        <v>100</v>
      </c>
    </row>
    <row r="650" spans="1:11" s="18" customFormat="1">
      <c r="A650" s="275"/>
      <c r="B650" s="275"/>
      <c r="C650" s="6" t="s">
        <v>825</v>
      </c>
      <c r="D650" s="275"/>
      <c r="E650" s="271" t="s">
        <v>827</v>
      </c>
      <c r="F650" s="288"/>
      <c r="G650" s="287">
        <f>G651</f>
        <v>445.62369999999999</v>
      </c>
      <c r="H650" s="287">
        <f>H651</f>
        <v>445.62369999999999</v>
      </c>
      <c r="I650" s="287">
        <f>I651</f>
        <v>445.62369999999999</v>
      </c>
      <c r="J650" s="309">
        <f t="shared" si="328"/>
        <v>100</v>
      </c>
      <c r="K650" s="309">
        <f t="shared" si="329"/>
        <v>100</v>
      </c>
    </row>
    <row r="651" spans="1:11" s="18" customFormat="1" ht="26.25">
      <c r="A651" s="275"/>
      <c r="B651" s="275"/>
      <c r="C651" s="275"/>
      <c r="D651" s="6" t="s">
        <v>57</v>
      </c>
      <c r="E651" s="5" t="s">
        <v>56</v>
      </c>
      <c r="F651" s="288"/>
      <c r="G651" s="278">
        <v>445.62369999999999</v>
      </c>
      <c r="H651" s="287">
        <v>445.62369999999999</v>
      </c>
      <c r="I651" s="287">
        <v>445.62369999999999</v>
      </c>
      <c r="J651" s="309">
        <f t="shared" si="328"/>
        <v>100</v>
      </c>
      <c r="K651" s="309">
        <f t="shared" si="329"/>
        <v>100</v>
      </c>
    </row>
    <row r="652" spans="1:11" ht="39">
      <c r="A652" s="7"/>
      <c r="B652" s="7"/>
      <c r="C652" s="6" t="s">
        <v>61</v>
      </c>
      <c r="D652" s="6"/>
      <c r="E652" s="5" t="s">
        <v>60</v>
      </c>
      <c r="F652" s="287">
        <f>F653</f>
        <v>1824.8</v>
      </c>
      <c r="G652" s="287">
        <f t="shared" ref="G652:I652" si="330">G653</f>
        <v>1824.8</v>
      </c>
      <c r="H652" s="287">
        <f t="shared" si="330"/>
        <v>445.3</v>
      </c>
      <c r="I652" s="287">
        <f t="shared" si="330"/>
        <v>445.3</v>
      </c>
      <c r="J652" s="307">
        <f t="shared" si="328"/>
        <v>24.402674265672953</v>
      </c>
      <c r="K652" s="307">
        <f t="shared" si="329"/>
        <v>100</v>
      </c>
    </row>
    <row r="653" spans="1:11" ht="26.25">
      <c r="A653" s="7"/>
      <c r="B653" s="7"/>
      <c r="C653" s="6"/>
      <c r="D653" s="6" t="s">
        <v>57</v>
      </c>
      <c r="E653" s="5" t="s">
        <v>56</v>
      </c>
      <c r="F653" s="287">
        <v>1824.8</v>
      </c>
      <c r="G653" s="287">
        <v>1824.8</v>
      </c>
      <c r="H653" s="287">
        <v>445.3</v>
      </c>
      <c r="I653" s="287">
        <v>445.3</v>
      </c>
      <c r="J653" s="307">
        <f t="shared" si="328"/>
        <v>24.402674265672953</v>
      </c>
      <c r="K653" s="307">
        <f t="shared" si="329"/>
        <v>100</v>
      </c>
    </row>
    <row r="654" spans="1:11">
      <c r="A654" s="7"/>
      <c r="B654" s="7"/>
      <c r="C654" s="6" t="s">
        <v>153</v>
      </c>
      <c r="D654" s="6"/>
      <c r="E654" s="5" t="s">
        <v>152</v>
      </c>
      <c r="F654" s="287">
        <f t="shared" ref="F654:I654" si="331">F655</f>
        <v>339.2</v>
      </c>
      <c r="G654" s="287">
        <f t="shared" si="331"/>
        <v>839.2</v>
      </c>
      <c r="H654" s="287">
        <f t="shared" si="331"/>
        <v>839.16000000000008</v>
      </c>
      <c r="I654" s="287">
        <f t="shared" si="331"/>
        <v>839.16000000000008</v>
      </c>
      <c r="J654" s="307">
        <f t="shared" si="328"/>
        <v>99.995233555767399</v>
      </c>
      <c r="K654" s="307">
        <f t="shared" si="329"/>
        <v>100</v>
      </c>
    </row>
    <row r="655" spans="1:11" ht="26.25">
      <c r="A655" s="7"/>
      <c r="B655" s="7"/>
      <c r="C655" s="6"/>
      <c r="D655" s="6" t="s">
        <v>57</v>
      </c>
      <c r="E655" s="5" t="s">
        <v>56</v>
      </c>
      <c r="F655" s="287">
        <f>F657</f>
        <v>339.2</v>
      </c>
      <c r="G655" s="287">
        <f>G657+G656</f>
        <v>839.2</v>
      </c>
      <c r="H655" s="287">
        <f>H657+H656</f>
        <v>839.16000000000008</v>
      </c>
      <c r="I655" s="287">
        <f>I657+I656</f>
        <v>839.16000000000008</v>
      </c>
      <c r="J655" s="307">
        <f t="shared" si="328"/>
        <v>99.995233555767399</v>
      </c>
      <c r="K655" s="307">
        <f t="shared" si="329"/>
        <v>100</v>
      </c>
    </row>
    <row r="656" spans="1:11">
      <c r="A656" s="267"/>
      <c r="B656" s="267"/>
      <c r="C656" s="270"/>
      <c r="D656" s="270"/>
      <c r="E656" s="137" t="s">
        <v>824</v>
      </c>
      <c r="F656" s="287"/>
      <c r="G656" s="287">
        <v>500</v>
      </c>
      <c r="H656" s="287">
        <v>500</v>
      </c>
      <c r="I656" s="287">
        <v>500</v>
      </c>
      <c r="J656" s="307">
        <f t="shared" si="328"/>
        <v>100</v>
      </c>
      <c r="K656" s="307">
        <f t="shared" si="329"/>
        <v>100</v>
      </c>
    </row>
    <row r="657" spans="1:11">
      <c r="A657" s="7"/>
      <c r="B657" s="7"/>
      <c r="C657" s="6"/>
      <c r="D657" s="6"/>
      <c r="E657" s="8" t="s">
        <v>97</v>
      </c>
      <c r="F657" s="287">
        <v>339.2</v>
      </c>
      <c r="G657" s="287">
        <v>339.2</v>
      </c>
      <c r="H657" s="287">
        <v>339.16</v>
      </c>
      <c r="I657" s="287">
        <v>339.16</v>
      </c>
      <c r="J657" s="307">
        <f t="shared" si="328"/>
        <v>99.988207547169822</v>
      </c>
      <c r="K657" s="307">
        <f t="shared" si="329"/>
        <v>100</v>
      </c>
    </row>
    <row r="658" spans="1:11" ht="26.25">
      <c r="A658" s="109"/>
      <c r="B658" s="109"/>
      <c r="C658" s="109" t="s">
        <v>151</v>
      </c>
      <c r="D658" s="109"/>
      <c r="E658" s="110" t="s">
        <v>150</v>
      </c>
      <c r="F658" s="286">
        <f>F659</f>
        <v>850</v>
      </c>
      <c r="G658" s="286">
        <f t="shared" ref="G658:I659" si="332">G659</f>
        <v>850</v>
      </c>
      <c r="H658" s="286">
        <f t="shared" si="332"/>
        <v>0</v>
      </c>
      <c r="I658" s="286">
        <f t="shared" si="332"/>
        <v>0</v>
      </c>
      <c r="J658" s="306">
        <f t="shared" si="328"/>
        <v>0</v>
      </c>
      <c r="K658" s="306"/>
    </row>
    <row r="659" spans="1:11" ht="30.75" customHeight="1">
      <c r="A659" s="7"/>
      <c r="B659" s="7"/>
      <c r="C659" s="6" t="s">
        <v>529</v>
      </c>
      <c r="D659" s="6"/>
      <c r="E659" s="5" t="s">
        <v>530</v>
      </c>
      <c r="F659" s="287">
        <f>F660</f>
        <v>850</v>
      </c>
      <c r="G659" s="287">
        <f t="shared" si="332"/>
        <v>850</v>
      </c>
      <c r="H659" s="287">
        <f t="shared" si="332"/>
        <v>0</v>
      </c>
      <c r="I659" s="287">
        <f t="shared" si="332"/>
        <v>0</v>
      </c>
      <c r="J659" s="307">
        <f t="shared" si="328"/>
        <v>0</v>
      </c>
      <c r="K659" s="307"/>
    </row>
    <row r="660" spans="1:11" ht="26.25">
      <c r="A660" s="7"/>
      <c r="B660" s="7"/>
      <c r="C660" s="6"/>
      <c r="D660" s="6" t="s">
        <v>57</v>
      </c>
      <c r="E660" s="5" t="s">
        <v>56</v>
      </c>
      <c r="F660" s="287">
        <v>850</v>
      </c>
      <c r="G660" s="287">
        <v>850</v>
      </c>
      <c r="H660" s="287">
        <v>0</v>
      </c>
      <c r="I660" s="287">
        <v>0</v>
      </c>
      <c r="J660" s="307">
        <f t="shared" si="328"/>
        <v>0</v>
      </c>
      <c r="K660" s="307"/>
    </row>
    <row r="661" spans="1:11" ht="25.5">
      <c r="A661" s="30">
        <v>621</v>
      </c>
      <c r="B661" s="32"/>
      <c r="C661" s="31"/>
      <c r="D661" s="30"/>
      <c r="E661" s="29" t="s">
        <v>147</v>
      </c>
      <c r="F661" s="282">
        <f t="shared" ref="F661:I661" si="333">F662+F688+F758+F767</f>
        <v>118942.80642000001</v>
      </c>
      <c r="G661" s="282">
        <f t="shared" si="333"/>
        <v>125894.37222999999</v>
      </c>
      <c r="H661" s="282">
        <f t="shared" si="333"/>
        <v>27793.20146</v>
      </c>
      <c r="I661" s="282">
        <f t="shared" si="333"/>
        <v>27781.97479</v>
      </c>
      <c r="J661" s="302">
        <f t="shared" si="328"/>
        <v>22.06768602749321</v>
      </c>
      <c r="K661" s="302">
        <f t="shared" si="329"/>
        <v>99.959606416640568</v>
      </c>
    </row>
    <row r="662" spans="1:11">
      <c r="A662" s="52"/>
      <c r="B662" s="17" t="s">
        <v>146</v>
      </c>
      <c r="C662" s="16"/>
      <c r="D662" s="15"/>
      <c r="E662" s="14" t="s">
        <v>145</v>
      </c>
      <c r="F662" s="288">
        <f t="shared" ref="F662:I662" si="334">F663+F670+F681</f>
        <v>24786.899999999998</v>
      </c>
      <c r="G662" s="288">
        <f t="shared" si="334"/>
        <v>24886.899999999998</v>
      </c>
      <c r="H662" s="288">
        <f t="shared" si="334"/>
        <v>6050.7</v>
      </c>
      <c r="I662" s="288">
        <f t="shared" si="334"/>
        <v>6050.7</v>
      </c>
      <c r="J662" s="309">
        <f t="shared" si="328"/>
        <v>24.31279106678614</v>
      </c>
      <c r="K662" s="309">
        <f t="shared" si="329"/>
        <v>100</v>
      </c>
    </row>
    <row r="663" spans="1:11">
      <c r="A663" s="52"/>
      <c r="B663" s="17" t="s">
        <v>144</v>
      </c>
      <c r="C663" s="16"/>
      <c r="D663" s="15"/>
      <c r="E663" s="14" t="s">
        <v>143</v>
      </c>
      <c r="F663" s="288">
        <f t="shared" ref="F663:I668" si="335">F664</f>
        <v>24122.799999999999</v>
      </c>
      <c r="G663" s="288">
        <f t="shared" si="335"/>
        <v>24122.799999999999</v>
      </c>
      <c r="H663" s="288">
        <f t="shared" si="335"/>
        <v>6030.7</v>
      </c>
      <c r="I663" s="288">
        <f t="shared" si="335"/>
        <v>6030.7</v>
      </c>
      <c r="J663" s="309">
        <f t="shared" si="328"/>
        <v>25</v>
      </c>
      <c r="K663" s="309">
        <f t="shared" si="329"/>
        <v>100</v>
      </c>
    </row>
    <row r="664" spans="1:11">
      <c r="A664" s="52"/>
      <c r="B664" s="17"/>
      <c r="C664" s="16" t="s">
        <v>36</v>
      </c>
      <c r="D664" s="17"/>
      <c r="E664" s="21" t="s">
        <v>35</v>
      </c>
      <c r="F664" s="288">
        <f t="shared" si="335"/>
        <v>24122.799999999999</v>
      </c>
      <c r="G664" s="288">
        <f t="shared" si="335"/>
        <v>24122.799999999999</v>
      </c>
      <c r="H664" s="288">
        <f t="shared" si="335"/>
        <v>6030.7</v>
      </c>
      <c r="I664" s="288">
        <f t="shared" si="335"/>
        <v>6030.7</v>
      </c>
      <c r="J664" s="309">
        <f t="shared" si="328"/>
        <v>25</v>
      </c>
      <c r="K664" s="309">
        <f t="shared" si="329"/>
        <v>100</v>
      </c>
    </row>
    <row r="665" spans="1:11" ht="25.5">
      <c r="A665" s="44"/>
      <c r="B665" s="25"/>
      <c r="C665" s="26" t="s">
        <v>59</v>
      </c>
      <c r="D665" s="25"/>
      <c r="E665" s="24" t="s">
        <v>58</v>
      </c>
      <c r="F665" s="284">
        <f t="shared" si="335"/>
        <v>24122.799999999999</v>
      </c>
      <c r="G665" s="284">
        <f t="shared" si="335"/>
        <v>24122.799999999999</v>
      </c>
      <c r="H665" s="284">
        <f t="shared" si="335"/>
        <v>6030.7</v>
      </c>
      <c r="I665" s="284">
        <f t="shared" si="335"/>
        <v>6030.7</v>
      </c>
      <c r="J665" s="304">
        <f t="shared" si="328"/>
        <v>25</v>
      </c>
      <c r="K665" s="304">
        <f t="shared" si="329"/>
        <v>100</v>
      </c>
    </row>
    <row r="666" spans="1:11" ht="26.25">
      <c r="A666" s="23"/>
      <c r="B666" s="23"/>
      <c r="C666" s="23" t="s">
        <v>93</v>
      </c>
      <c r="D666" s="23"/>
      <c r="E666" s="42" t="s">
        <v>92</v>
      </c>
      <c r="F666" s="285">
        <f t="shared" si="335"/>
        <v>24122.799999999999</v>
      </c>
      <c r="G666" s="285">
        <f t="shared" si="335"/>
        <v>24122.799999999999</v>
      </c>
      <c r="H666" s="285">
        <f t="shared" si="335"/>
        <v>6030.7</v>
      </c>
      <c r="I666" s="285">
        <f t="shared" si="335"/>
        <v>6030.7</v>
      </c>
      <c r="J666" s="305">
        <f t="shared" si="328"/>
        <v>25</v>
      </c>
      <c r="K666" s="305">
        <f t="shared" si="329"/>
        <v>100</v>
      </c>
    </row>
    <row r="667" spans="1:11" ht="26.25">
      <c r="A667" s="109"/>
      <c r="B667" s="109"/>
      <c r="C667" s="109" t="s">
        <v>142</v>
      </c>
      <c r="D667" s="109"/>
      <c r="E667" s="110" t="s">
        <v>141</v>
      </c>
      <c r="F667" s="286">
        <f t="shared" si="335"/>
        <v>24122.799999999999</v>
      </c>
      <c r="G667" s="286">
        <f t="shared" si="335"/>
        <v>24122.799999999999</v>
      </c>
      <c r="H667" s="286">
        <f t="shared" si="335"/>
        <v>6030.7</v>
      </c>
      <c r="I667" s="286">
        <f t="shared" si="335"/>
        <v>6030.7</v>
      </c>
      <c r="J667" s="306">
        <f t="shared" si="328"/>
        <v>25</v>
      </c>
      <c r="K667" s="306">
        <f t="shared" si="329"/>
        <v>100</v>
      </c>
    </row>
    <row r="668" spans="1:11">
      <c r="A668" s="7"/>
      <c r="B668" s="7"/>
      <c r="C668" s="6" t="s">
        <v>140</v>
      </c>
      <c r="D668" s="6"/>
      <c r="E668" s="51" t="s">
        <v>139</v>
      </c>
      <c r="F668" s="287">
        <f t="shared" si="335"/>
        <v>24122.799999999999</v>
      </c>
      <c r="G668" s="287">
        <f t="shared" si="335"/>
        <v>24122.799999999999</v>
      </c>
      <c r="H668" s="287">
        <f t="shared" si="335"/>
        <v>6030.7</v>
      </c>
      <c r="I668" s="287">
        <f t="shared" si="335"/>
        <v>6030.7</v>
      </c>
      <c r="J668" s="307">
        <f t="shared" si="328"/>
        <v>25</v>
      </c>
      <c r="K668" s="307">
        <f t="shared" si="329"/>
        <v>100</v>
      </c>
    </row>
    <row r="669" spans="1:11" ht="26.25">
      <c r="A669" s="7"/>
      <c r="B669" s="7"/>
      <c r="C669" s="6"/>
      <c r="D669" s="6" t="s">
        <v>57</v>
      </c>
      <c r="E669" s="5" t="s">
        <v>56</v>
      </c>
      <c r="F669" s="291">
        <v>24122.799999999999</v>
      </c>
      <c r="G669" s="291">
        <v>24122.799999999999</v>
      </c>
      <c r="H669" s="291">
        <v>6030.7</v>
      </c>
      <c r="I669" s="291">
        <v>6030.7</v>
      </c>
      <c r="J669" s="308">
        <f t="shared" si="328"/>
        <v>25</v>
      </c>
      <c r="K669" s="308">
        <f t="shared" si="329"/>
        <v>100</v>
      </c>
    </row>
    <row r="670" spans="1:11">
      <c r="A670" s="43"/>
      <c r="B670" s="17" t="s">
        <v>138</v>
      </c>
      <c r="C670" s="16"/>
      <c r="D670" s="17"/>
      <c r="E670" s="14" t="s">
        <v>137</v>
      </c>
      <c r="F670" s="288">
        <f t="shared" ref="F670:I673" si="336">F671</f>
        <v>364.1</v>
      </c>
      <c r="G670" s="288">
        <f t="shared" si="336"/>
        <v>464.1</v>
      </c>
      <c r="H670" s="288">
        <f t="shared" si="336"/>
        <v>20</v>
      </c>
      <c r="I670" s="288">
        <f t="shared" si="336"/>
        <v>20</v>
      </c>
      <c r="J670" s="309">
        <f t="shared" si="328"/>
        <v>4.3094160741219563</v>
      </c>
      <c r="K670" s="309">
        <f t="shared" si="329"/>
        <v>100</v>
      </c>
    </row>
    <row r="671" spans="1:11">
      <c r="A671" s="43"/>
      <c r="B671" s="17"/>
      <c r="C671" s="16" t="s">
        <v>36</v>
      </c>
      <c r="D671" s="17"/>
      <c r="E671" s="21" t="s">
        <v>35</v>
      </c>
      <c r="F671" s="288">
        <f t="shared" si="336"/>
        <v>364.1</v>
      </c>
      <c r="G671" s="288">
        <f t="shared" si="336"/>
        <v>464.1</v>
      </c>
      <c r="H671" s="288">
        <f t="shared" si="336"/>
        <v>20</v>
      </c>
      <c r="I671" s="288">
        <f t="shared" si="336"/>
        <v>20</v>
      </c>
      <c r="J671" s="309">
        <f t="shared" si="328"/>
        <v>4.3094160741219563</v>
      </c>
      <c r="K671" s="309">
        <f t="shared" si="329"/>
        <v>100</v>
      </c>
    </row>
    <row r="672" spans="1:11" ht="25.5">
      <c r="A672" s="44"/>
      <c r="B672" s="25"/>
      <c r="C672" s="26" t="s">
        <v>59</v>
      </c>
      <c r="D672" s="25"/>
      <c r="E672" s="24" t="s">
        <v>58</v>
      </c>
      <c r="F672" s="284">
        <f t="shared" si="336"/>
        <v>364.1</v>
      </c>
      <c r="G672" s="284">
        <f t="shared" si="336"/>
        <v>464.1</v>
      </c>
      <c r="H672" s="284">
        <f t="shared" si="336"/>
        <v>20</v>
      </c>
      <c r="I672" s="284">
        <f t="shared" si="336"/>
        <v>20</v>
      </c>
      <c r="J672" s="304">
        <f t="shared" si="328"/>
        <v>4.3094160741219563</v>
      </c>
      <c r="K672" s="304">
        <f t="shared" si="329"/>
        <v>100</v>
      </c>
    </row>
    <row r="673" spans="1:11">
      <c r="A673" s="23"/>
      <c r="B673" s="23"/>
      <c r="C673" s="23" t="s">
        <v>136</v>
      </c>
      <c r="D673" s="23"/>
      <c r="E673" s="42" t="s">
        <v>135</v>
      </c>
      <c r="F673" s="285">
        <f t="shared" si="336"/>
        <v>364.1</v>
      </c>
      <c r="G673" s="285">
        <f t="shared" si="336"/>
        <v>464.1</v>
      </c>
      <c r="H673" s="285">
        <f t="shared" si="336"/>
        <v>20</v>
      </c>
      <c r="I673" s="285">
        <f t="shared" si="336"/>
        <v>20</v>
      </c>
      <c r="J673" s="305">
        <f t="shared" si="328"/>
        <v>4.3094160741219563</v>
      </c>
      <c r="K673" s="305">
        <f t="shared" si="329"/>
        <v>100</v>
      </c>
    </row>
    <row r="674" spans="1:11">
      <c r="A674" s="109"/>
      <c r="B674" s="109"/>
      <c r="C674" s="109" t="s">
        <v>134</v>
      </c>
      <c r="D674" s="109"/>
      <c r="E674" s="110" t="s">
        <v>133</v>
      </c>
      <c r="F674" s="286">
        <f>F675+F677</f>
        <v>364.1</v>
      </c>
      <c r="G674" s="286">
        <f t="shared" ref="G674:I674" si="337">G675+G677</f>
        <v>464.1</v>
      </c>
      <c r="H674" s="286">
        <f t="shared" si="337"/>
        <v>20</v>
      </c>
      <c r="I674" s="286">
        <f t="shared" si="337"/>
        <v>20</v>
      </c>
      <c r="J674" s="306">
        <f t="shared" si="328"/>
        <v>4.3094160741219563</v>
      </c>
      <c r="K674" s="306">
        <f t="shared" si="329"/>
        <v>100</v>
      </c>
    </row>
    <row r="675" spans="1:11" ht="64.5">
      <c r="A675" s="7"/>
      <c r="B675" s="7"/>
      <c r="C675" s="6" t="s">
        <v>132</v>
      </c>
      <c r="D675" s="6"/>
      <c r="E675" s="5" t="s">
        <v>131</v>
      </c>
      <c r="F675" s="287">
        <f>F676</f>
        <v>297.10000000000002</v>
      </c>
      <c r="G675" s="287">
        <f t="shared" ref="G675:I675" si="338">G676</f>
        <v>297.10000000000002</v>
      </c>
      <c r="H675" s="287">
        <f t="shared" si="338"/>
        <v>20</v>
      </c>
      <c r="I675" s="287">
        <f t="shared" si="338"/>
        <v>20</v>
      </c>
      <c r="J675" s="307">
        <f t="shared" si="328"/>
        <v>6.731740154830022</v>
      </c>
      <c r="K675" s="307">
        <f t="shared" si="329"/>
        <v>100</v>
      </c>
    </row>
    <row r="676" spans="1:11" ht="26.25">
      <c r="A676" s="7"/>
      <c r="B676" s="7"/>
      <c r="C676" s="6"/>
      <c r="D676" s="6" t="s">
        <v>57</v>
      </c>
      <c r="E676" s="5" t="s">
        <v>56</v>
      </c>
      <c r="F676" s="291">
        <v>297.10000000000002</v>
      </c>
      <c r="G676" s="291">
        <v>297.10000000000002</v>
      </c>
      <c r="H676" s="291">
        <v>20</v>
      </c>
      <c r="I676" s="291">
        <v>20</v>
      </c>
      <c r="J676" s="308">
        <f t="shared" si="328"/>
        <v>6.731740154830022</v>
      </c>
      <c r="K676" s="308">
        <f t="shared" si="329"/>
        <v>100</v>
      </c>
    </row>
    <row r="677" spans="1:11">
      <c r="A677" s="7"/>
      <c r="B677" s="7"/>
      <c r="C677" s="45" t="s">
        <v>130</v>
      </c>
      <c r="D677" s="45"/>
      <c r="E677" s="8" t="s">
        <v>129</v>
      </c>
      <c r="F677" s="287">
        <f>F678</f>
        <v>67</v>
      </c>
      <c r="G677" s="287">
        <f t="shared" ref="G677:I677" si="339">G678</f>
        <v>167</v>
      </c>
      <c r="H677" s="287">
        <f t="shared" si="339"/>
        <v>0</v>
      </c>
      <c r="I677" s="287">
        <f t="shared" si="339"/>
        <v>0</v>
      </c>
      <c r="J677" s="307">
        <f t="shared" si="328"/>
        <v>0</v>
      </c>
      <c r="K677" s="307"/>
    </row>
    <row r="678" spans="1:11" ht="26.25">
      <c r="A678" s="7"/>
      <c r="B678" s="7"/>
      <c r="C678" s="45"/>
      <c r="D678" s="6" t="s">
        <v>57</v>
      </c>
      <c r="E678" s="5" t="s">
        <v>56</v>
      </c>
      <c r="F678" s="287">
        <f>F680</f>
        <v>67</v>
      </c>
      <c r="G678" s="287">
        <f>G680+G679</f>
        <v>167</v>
      </c>
      <c r="H678" s="287">
        <f t="shared" ref="H678" si="340">H680</f>
        <v>0</v>
      </c>
      <c r="I678" s="287">
        <f t="shared" ref="I678" si="341">I680</f>
        <v>0</v>
      </c>
      <c r="J678" s="307">
        <f t="shared" si="328"/>
        <v>0</v>
      </c>
      <c r="K678" s="307"/>
    </row>
    <row r="679" spans="1:11">
      <c r="A679" s="7"/>
      <c r="B679" s="7"/>
      <c r="C679" s="6"/>
      <c r="D679" s="6"/>
      <c r="E679" s="8" t="s">
        <v>100</v>
      </c>
      <c r="F679" s="287">
        <v>0</v>
      </c>
      <c r="G679" s="287">
        <v>100</v>
      </c>
      <c r="H679" s="287">
        <v>0</v>
      </c>
      <c r="I679" s="287">
        <v>0</v>
      </c>
      <c r="J679" s="307">
        <f t="shared" si="328"/>
        <v>0</v>
      </c>
      <c r="K679" s="307"/>
    </row>
    <row r="680" spans="1:11">
      <c r="A680" s="7"/>
      <c r="B680" s="7"/>
      <c r="C680" s="6"/>
      <c r="D680" s="6"/>
      <c r="E680" s="8" t="s">
        <v>97</v>
      </c>
      <c r="F680" s="287">
        <v>67</v>
      </c>
      <c r="G680" s="287">
        <v>67</v>
      </c>
      <c r="H680" s="287">
        <v>0</v>
      </c>
      <c r="I680" s="287">
        <v>0</v>
      </c>
      <c r="J680" s="307">
        <f t="shared" si="328"/>
        <v>0</v>
      </c>
      <c r="K680" s="307"/>
    </row>
    <row r="681" spans="1:11">
      <c r="A681" s="43"/>
      <c r="B681" s="17" t="s">
        <v>128</v>
      </c>
      <c r="C681" s="16"/>
      <c r="D681" s="17"/>
      <c r="E681" s="21" t="s">
        <v>127</v>
      </c>
      <c r="F681" s="288">
        <f t="shared" ref="F681:I686" si="342">F682</f>
        <v>300</v>
      </c>
      <c r="G681" s="288">
        <f t="shared" si="342"/>
        <v>300</v>
      </c>
      <c r="H681" s="288">
        <f t="shared" si="342"/>
        <v>0</v>
      </c>
      <c r="I681" s="288">
        <f t="shared" si="342"/>
        <v>0</v>
      </c>
      <c r="J681" s="309">
        <f t="shared" si="328"/>
        <v>0</v>
      </c>
      <c r="K681" s="309"/>
    </row>
    <row r="682" spans="1:11">
      <c r="A682" s="43"/>
      <c r="B682" s="17"/>
      <c r="C682" s="16" t="s">
        <v>36</v>
      </c>
      <c r="D682" s="17"/>
      <c r="E682" s="21" t="s">
        <v>35</v>
      </c>
      <c r="F682" s="288">
        <f t="shared" si="342"/>
        <v>300</v>
      </c>
      <c r="G682" s="288">
        <f t="shared" si="342"/>
        <v>300</v>
      </c>
      <c r="H682" s="288">
        <f t="shared" si="342"/>
        <v>0</v>
      </c>
      <c r="I682" s="288">
        <f t="shared" si="342"/>
        <v>0</v>
      </c>
      <c r="J682" s="309">
        <f t="shared" si="328"/>
        <v>0</v>
      </c>
      <c r="K682" s="309"/>
    </row>
    <row r="683" spans="1:11" ht="25.5">
      <c r="A683" s="44"/>
      <c r="B683" s="25"/>
      <c r="C683" s="26" t="s">
        <v>79</v>
      </c>
      <c r="D683" s="25"/>
      <c r="E683" s="24" t="s">
        <v>78</v>
      </c>
      <c r="F683" s="284">
        <f t="shared" si="342"/>
        <v>300</v>
      </c>
      <c r="G683" s="284">
        <f t="shared" si="342"/>
        <v>300</v>
      </c>
      <c r="H683" s="284">
        <f t="shared" si="342"/>
        <v>0</v>
      </c>
      <c r="I683" s="284">
        <f t="shared" si="342"/>
        <v>0</v>
      </c>
      <c r="J683" s="304">
        <f t="shared" si="328"/>
        <v>0</v>
      </c>
      <c r="K683" s="304"/>
    </row>
    <row r="684" spans="1:11">
      <c r="A684" s="23"/>
      <c r="B684" s="23"/>
      <c r="C684" s="23" t="s">
        <v>126</v>
      </c>
      <c r="D684" s="23"/>
      <c r="E684" s="22" t="s">
        <v>125</v>
      </c>
      <c r="F684" s="285">
        <f t="shared" si="342"/>
        <v>300</v>
      </c>
      <c r="G684" s="285">
        <f t="shared" si="342"/>
        <v>300</v>
      </c>
      <c r="H684" s="285">
        <f t="shared" si="342"/>
        <v>0</v>
      </c>
      <c r="I684" s="285">
        <f t="shared" si="342"/>
        <v>0</v>
      </c>
      <c r="J684" s="305">
        <f t="shared" si="328"/>
        <v>0</v>
      </c>
      <c r="K684" s="305"/>
    </row>
    <row r="685" spans="1:11" ht="27" customHeight="1">
      <c r="A685" s="109"/>
      <c r="B685" s="109"/>
      <c r="C685" s="109" t="s">
        <v>124</v>
      </c>
      <c r="D685" s="109"/>
      <c r="E685" s="110" t="s">
        <v>123</v>
      </c>
      <c r="F685" s="286">
        <f t="shared" si="342"/>
        <v>300</v>
      </c>
      <c r="G685" s="286">
        <f t="shared" si="342"/>
        <v>300</v>
      </c>
      <c r="H685" s="286">
        <f t="shared" si="342"/>
        <v>0</v>
      </c>
      <c r="I685" s="286">
        <f t="shared" si="342"/>
        <v>0</v>
      </c>
      <c r="J685" s="306">
        <f t="shared" si="328"/>
        <v>0</v>
      </c>
      <c r="K685" s="306"/>
    </row>
    <row r="686" spans="1:11" ht="26.25">
      <c r="A686" s="7"/>
      <c r="B686" s="7"/>
      <c r="C686" s="6" t="s">
        <v>122</v>
      </c>
      <c r="D686" s="6"/>
      <c r="E686" s="5" t="s">
        <v>687</v>
      </c>
      <c r="F686" s="287">
        <f t="shared" si="342"/>
        <v>300</v>
      </c>
      <c r="G686" s="287">
        <f t="shared" si="342"/>
        <v>300</v>
      </c>
      <c r="H686" s="287">
        <f t="shared" si="342"/>
        <v>0</v>
      </c>
      <c r="I686" s="287">
        <f t="shared" si="342"/>
        <v>0</v>
      </c>
      <c r="J686" s="307">
        <f t="shared" si="328"/>
        <v>0</v>
      </c>
      <c r="K686" s="307"/>
    </row>
    <row r="687" spans="1:11" ht="26.25">
      <c r="A687" s="7"/>
      <c r="B687" s="7"/>
      <c r="C687" s="6"/>
      <c r="D687" s="6" t="s">
        <v>57</v>
      </c>
      <c r="E687" s="5" t="s">
        <v>56</v>
      </c>
      <c r="F687" s="287">
        <v>300</v>
      </c>
      <c r="G687" s="287">
        <v>300</v>
      </c>
      <c r="H687" s="287">
        <v>0</v>
      </c>
      <c r="I687" s="287">
        <v>0</v>
      </c>
      <c r="J687" s="307">
        <f t="shared" si="328"/>
        <v>0</v>
      </c>
      <c r="K687" s="307"/>
    </row>
    <row r="688" spans="1:11">
      <c r="A688" s="15"/>
      <c r="B688" s="17" t="s">
        <v>121</v>
      </c>
      <c r="C688" s="16"/>
      <c r="D688" s="15"/>
      <c r="E688" s="14" t="s">
        <v>120</v>
      </c>
      <c r="F688" s="288">
        <f t="shared" ref="F688:I688" si="343">F689+F734</f>
        <v>93599.306420000008</v>
      </c>
      <c r="G688" s="288">
        <f t="shared" si="343"/>
        <v>100450.87222999999</v>
      </c>
      <c r="H688" s="288">
        <f t="shared" si="343"/>
        <v>21576.924999999999</v>
      </c>
      <c r="I688" s="288">
        <f t="shared" si="343"/>
        <v>21565.698329999999</v>
      </c>
      <c r="J688" s="309">
        <f t="shared" si="328"/>
        <v>21.468901017227136</v>
      </c>
      <c r="K688" s="309">
        <f t="shared" si="329"/>
        <v>99.947969091981363</v>
      </c>
    </row>
    <row r="689" spans="1:11">
      <c r="A689" s="28"/>
      <c r="B689" s="17" t="s">
        <v>119</v>
      </c>
      <c r="C689" s="16"/>
      <c r="D689" s="15"/>
      <c r="E689" s="14" t="s">
        <v>118</v>
      </c>
      <c r="F689" s="288">
        <f t="shared" ref="F689:I691" si="344">F690</f>
        <v>87766.576210000014</v>
      </c>
      <c r="G689" s="288">
        <f>G690</f>
        <v>94618.142019999999</v>
      </c>
      <c r="H689" s="288">
        <f t="shared" si="344"/>
        <v>20636.924999999999</v>
      </c>
      <c r="I689" s="288">
        <f t="shared" si="344"/>
        <v>20636.924999999999</v>
      </c>
      <c r="J689" s="309">
        <f t="shared" si="328"/>
        <v>21.810748509136705</v>
      </c>
      <c r="K689" s="309">
        <f t="shared" si="329"/>
        <v>100</v>
      </c>
    </row>
    <row r="690" spans="1:11">
      <c r="A690" s="28"/>
      <c r="B690" s="17"/>
      <c r="C690" s="16" t="s">
        <v>36</v>
      </c>
      <c r="D690" s="17"/>
      <c r="E690" s="21" t="s">
        <v>35</v>
      </c>
      <c r="F690" s="288">
        <f t="shared" si="344"/>
        <v>87766.576210000014</v>
      </c>
      <c r="G690" s="288">
        <f t="shared" si="344"/>
        <v>94618.142019999999</v>
      </c>
      <c r="H690" s="288">
        <f t="shared" si="344"/>
        <v>20636.924999999999</v>
      </c>
      <c r="I690" s="288">
        <f t="shared" si="344"/>
        <v>20636.924999999999</v>
      </c>
      <c r="J690" s="309">
        <f t="shared" si="328"/>
        <v>21.810748509136705</v>
      </c>
      <c r="K690" s="309">
        <f t="shared" si="329"/>
        <v>100</v>
      </c>
    </row>
    <row r="691" spans="1:11" ht="25.5">
      <c r="A691" s="44"/>
      <c r="B691" s="25"/>
      <c r="C691" s="26" t="s">
        <v>59</v>
      </c>
      <c r="D691" s="25"/>
      <c r="E691" s="24" t="s">
        <v>58</v>
      </c>
      <c r="F691" s="284">
        <f t="shared" si="344"/>
        <v>87766.576210000014</v>
      </c>
      <c r="G691" s="284">
        <f t="shared" si="344"/>
        <v>94618.142019999999</v>
      </c>
      <c r="H691" s="284">
        <f t="shared" si="344"/>
        <v>20636.924999999999</v>
      </c>
      <c r="I691" s="284">
        <f t="shared" si="344"/>
        <v>20636.924999999999</v>
      </c>
      <c r="J691" s="304">
        <f t="shared" si="328"/>
        <v>21.810748509136705</v>
      </c>
      <c r="K691" s="304">
        <f t="shared" si="329"/>
        <v>100</v>
      </c>
    </row>
    <row r="692" spans="1:11" ht="26.25">
      <c r="A692" s="23"/>
      <c r="B692" s="23"/>
      <c r="C692" s="23" t="s">
        <v>93</v>
      </c>
      <c r="D692" s="23"/>
      <c r="E692" s="42" t="s">
        <v>92</v>
      </c>
      <c r="F692" s="285">
        <f>F693+F696+F704+F707+F728</f>
        <v>87766.576210000014</v>
      </c>
      <c r="G692" s="285">
        <f t="shared" ref="G692:H692" si="345">G693+G696+G704+G707+G728</f>
        <v>94618.142019999999</v>
      </c>
      <c r="H692" s="285">
        <f t="shared" si="345"/>
        <v>20636.924999999999</v>
      </c>
      <c r="I692" s="285">
        <f>I693+I696+I704+I707+I728</f>
        <v>20636.924999999999</v>
      </c>
      <c r="J692" s="305">
        <f t="shared" si="328"/>
        <v>21.810748509136705</v>
      </c>
      <c r="K692" s="305">
        <f t="shared" si="329"/>
        <v>100</v>
      </c>
    </row>
    <row r="693" spans="1:11" ht="39">
      <c r="A693" s="109"/>
      <c r="B693" s="109"/>
      <c r="C693" s="109" t="s">
        <v>117</v>
      </c>
      <c r="D693" s="109"/>
      <c r="E693" s="110" t="s">
        <v>116</v>
      </c>
      <c r="F693" s="286">
        <f t="shared" ref="F693:I694" si="346">F694</f>
        <v>50874.8</v>
      </c>
      <c r="G693" s="286">
        <f t="shared" si="346"/>
        <v>50874.8</v>
      </c>
      <c r="H693" s="286">
        <f t="shared" si="346"/>
        <v>12308.4</v>
      </c>
      <c r="I693" s="286">
        <f t="shared" si="346"/>
        <v>12308.4</v>
      </c>
      <c r="J693" s="306">
        <f t="shared" si="328"/>
        <v>24.193510343038202</v>
      </c>
      <c r="K693" s="306">
        <f t="shared" si="329"/>
        <v>100</v>
      </c>
    </row>
    <row r="694" spans="1:11">
      <c r="A694" s="6"/>
      <c r="B694" s="6"/>
      <c r="C694" s="6" t="s">
        <v>115</v>
      </c>
      <c r="D694" s="6"/>
      <c r="E694" s="51" t="s">
        <v>114</v>
      </c>
      <c r="F694" s="287">
        <f t="shared" si="346"/>
        <v>50874.8</v>
      </c>
      <c r="G694" s="287">
        <f t="shared" si="346"/>
        <v>50874.8</v>
      </c>
      <c r="H694" s="287">
        <f t="shared" si="346"/>
        <v>12308.4</v>
      </c>
      <c r="I694" s="287">
        <f t="shared" si="346"/>
        <v>12308.4</v>
      </c>
      <c r="J694" s="307">
        <f t="shared" si="328"/>
        <v>24.193510343038202</v>
      </c>
      <c r="K694" s="307">
        <f t="shared" si="329"/>
        <v>100</v>
      </c>
    </row>
    <row r="695" spans="1:11" ht="26.25">
      <c r="A695" s="6"/>
      <c r="B695" s="6"/>
      <c r="C695" s="6"/>
      <c r="D695" s="6" t="s">
        <v>57</v>
      </c>
      <c r="E695" s="5" t="s">
        <v>56</v>
      </c>
      <c r="F695" s="291">
        <v>50874.8</v>
      </c>
      <c r="G695" s="291">
        <v>50874.8</v>
      </c>
      <c r="H695" s="291">
        <v>12308.4</v>
      </c>
      <c r="I695" s="291">
        <v>12308.4</v>
      </c>
      <c r="J695" s="308">
        <f t="shared" si="328"/>
        <v>24.193510343038202</v>
      </c>
      <c r="K695" s="308">
        <f t="shared" si="329"/>
        <v>100</v>
      </c>
    </row>
    <row r="696" spans="1:11">
      <c r="A696" s="109"/>
      <c r="B696" s="109"/>
      <c r="C696" s="109" t="s">
        <v>113</v>
      </c>
      <c r="D696" s="109"/>
      <c r="E696" s="110" t="s">
        <v>112</v>
      </c>
      <c r="F696" s="286">
        <f>F697+F699+F701</f>
        <v>30130.05</v>
      </c>
      <c r="G696" s="286">
        <f t="shared" ref="G696:I696" si="347">G697+G699+G701</f>
        <v>30130.05</v>
      </c>
      <c r="H696" s="286">
        <f t="shared" si="347"/>
        <v>7593.5249999999996</v>
      </c>
      <c r="I696" s="286">
        <f t="shared" si="347"/>
        <v>7593.5249999999996</v>
      </c>
      <c r="J696" s="306">
        <f t="shared" si="328"/>
        <v>25.202497174747467</v>
      </c>
      <c r="K696" s="306">
        <f t="shared" si="329"/>
        <v>100</v>
      </c>
    </row>
    <row r="697" spans="1:11" ht="26.25">
      <c r="A697" s="6"/>
      <c r="B697" s="6"/>
      <c r="C697" s="6" t="s">
        <v>111</v>
      </c>
      <c r="D697" s="6"/>
      <c r="E697" s="51" t="s">
        <v>110</v>
      </c>
      <c r="F697" s="287">
        <f>F698</f>
        <v>29614.1</v>
      </c>
      <c r="G697" s="287">
        <f t="shared" ref="G697:I697" si="348">G698</f>
        <v>29614.1</v>
      </c>
      <c r="H697" s="287">
        <f t="shared" si="348"/>
        <v>7403.5249999999996</v>
      </c>
      <c r="I697" s="287">
        <f t="shared" si="348"/>
        <v>7403.5249999999996</v>
      </c>
      <c r="J697" s="307">
        <f t="shared" si="328"/>
        <v>25</v>
      </c>
      <c r="K697" s="307">
        <f t="shared" si="329"/>
        <v>100</v>
      </c>
    </row>
    <row r="698" spans="1:11" ht="26.25">
      <c r="A698" s="6"/>
      <c r="B698" s="6"/>
      <c r="C698" s="6"/>
      <c r="D698" s="6" t="s">
        <v>57</v>
      </c>
      <c r="E698" s="5" t="s">
        <v>56</v>
      </c>
      <c r="F698" s="291">
        <f>31652.3-2038.2</f>
        <v>29614.1</v>
      </c>
      <c r="G698" s="291">
        <f t="shared" ref="G698" si="349">31652.3-2038.2</f>
        <v>29614.1</v>
      </c>
      <c r="H698" s="291">
        <v>7403.5249999999996</v>
      </c>
      <c r="I698" s="291">
        <v>7403.5249999999996</v>
      </c>
      <c r="J698" s="308">
        <f t="shared" si="328"/>
        <v>25</v>
      </c>
      <c r="K698" s="308">
        <f t="shared" si="329"/>
        <v>100</v>
      </c>
    </row>
    <row r="699" spans="1:11">
      <c r="A699" s="6"/>
      <c r="B699" s="6"/>
      <c r="C699" s="6" t="s">
        <v>109</v>
      </c>
      <c r="D699" s="6"/>
      <c r="E699" s="51" t="s">
        <v>108</v>
      </c>
      <c r="F699" s="287">
        <v>500</v>
      </c>
      <c r="G699" s="287">
        <v>500</v>
      </c>
      <c r="H699" s="287">
        <v>190</v>
      </c>
      <c r="I699" s="287">
        <v>190</v>
      </c>
      <c r="J699" s="307">
        <f t="shared" si="328"/>
        <v>38</v>
      </c>
      <c r="K699" s="307">
        <f t="shared" si="329"/>
        <v>100</v>
      </c>
    </row>
    <row r="700" spans="1:11" ht="26.25">
      <c r="A700" s="6"/>
      <c r="B700" s="6"/>
      <c r="C700" s="6"/>
      <c r="D700" s="6" t="s">
        <v>57</v>
      </c>
      <c r="E700" s="5" t="s">
        <v>56</v>
      </c>
      <c r="F700" s="287">
        <v>500</v>
      </c>
      <c r="G700" s="287">
        <v>500</v>
      </c>
      <c r="H700" s="287">
        <v>190</v>
      </c>
      <c r="I700" s="287">
        <v>190</v>
      </c>
      <c r="J700" s="307">
        <f t="shared" si="328"/>
        <v>38</v>
      </c>
      <c r="K700" s="307">
        <f t="shared" si="329"/>
        <v>100</v>
      </c>
    </row>
    <row r="701" spans="1:11" ht="26.25">
      <c r="A701" s="179"/>
      <c r="B701" s="179"/>
      <c r="C701" s="6" t="s">
        <v>706</v>
      </c>
      <c r="D701" s="179"/>
      <c r="E701" s="180" t="s">
        <v>709</v>
      </c>
      <c r="F701" s="291">
        <f>F702</f>
        <v>15.95</v>
      </c>
      <c r="G701" s="291">
        <f t="shared" ref="G701:I702" si="350">G702</f>
        <v>15.95</v>
      </c>
      <c r="H701" s="291">
        <f t="shared" si="350"/>
        <v>0</v>
      </c>
      <c r="I701" s="291">
        <f t="shared" si="350"/>
        <v>0</v>
      </c>
      <c r="J701" s="308">
        <f t="shared" si="328"/>
        <v>0</v>
      </c>
      <c r="K701" s="308"/>
    </row>
    <row r="702" spans="1:11" ht="26.25">
      <c r="A702" s="179"/>
      <c r="B702" s="179"/>
      <c r="C702" s="179"/>
      <c r="D702" s="6" t="s">
        <v>57</v>
      </c>
      <c r="E702" s="5" t="s">
        <v>56</v>
      </c>
      <c r="F702" s="291">
        <f>F703</f>
        <v>15.95</v>
      </c>
      <c r="G702" s="291">
        <f t="shared" si="350"/>
        <v>15.95</v>
      </c>
      <c r="H702" s="291">
        <v>0</v>
      </c>
      <c r="I702" s="291">
        <v>0</v>
      </c>
      <c r="J702" s="308">
        <f t="shared" si="328"/>
        <v>0</v>
      </c>
      <c r="K702" s="308"/>
    </row>
    <row r="703" spans="1:11">
      <c r="A703" s="179"/>
      <c r="B703" s="179"/>
      <c r="C703" s="179"/>
      <c r="D703" s="179"/>
      <c r="E703" s="73" t="s">
        <v>288</v>
      </c>
      <c r="F703" s="291">
        <v>15.95</v>
      </c>
      <c r="G703" s="291">
        <v>15.95</v>
      </c>
      <c r="H703" s="291">
        <v>0</v>
      </c>
      <c r="I703" s="291">
        <v>0</v>
      </c>
      <c r="J703" s="308">
        <f t="shared" si="328"/>
        <v>0</v>
      </c>
      <c r="K703" s="308"/>
    </row>
    <row r="704" spans="1:11" ht="26.25">
      <c r="A704" s="109"/>
      <c r="B704" s="109"/>
      <c r="C704" s="109" t="s">
        <v>107</v>
      </c>
      <c r="D704" s="109"/>
      <c r="E704" s="110" t="s">
        <v>106</v>
      </c>
      <c r="F704" s="286">
        <f t="shared" ref="F704:I705" si="351">F705</f>
        <v>4339.8</v>
      </c>
      <c r="G704" s="286">
        <f t="shared" si="351"/>
        <v>4339.8</v>
      </c>
      <c r="H704" s="286">
        <f t="shared" si="351"/>
        <v>735</v>
      </c>
      <c r="I704" s="286">
        <f t="shared" si="351"/>
        <v>735</v>
      </c>
      <c r="J704" s="306">
        <f t="shared" si="328"/>
        <v>16.936264343978984</v>
      </c>
      <c r="K704" s="306">
        <f t="shared" si="329"/>
        <v>100</v>
      </c>
    </row>
    <row r="705" spans="1:11">
      <c r="A705" s="6"/>
      <c r="B705" s="6"/>
      <c r="C705" s="6" t="s">
        <v>105</v>
      </c>
      <c r="D705" s="6"/>
      <c r="E705" s="51" t="s">
        <v>104</v>
      </c>
      <c r="F705" s="287">
        <f t="shared" si="351"/>
        <v>4339.8</v>
      </c>
      <c r="G705" s="287">
        <f t="shared" si="351"/>
        <v>4339.8</v>
      </c>
      <c r="H705" s="287">
        <f t="shared" si="351"/>
        <v>735</v>
      </c>
      <c r="I705" s="287">
        <f t="shared" si="351"/>
        <v>735</v>
      </c>
      <c r="J705" s="307">
        <f t="shared" si="328"/>
        <v>16.936264343978984</v>
      </c>
      <c r="K705" s="307">
        <f t="shared" si="329"/>
        <v>100</v>
      </c>
    </row>
    <row r="706" spans="1:11" ht="26.25">
      <c r="A706" s="6"/>
      <c r="B706" s="6"/>
      <c r="C706" s="6"/>
      <c r="D706" s="6" t="s">
        <v>57</v>
      </c>
      <c r="E706" s="5" t="s">
        <v>56</v>
      </c>
      <c r="F706" s="291">
        <f>4511.1-171.3</f>
        <v>4339.8</v>
      </c>
      <c r="G706" s="291">
        <f t="shared" ref="G706" si="352">4511.1-171.3</f>
        <v>4339.8</v>
      </c>
      <c r="H706" s="291">
        <v>735</v>
      </c>
      <c r="I706" s="291">
        <v>735</v>
      </c>
      <c r="J706" s="308">
        <f t="shared" si="328"/>
        <v>16.936264343978984</v>
      </c>
      <c r="K706" s="308">
        <f t="shared" si="329"/>
        <v>100</v>
      </c>
    </row>
    <row r="707" spans="1:11" s="48" customFormat="1" ht="39">
      <c r="A707" s="109"/>
      <c r="B707" s="109"/>
      <c r="C707" s="109" t="s">
        <v>103</v>
      </c>
      <c r="D707" s="109"/>
      <c r="E707" s="111" t="s">
        <v>102</v>
      </c>
      <c r="F707" s="286">
        <f>F708+F710+F713+F718+F723</f>
        <v>2201.9262099999996</v>
      </c>
      <c r="G707" s="286">
        <f t="shared" ref="G707:H707" si="353">G708+G710+G713+G718+G723</f>
        <v>5261.2620200000001</v>
      </c>
      <c r="H707" s="286">
        <f t="shared" si="353"/>
        <v>0</v>
      </c>
      <c r="I707" s="286">
        <f>I708+I710+I713+I718+I723</f>
        <v>0</v>
      </c>
      <c r="J707" s="306">
        <f t="shared" si="328"/>
        <v>0</v>
      </c>
      <c r="K707" s="306"/>
    </row>
    <row r="708" spans="1:11" s="162" customFormat="1" ht="26.25">
      <c r="A708" s="161"/>
      <c r="B708" s="161"/>
      <c r="C708" s="6" t="s">
        <v>643</v>
      </c>
      <c r="D708" s="6"/>
      <c r="E708" s="5" t="s">
        <v>625</v>
      </c>
      <c r="F708" s="291">
        <f>F709</f>
        <v>212</v>
      </c>
      <c r="G708" s="291">
        <f t="shared" ref="G708:I708" si="354">G709</f>
        <v>212</v>
      </c>
      <c r="H708" s="291">
        <f t="shared" si="354"/>
        <v>0</v>
      </c>
      <c r="I708" s="291">
        <f t="shared" si="354"/>
        <v>0</v>
      </c>
      <c r="J708" s="308">
        <f t="shared" si="328"/>
        <v>0</v>
      </c>
      <c r="K708" s="308"/>
    </row>
    <row r="709" spans="1:11" s="162" customFormat="1" ht="26.25">
      <c r="A709" s="161"/>
      <c r="B709" s="161"/>
      <c r="C709" s="49"/>
      <c r="D709" s="6" t="s">
        <v>57</v>
      </c>
      <c r="E709" s="5" t="s">
        <v>56</v>
      </c>
      <c r="F709" s="291">
        <v>212</v>
      </c>
      <c r="G709" s="291">
        <v>212</v>
      </c>
      <c r="H709" s="291">
        <v>0</v>
      </c>
      <c r="I709" s="291">
        <v>0</v>
      </c>
      <c r="J709" s="308">
        <f t="shared" si="328"/>
        <v>0</v>
      </c>
      <c r="K709" s="308"/>
    </row>
    <row r="710" spans="1:11" ht="26.25">
      <c r="A710" s="7"/>
      <c r="B710" s="7"/>
      <c r="C710" s="6" t="s">
        <v>567</v>
      </c>
      <c r="D710" s="6"/>
      <c r="E710" s="5" t="s">
        <v>644</v>
      </c>
      <c r="F710" s="289">
        <f>F711</f>
        <v>1650</v>
      </c>
      <c r="G710" s="289">
        <f t="shared" ref="G710:I711" si="355">G711</f>
        <v>1650</v>
      </c>
      <c r="H710" s="289">
        <f t="shared" si="355"/>
        <v>0</v>
      </c>
      <c r="I710" s="289">
        <f t="shared" si="355"/>
        <v>0</v>
      </c>
      <c r="J710" s="310">
        <f t="shared" si="328"/>
        <v>0</v>
      </c>
      <c r="K710" s="310"/>
    </row>
    <row r="711" spans="1:11" ht="26.25">
      <c r="A711" s="7"/>
      <c r="B711" s="7"/>
      <c r="C711" s="49"/>
      <c r="D711" s="6" t="s">
        <v>57</v>
      </c>
      <c r="E711" s="5" t="s">
        <v>56</v>
      </c>
      <c r="F711" s="289">
        <f>F712</f>
        <v>1650</v>
      </c>
      <c r="G711" s="289">
        <f t="shared" si="355"/>
        <v>1650</v>
      </c>
      <c r="H711" s="289">
        <f t="shared" si="355"/>
        <v>0</v>
      </c>
      <c r="I711" s="289">
        <f t="shared" si="355"/>
        <v>0</v>
      </c>
      <c r="J711" s="310">
        <f t="shared" si="328"/>
        <v>0</v>
      </c>
      <c r="K711" s="310"/>
    </row>
    <row r="712" spans="1:11">
      <c r="A712" s="7"/>
      <c r="B712" s="7"/>
      <c r="C712" s="49"/>
      <c r="D712" s="6"/>
      <c r="E712" s="5" t="s">
        <v>97</v>
      </c>
      <c r="F712" s="289">
        <v>1650</v>
      </c>
      <c r="G712" s="289">
        <v>1650</v>
      </c>
      <c r="H712" s="289">
        <v>0</v>
      </c>
      <c r="I712" s="289">
        <v>0</v>
      </c>
      <c r="J712" s="310">
        <f t="shared" ref="J712:J775" si="356">I712/G712*100</f>
        <v>0</v>
      </c>
      <c r="K712" s="310"/>
    </row>
    <row r="713" spans="1:11" s="18" customFormat="1" ht="26.25">
      <c r="A713" s="49"/>
      <c r="B713" s="49"/>
      <c r="C713" s="60" t="s">
        <v>680</v>
      </c>
      <c r="D713" s="6"/>
      <c r="E713" s="74" t="s">
        <v>666</v>
      </c>
      <c r="F713" s="291">
        <f>F714</f>
        <v>55.6</v>
      </c>
      <c r="G713" s="291">
        <f t="shared" ref="G713:I713" si="357">G714</f>
        <v>556</v>
      </c>
      <c r="H713" s="291">
        <f t="shared" si="357"/>
        <v>0</v>
      </c>
      <c r="I713" s="291">
        <f t="shared" si="357"/>
        <v>0</v>
      </c>
      <c r="J713" s="308">
        <f t="shared" si="356"/>
        <v>0</v>
      </c>
      <c r="K713" s="308"/>
    </row>
    <row r="714" spans="1:11" s="18" customFormat="1" ht="26.25">
      <c r="A714" s="49"/>
      <c r="B714" s="49"/>
      <c r="C714" s="6"/>
      <c r="D714" s="6" t="s">
        <v>57</v>
      </c>
      <c r="E714" s="5" t="s">
        <v>56</v>
      </c>
      <c r="F714" s="291">
        <f>F716+F717</f>
        <v>55.6</v>
      </c>
      <c r="G714" s="291">
        <f>G716+G717+G715</f>
        <v>556</v>
      </c>
      <c r="H714" s="291">
        <v>0</v>
      </c>
      <c r="I714" s="291">
        <v>0</v>
      </c>
      <c r="J714" s="308">
        <f t="shared" si="356"/>
        <v>0</v>
      </c>
      <c r="K714" s="308"/>
    </row>
    <row r="715" spans="1:11" s="18" customFormat="1">
      <c r="A715" s="275"/>
      <c r="B715" s="275"/>
      <c r="C715" s="270"/>
      <c r="D715" s="270"/>
      <c r="E715" s="8" t="s">
        <v>100</v>
      </c>
      <c r="F715" s="291"/>
      <c r="G715" s="291">
        <v>500.4</v>
      </c>
      <c r="H715" s="291">
        <v>0</v>
      </c>
      <c r="I715" s="291">
        <v>0</v>
      </c>
      <c r="J715" s="308">
        <f t="shared" si="356"/>
        <v>0</v>
      </c>
      <c r="K715" s="308"/>
    </row>
    <row r="716" spans="1:11" s="18" customFormat="1">
      <c r="A716" s="49"/>
      <c r="B716" s="49"/>
      <c r="C716" s="6"/>
      <c r="D716" s="6"/>
      <c r="E716" s="73" t="s">
        <v>288</v>
      </c>
      <c r="F716" s="291">
        <v>27.8</v>
      </c>
      <c r="G716" s="291">
        <v>27.8</v>
      </c>
      <c r="H716" s="291">
        <v>0</v>
      </c>
      <c r="I716" s="291">
        <v>0</v>
      </c>
      <c r="J716" s="308">
        <f t="shared" si="356"/>
        <v>0</v>
      </c>
      <c r="K716" s="308"/>
    </row>
    <row r="717" spans="1:11" s="18" customFormat="1">
      <c r="A717" s="49"/>
      <c r="B717" s="49"/>
      <c r="C717" s="6"/>
      <c r="D717" s="6"/>
      <c r="E717" s="73" t="s">
        <v>294</v>
      </c>
      <c r="F717" s="291">
        <v>27.8</v>
      </c>
      <c r="G717" s="291">
        <v>27.8</v>
      </c>
      <c r="H717" s="291">
        <v>0</v>
      </c>
      <c r="I717" s="291">
        <v>0</v>
      </c>
      <c r="J717" s="308">
        <f t="shared" si="356"/>
        <v>0</v>
      </c>
      <c r="K717" s="308"/>
    </row>
    <row r="718" spans="1:11" s="18" customFormat="1" ht="27" customHeight="1">
      <c r="A718" s="49"/>
      <c r="B718" s="49"/>
      <c r="C718" s="60" t="s">
        <v>682</v>
      </c>
      <c r="D718" s="6"/>
      <c r="E718" s="74" t="s">
        <v>671</v>
      </c>
      <c r="F718" s="291">
        <f>F719</f>
        <v>85.188150000000007</v>
      </c>
      <c r="G718" s="291">
        <f t="shared" ref="G718:I718" si="358">G719</f>
        <v>851.88148999999999</v>
      </c>
      <c r="H718" s="291">
        <f t="shared" si="358"/>
        <v>0</v>
      </c>
      <c r="I718" s="291">
        <f t="shared" si="358"/>
        <v>0</v>
      </c>
      <c r="J718" s="308">
        <f t="shared" si="356"/>
        <v>0</v>
      </c>
      <c r="K718" s="308"/>
    </row>
    <row r="719" spans="1:11" s="18" customFormat="1" ht="26.25">
      <c r="A719" s="49"/>
      <c r="B719" s="49"/>
      <c r="C719" s="6"/>
      <c r="D719" s="6" t="s">
        <v>57</v>
      </c>
      <c r="E719" s="5" t="s">
        <v>56</v>
      </c>
      <c r="F719" s="291">
        <f>F721+F722</f>
        <v>85.188150000000007</v>
      </c>
      <c r="G719" s="291">
        <f>G721+G722+G720</f>
        <v>851.88148999999999</v>
      </c>
      <c r="H719" s="291">
        <v>0</v>
      </c>
      <c r="I719" s="291">
        <v>0</v>
      </c>
      <c r="J719" s="308">
        <f t="shared" si="356"/>
        <v>0</v>
      </c>
      <c r="K719" s="308"/>
    </row>
    <row r="720" spans="1:11" s="18" customFormat="1">
      <c r="A720" s="275"/>
      <c r="B720" s="275"/>
      <c r="C720" s="270"/>
      <c r="D720" s="270"/>
      <c r="E720" s="8" t="s">
        <v>100</v>
      </c>
      <c r="F720" s="291"/>
      <c r="G720" s="291">
        <v>766.69334000000003</v>
      </c>
      <c r="H720" s="291">
        <v>0</v>
      </c>
      <c r="I720" s="291">
        <v>0</v>
      </c>
      <c r="J720" s="308">
        <f t="shared" si="356"/>
        <v>0</v>
      </c>
      <c r="K720" s="308"/>
    </row>
    <row r="721" spans="1:11" s="18" customFormat="1">
      <c r="A721" s="49"/>
      <c r="B721" s="49"/>
      <c r="C721" s="6"/>
      <c r="D721" s="6"/>
      <c r="E721" s="73" t="s">
        <v>288</v>
      </c>
      <c r="F721" s="291">
        <v>42.594070000000002</v>
      </c>
      <c r="G721" s="291">
        <v>42.594070000000002</v>
      </c>
      <c r="H721" s="291">
        <v>0</v>
      </c>
      <c r="I721" s="291">
        <v>0</v>
      </c>
      <c r="J721" s="308">
        <f t="shared" si="356"/>
        <v>0</v>
      </c>
      <c r="K721" s="308"/>
    </row>
    <row r="722" spans="1:11" s="18" customFormat="1">
      <c r="A722" s="49"/>
      <c r="B722" s="49"/>
      <c r="C722" s="6"/>
      <c r="D722" s="6"/>
      <c r="E722" s="73" t="s">
        <v>294</v>
      </c>
      <c r="F722" s="291">
        <v>42.594079999999998</v>
      </c>
      <c r="G722" s="291">
        <v>42.594079999999998</v>
      </c>
      <c r="H722" s="291">
        <v>0</v>
      </c>
      <c r="I722" s="291">
        <v>0</v>
      </c>
      <c r="J722" s="308">
        <f t="shared" si="356"/>
        <v>0</v>
      </c>
      <c r="K722" s="308"/>
    </row>
    <row r="723" spans="1:11" s="18" customFormat="1" ht="39">
      <c r="A723" s="49"/>
      <c r="B723" s="49"/>
      <c r="C723" s="60" t="s">
        <v>683</v>
      </c>
      <c r="D723" s="6"/>
      <c r="E723" s="74" t="s">
        <v>672</v>
      </c>
      <c r="F723" s="291">
        <f>F724</f>
        <v>199.13806</v>
      </c>
      <c r="G723" s="291">
        <f t="shared" ref="G723:I723" si="359">G724</f>
        <v>1991.3805299999999</v>
      </c>
      <c r="H723" s="291">
        <f t="shared" si="359"/>
        <v>0</v>
      </c>
      <c r="I723" s="291">
        <f t="shared" si="359"/>
        <v>0</v>
      </c>
      <c r="J723" s="308">
        <f t="shared" si="356"/>
        <v>0</v>
      </c>
      <c r="K723" s="308"/>
    </row>
    <row r="724" spans="1:11" s="18" customFormat="1" ht="26.25">
      <c r="A724" s="49"/>
      <c r="B724" s="49"/>
      <c r="C724" s="6"/>
      <c r="D724" s="6" t="s">
        <v>57</v>
      </c>
      <c r="E724" s="5" t="s">
        <v>56</v>
      </c>
      <c r="F724" s="291">
        <f>F726+F727</f>
        <v>199.13806</v>
      </c>
      <c r="G724" s="291">
        <f>G726+G727+G725</f>
        <v>1991.3805299999999</v>
      </c>
      <c r="H724" s="291">
        <v>0</v>
      </c>
      <c r="I724" s="291">
        <v>0</v>
      </c>
      <c r="J724" s="308">
        <f t="shared" si="356"/>
        <v>0</v>
      </c>
      <c r="K724" s="308"/>
    </row>
    <row r="725" spans="1:11" s="18" customFormat="1">
      <c r="A725" s="275"/>
      <c r="B725" s="275"/>
      <c r="C725" s="270"/>
      <c r="D725" s="270"/>
      <c r="E725" s="8" t="s">
        <v>100</v>
      </c>
      <c r="F725" s="291"/>
      <c r="G725" s="291">
        <v>1792.2424699999999</v>
      </c>
      <c r="H725" s="291">
        <v>0</v>
      </c>
      <c r="I725" s="291">
        <v>0</v>
      </c>
      <c r="J725" s="308">
        <f t="shared" si="356"/>
        <v>0</v>
      </c>
      <c r="K725" s="308"/>
    </row>
    <row r="726" spans="1:11" s="18" customFormat="1">
      <c r="A726" s="49"/>
      <c r="B726" s="49"/>
      <c r="C726" s="6"/>
      <c r="D726" s="6"/>
      <c r="E726" s="73" t="s">
        <v>288</v>
      </c>
      <c r="F726" s="291">
        <v>99.569029999999998</v>
      </c>
      <c r="G726" s="291">
        <v>99.569029999999998</v>
      </c>
      <c r="H726" s="291">
        <v>0</v>
      </c>
      <c r="I726" s="291">
        <v>0</v>
      </c>
      <c r="J726" s="308">
        <f t="shared" si="356"/>
        <v>0</v>
      </c>
      <c r="K726" s="308"/>
    </row>
    <row r="727" spans="1:11" s="18" customFormat="1">
      <c r="A727" s="49"/>
      <c r="B727" s="49"/>
      <c r="C727" s="6"/>
      <c r="D727" s="6"/>
      <c r="E727" s="73" t="s">
        <v>294</v>
      </c>
      <c r="F727" s="291">
        <v>99.569029999999998</v>
      </c>
      <c r="G727" s="291">
        <v>99.569029999999998</v>
      </c>
      <c r="H727" s="291">
        <v>0</v>
      </c>
      <c r="I727" s="291">
        <v>0</v>
      </c>
      <c r="J727" s="308">
        <f t="shared" si="356"/>
        <v>0</v>
      </c>
      <c r="K727" s="308"/>
    </row>
    <row r="728" spans="1:11" s="18" customFormat="1" ht="26.25">
      <c r="A728" s="177"/>
      <c r="B728" s="177"/>
      <c r="C728" s="141" t="s">
        <v>698</v>
      </c>
      <c r="D728" s="176"/>
      <c r="E728" s="144" t="s">
        <v>699</v>
      </c>
      <c r="F728" s="299">
        <v>220</v>
      </c>
      <c r="G728" s="299">
        <f>G729</f>
        <v>4012.23</v>
      </c>
      <c r="H728" s="299">
        <v>0</v>
      </c>
      <c r="I728" s="299">
        <v>0</v>
      </c>
      <c r="J728" s="319">
        <f t="shared" si="356"/>
        <v>0</v>
      </c>
      <c r="K728" s="319"/>
    </row>
    <row r="729" spans="1:11" s="18" customFormat="1" ht="26.25">
      <c r="A729" s="161"/>
      <c r="B729" s="161"/>
      <c r="C729" s="161" t="s">
        <v>700</v>
      </c>
      <c r="D729" s="157"/>
      <c r="E729" s="172" t="s">
        <v>701</v>
      </c>
      <c r="F729" s="291">
        <v>220</v>
      </c>
      <c r="G729" s="291">
        <f>G730</f>
        <v>4012.23</v>
      </c>
      <c r="H729" s="291">
        <v>0</v>
      </c>
      <c r="I729" s="291">
        <v>0</v>
      </c>
      <c r="J729" s="308">
        <f t="shared" si="356"/>
        <v>0</v>
      </c>
      <c r="K729" s="308"/>
    </row>
    <row r="730" spans="1:11" s="18" customFormat="1" ht="26.25">
      <c r="A730" s="161"/>
      <c r="B730" s="161"/>
      <c r="C730" s="161"/>
      <c r="D730" s="157" t="s">
        <v>57</v>
      </c>
      <c r="E730" s="5" t="s">
        <v>56</v>
      </c>
      <c r="F730" s="291">
        <v>220</v>
      </c>
      <c r="G730" s="291">
        <f>G731+G732+G733</f>
        <v>4012.23</v>
      </c>
      <c r="H730" s="291">
        <v>0</v>
      </c>
      <c r="I730" s="291">
        <v>0</v>
      </c>
      <c r="J730" s="308">
        <f t="shared" si="356"/>
        <v>0</v>
      </c>
      <c r="K730" s="308"/>
    </row>
    <row r="731" spans="1:11" s="18" customFormat="1">
      <c r="A731" s="275"/>
      <c r="B731" s="275"/>
      <c r="C731" s="275"/>
      <c r="D731" s="270"/>
      <c r="E731" s="8" t="s">
        <v>101</v>
      </c>
      <c r="F731" s="291"/>
      <c r="G731" s="291">
        <v>3640.5408000000002</v>
      </c>
      <c r="H731" s="291">
        <v>0</v>
      </c>
      <c r="I731" s="291">
        <v>0</v>
      </c>
      <c r="J731" s="308">
        <f t="shared" si="356"/>
        <v>0</v>
      </c>
      <c r="K731" s="308"/>
    </row>
    <row r="732" spans="1:11" s="18" customFormat="1">
      <c r="A732" s="275"/>
      <c r="B732" s="275"/>
      <c r="C732" s="275"/>
      <c r="D732" s="270"/>
      <c r="E732" s="8" t="s">
        <v>100</v>
      </c>
      <c r="F732" s="291"/>
      <c r="G732" s="291">
        <v>151.6892</v>
      </c>
      <c r="H732" s="291">
        <v>0</v>
      </c>
      <c r="I732" s="291">
        <v>0</v>
      </c>
      <c r="J732" s="308">
        <f t="shared" si="356"/>
        <v>0</v>
      </c>
      <c r="K732" s="308"/>
    </row>
    <row r="733" spans="1:11" s="18" customFormat="1">
      <c r="A733" s="161"/>
      <c r="B733" s="161"/>
      <c r="C733" s="161"/>
      <c r="D733" s="157"/>
      <c r="E733" s="5" t="s">
        <v>97</v>
      </c>
      <c r="F733" s="291">
        <v>220</v>
      </c>
      <c r="G733" s="291">
        <v>220</v>
      </c>
      <c r="H733" s="291">
        <v>0</v>
      </c>
      <c r="I733" s="291">
        <v>0</v>
      </c>
      <c r="J733" s="308">
        <f t="shared" si="356"/>
        <v>0</v>
      </c>
      <c r="K733" s="308"/>
    </row>
    <row r="734" spans="1:11">
      <c r="A734" s="28"/>
      <c r="B734" s="17" t="s">
        <v>96</v>
      </c>
      <c r="C734" s="16"/>
      <c r="D734" s="15"/>
      <c r="E734" s="14" t="s">
        <v>95</v>
      </c>
      <c r="F734" s="283">
        <f>F735</f>
        <v>5832.7302099999997</v>
      </c>
      <c r="G734" s="283">
        <f t="shared" ref="G734:I734" si="360">G735</f>
        <v>5832.7302099999997</v>
      </c>
      <c r="H734" s="283">
        <f t="shared" si="360"/>
        <v>940</v>
      </c>
      <c r="I734" s="283">
        <f t="shared" si="360"/>
        <v>928.77332999999999</v>
      </c>
      <c r="J734" s="303">
        <f t="shared" si="356"/>
        <v>15.923474883299976</v>
      </c>
      <c r="K734" s="303">
        <f t="shared" ref="K734:K775" si="361">I734/H734*100</f>
        <v>98.805673404255316</v>
      </c>
    </row>
    <row r="735" spans="1:11">
      <c r="A735" s="28"/>
      <c r="B735" s="17"/>
      <c r="C735" s="16" t="s">
        <v>36</v>
      </c>
      <c r="D735" s="15"/>
      <c r="E735" s="21" t="s">
        <v>35</v>
      </c>
      <c r="F735" s="283">
        <f>F736+F742</f>
        <v>5832.7302099999997</v>
      </c>
      <c r="G735" s="283">
        <f t="shared" ref="G735:I735" si="362">G736+G742</f>
        <v>5832.7302099999997</v>
      </c>
      <c r="H735" s="283">
        <f t="shared" si="362"/>
        <v>940</v>
      </c>
      <c r="I735" s="283">
        <f t="shared" si="362"/>
        <v>928.77332999999999</v>
      </c>
      <c r="J735" s="303">
        <f t="shared" si="356"/>
        <v>15.923474883299976</v>
      </c>
      <c r="K735" s="303">
        <f t="shared" si="361"/>
        <v>98.805673404255316</v>
      </c>
    </row>
    <row r="736" spans="1:11" ht="25.5">
      <c r="A736" s="27"/>
      <c r="B736" s="25"/>
      <c r="C736" s="26" t="s">
        <v>34</v>
      </c>
      <c r="D736" s="25"/>
      <c r="E736" s="24" t="s">
        <v>33</v>
      </c>
      <c r="F736" s="284">
        <f t="shared" ref="F736:I738" si="363">F737</f>
        <v>4546.5</v>
      </c>
      <c r="G736" s="284">
        <f t="shared" si="363"/>
        <v>4546.5</v>
      </c>
      <c r="H736" s="284">
        <f t="shared" si="363"/>
        <v>730</v>
      </c>
      <c r="I736" s="284">
        <f t="shared" si="363"/>
        <v>718.77332999999999</v>
      </c>
      <c r="J736" s="304">
        <f t="shared" si="356"/>
        <v>15.809377103266248</v>
      </c>
      <c r="K736" s="304">
        <f t="shared" si="361"/>
        <v>98.462099999999992</v>
      </c>
    </row>
    <row r="737" spans="1:11" ht="39">
      <c r="A737" s="23"/>
      <c r="B737" s="23"/>
      <c r="C737" s="23" t="s">
        <v>32</v>
      </c>
      <c r="D737" s="23"/>
      <c r="E737" s="42" t="s">
        <v>94</v>
      </c>
      <c r="F737" s="285">
        <f t="shared" si="363"/>
        <v>4546.5</v>
      </c>
      <c r="G737" s="285">
        <f t="shared" si="363"/>
        <v>4546.5</v>
      </c>
      <c r="H737" s="285">
        <f t="shared" si="363"/>
        <v>730</v>
      </c>
      <c r="I737" s="285">
        <f t="shared" si="363"/>
        <v>718.77332999999999</v>
      </c>
      <c r="J737" s="305">
        <f t="shared" si="356"/>
        <v>15.809377103266248</v>
      </c>
      <c r="K737" s="305">
        <f t="shared" si="361"/>
        <v>98.462099999999992</v>
      </c>
    </row>
    <row r="738" spans="1:11" ht="39">
      <c r="A738" s="109"/>
      <c r="B738" s="109"/>
      <c r="C738" s="109" t="s">
        <v>30</v>
      </c>
      <c r="D738" s="113"/>
      <c r="E738" s="110" t="s">
        <v>29</v>
      </c>
      <c r="F738" s="286">
        <f t="shared" si="363"/>
        <v>4546.5</v>
      </c>
      <c r="G738" s="286">
        <f t="shared" si="363"/>
        <v>4546.5</v>
      </c>
      <c r="H738" s="286">
        <f t="shared" si="363"/>
        <v>730</v>
      </c>
      <c r="I738" s="286">
        <f t="shared" si="363"/>
        <v>718.77332999999999</v>
      </c>
      <c r="J738" s="306">
        <f t="shared" si="356"/>
        <v>15.809377103266248</v>
      </c>
      <c r="K738" s="306">
        <f t="shared" si="361"/>
        <v>98.462099999999992</v>
      </c>
    </row>
    <row r="739" spans="1:11" ht="25.5">
      <c r="A739" s="28"/>
      <c r="B739" s="45"/>
      <c r="C739" s="47" t="s">
        <v>28</v>
      </c>
      <c r="D739" s="45"/>
      <c r="E739" s="8" t="s">
        <v>27</v>
      </c>
      <c r="F739" s="289">
        <f>F740+F741</f>
        <v>4546.5</v>
      </c>
      <c r="G739" s="289">
        <f t="shared" ref="G739:I739" si="364">G740+G741</f>
        <v>4546.5</v>
      </c>
      <c r="H739" s="289">
        <f t="shared" si="364"/>
        <v>730</v>
      </c>
      <c r="I739" s="289">
        <f t="shared" si="364"/>
        <v>718.77332999999999</v>
      </c>
      <c r="J739" s="310">
        <f t="shared" si="356"/>
        <v>15.809377103266248</v>
      </c>
      <c r="K739" s="310">
        <f t="shared" si="361"/>
        <v>98.462099999999992</v>
      </c>
    </row>
    <row r="740" spans="1:11" ht="39">
      <c r="A740" s="28"/>
      <c r="B740" s="45"/>
      <c r="C740" s="47"/>
      <c r="D740" s="45" t="s">
        <v>2</v>
      </c>
      <c r="E740" s="5" t="s">
        <v>1</v>
      </c>
      <c r="F740" s="289">
        <v>4420.8999999999996</v>
      </c>
      <c r="G740" s="289">
        <v>4420.8999999999996</v>
      </c>
      <c r="H740" s="278">
        <v>650</v>
      </c>
      <c r="I740" s="278">
        <v>642.29889000000003</v>
      </c>
      <c r="J740" s="310">
        <f t="shared" si="356"/>
        <v>14.52869076432401</v>
      </c>
      <c r="K740" s="310">
        <f t="shared" si="361"/>
        <v>98.815213846153853</v>
      </c>
    </row>
    <row r="741" spans="1:11">
      <c r="A741" s="28"/>
      <c r="B741" s="45"/>
      <c r="C741" s="47"/>
      <c r="D741" s="45" t="s">
        <v>12</v>
      </c>
      <c r="E741" s="46" t="s">
        <v>11</v>
      </c>
      <c r="F741" s="287">
        <v>125.6</v>
      </c>
      <c r="G741" s="287">
        <v>125.6</v>
      </c>
      <c r="H741" s="278">
        <v>80</v>
      </c>
      <c r="I741" s="278">
        <v>76.474440000000001</v>
      </c>
      <c r="J741" s="307">
        <f t="shared" si="356"/>
        <v>60.887292993630581</v>
      </c>
      <c r="K741" s="307">
        <f t="shared" si="361"/>
        <v>95.593050000000005</v>
      </c>
    </row>
    <row r="742" spans="1:11" ht="25.5">
      <c r="A742" s="44"/>
      <c r="B742" s="25"/>
      <c r="C742" s="26" t="s">
        <v>59</v>
      </c>
      <c r="D742" s="25"/>
      <c r="E742" s="24" t="s">
        <v>58</v>
      </c>
      <c r="F742" s="284">
        <f>F743</f>
        <v>1286.2302099999999</v>
      </c>
      <c r="G742" s="284">
        <f t="shared" ref="G742:I742" si="365">G743</f>
        <v>1286.2302099999999</v>
      </c>
      <c r="H742" s="284">
        <f t="shared" si="365"/>
        <v>210</v>
      </c>
      <c r="I742" s="284">
        <f t="shared" si="365"/>
        <v>210</v>
      </c>
      <c r="J742" s="304">
        <f t="shared" si="356"/>
        <v>16.326781813031744</v>
      </c>
      <c r="K742" s="304">
        <f t="shared" si="361"/>
        <v>100</v>
      </c>
    </row>
    <row r="743" spans="1:11" ht="26.25">
      <c r="A743" s="23"/>
      <c r="B743" s="23"/>
      <c r="C743" s="23" t="s">
        <v>93</v>
      </c>
      <c r="D743" s="23"/>
      <c r="E743" s="42" t="s">
        <v>92</v>
      </c>
      <c r="F743" s="285">
        <f>F744+F749</f>
        <v>1286.2302099999999</v>
      </c>
      <c r="G743" s="285">
        <f t="shared" ref="G743:I743" si="366">G744+G749</f>
        <v>1286.2302099999999</v>
      </c>
      <c r="H743" s="285">
        <f t="shared" si="366"/>
        <v>210</v>
      </c>
      <c r="I743" s="285">
        <f t="shared" si="366"/>
        <v>210</v>
      </c>
      <c r="J743" s="305">
        <f t="shared" si="356"/>
        <v>16.326781813031744</v>
      </c>
      <c r="K743" s="305">
        <f t="shared" si="361"/>
        <v>100</v>
      </c>
    </row>
    <row r="744" spans="1:11" ht="26.25">
      <c r="A744" s="109"/>
      <c r="B744" s="109"/>
      <c r="C744" s="109" t="s">
        <v>91</v>
      </c>
      <c r="D744" s="113"/>
      <c r="E744" s="110" t="s">
        <v>90</v>
      </c>
      <c r="F744" s="286">
        <f>F745+F747</f>
        <v>1235.5</v>
      </c>
      <c r="G744" s="286">
        <f t="shared" ref="G744:I744" si="367">G745+G747</f>
        <v>1235.5</v>
      </c>
      <c r="H744" s="286">
        <f t="shared" si="367"/>
        <v>160</v>
      </c>
      <c r="I744" s="286">
        <f t="shared" si="367"/>
        <v>160</v>
      </c>
      <c r="J744" s="306">
        <f t="shared" si="356"/>
        <v>12.950222581950626</v>
      </c>
      <c r="K744" s="306">
        <f t="shared" si="361"/>
        <v>100</v>
      </c>
    </row>
    <row r="745" spans="1:11" ht="51.75">
      <c r="A745" s="6"/>
      <c r="B745" s="6"/>
      <c r="C745" s="6" t="s">
        <v>89</v>
      </c>
      <c r="D745" s="6"/>
      <c r="E745" s="5" t="s">
        <v>88</v>
      </c>
      <c r="F745" s="287">
        <f>F746</f>
        <v>603.79999999999995</v>
      </c>
      <c r="G745" s="287">
        <f t="shared" ref="G745:I745" si="368">G746</f>
        <v>603.79999999999995</v>
      </c>
      <c r="H745" s="287">
        <f t="shared" si="368"/>
        <v>130</v>
      </c>
      <c r="I745" s="287">
        <f t="shared" si="368"/>
        <v>130</v>
      </c>
      <c r="J745" s="307">
        <f t="shared" si="356"/>
        <v>21.530308049022857</v>
      </c>
      <c r="K745" s="307">
        <f t="shared" si="361"/>
        <v>100</v>
      </c>
    </row>
    <row r="746" spans="1:11" ht="26.25">
      <c r="A746" s="6"/>
      <c r="B746" s="6"/>
      <c r="C746" s="6"/>
      <c r="D746" s="6" t="s">
        <v>57</v>
      </c>
      <c r="E746" s="5" t="s">
        <v>56</v>
      </c>
      <c r="F746" s="291">
        <v>603.79999999999995</v>
      </c>
      <c r="G746" s="291">
        <v>603.79999999999995</v>
      </c>
      <c r="H746" s="291">
        <v>130</v>
      </c>
      <c r="I746" s="291">
        <v>130</v>
      </c>
      <c r="J746" s="308">
        <f t="shared" si="356"/>
        <v>21.530308049022857</v>
      </c>
      <c r="K746" s="308">
        <f t="shared" si="361"/>
        <v>100</v>
      </c>
    </row>
    <row r="747" spans="1:11" ht="51.75">
      <c r="A747" s="6"/>
      <c r="B747" s="6"/>
      <c r="C747" s="6" t="s">
        <v>87</v>
      </c>
      <c r="D747" s="6"/>
      <c r="E747" s="5" t="s">
        <v>86</v>
      </c>
      <c r="F747" s="287">
        <f>F748</f>
        <v>631.70000000000005</v>
      </c>
      <c r="G747" s="287">
        <f t="shared" ref="G747:I747" si="369">G748</f>
        <v>631.70000000000005</v>
      </c>
      <c r="H747" s="287">
        <f t="shared" si="369"/>
        <v>30</v>
      </c>
      <c r="I747" s="287">
        <f t="shared" si="369"/>
        <v>30</v>
      </c>
      <c r="J747" s="307">
        <f t="shared" si="356"/>
        <v>4.7490897577964226</v>
      </c>
      <c r="K747" s="307">
        <f t="shared" si="361"/>
        <v>100</v>
      </c>
    </row>
    <row r="748" spans="1:11" s="48" customFormat="1" ht="26.25">
      <c r="A748" s="6"/>
      <c r="B748" s="6"/>
      <c r="C748" s="6"/>
      <c r="D748" s="6" t="s">
        <v>57</v>
      </c>
      <c r="E748" s="5" t="s">
        <v>56</v>
      </c>
      <c r="F748" s="291">
        <v>631.70000000000005</v>
      </c>
      <c r="G748" s="291">
        <v>631.70000000000005</v>
      </c>
      <c r="H748" s="291">
        <v>30</v>
      </c>
      <c r="I748" s="291">
        <v>30</v>
      </c>
      <c r="J748" s="308">
        <f t="shared" si="356"/>
        <v>4.7490897577964226</v>
      </c>
      <c r="K748" s="308">
        <f t="shared" si="361"/>
        <v>100</v>
      </c>
    </row>
    <row r="749" spans="1:11">
      <c r="A749" s="109"/>
      <c r="B749" s="109"/>
      <c r="C749" s="109" t="s">
        <v>85</v>
      </c>
      <c r="D749" s="113"/>
      <c r="E749" s="110" t="s">
        <v>84</v>
      </c>
      <c r="F749" s="286">
        <f>F750+F752+F755</f>
        <v>50.730210000000007</v>
      </c>
      <c r="G749" s="286">
        <f t="shared" ref="G749:I749" si="370">G750+G752+G755</f>
        <v>50.730210000000007</v>
      </c>
      <c r="H749" s="286">
        <f t="shared" si="370"/>
        <v>50</v>
      </c>
      <c r="I749" s="286">
        <f t="shared" si="370"/>
        <v>50</v>
      </c>
      <c r="J749" s="306">
        <f t="shared" si="356"/>
        <v>98.560601266976803</v>
      </c>
      <c r="K749" s="306">
        <f t="shared" si="361"/>
        <v>100</v>
      </c>
    </row>
    <row r="750" spans="1:11">
      <c r="A750" s="6"/>
      <c r="B750" s="6"/>
      <c r="C750" s="6" t="s">
        <v>83</v>
      </c>
      <c r="D750" s="6"/>
      <c r="E750" s="5" t="s">
        <v>82</v>
      </c>
      <c r="F750" s="287">
        <f t="shared" ref="F750:I750" si="371">F751</f>
        <v>50</v>
      </c>
      <c r="G750" s="287">
        <f t="shared" si="371"/>
        <v>50</v>
      </c>
      <c r="H750" s="287">
        <f t="shared" si="371"/>
        <v>50</v>
      </c>
      <c r="I750" s="287">
        <f t="shared" si="371"/>
        <v>50</v>
      </c>
      <c r="J750" s="307">
        <f t="shared" si="356"/>
        <v>100</v>
      </c>
      <c r="K750" s="307">
        <f t="shared" si="361"/>
        <v>100</v>
      </c>
    </row>
    <row r="751" spans="1:11" ht="26.25">
      <c r="A751" s="6"/>
      <c r="B751" s="6"/>
      <c r="C751" s="6"/>
      <c r="D751" s="6" t="s">
        <v>57</v>
      </c>
      <c r="E751" s="5" t="s">
        <v>56</v>
      </c>
      <c r="F751" s="287">
        <v>50</v>
      </c>
      <c r="G751" s="287">
        <v>50</v>
      </c>
      <c r="H751" s="287">
        <v>50</v>
      </c>
      <c r="I751" s="287">
        <v>50</v>
      </c>
      <c r="J751" s="307">
        <f t="shared" si="356"/>
        <v>100</v>
      </c>
      <c r="K751" s="307">
        <f t="shared" si="361"/>
        <v>100</v>
      </c>
    </row>
    <row r="752" spans="1:11" ht="26.25">
      <c r="A752" s="157"/>
      <c r="B752" s="157"/>
      <c r="C752" s="45" t="s">
        <v>678</v>
      </c>
      <c r="D752" s="45"/>
      <c r="E752" s="74" t="s">
        <v>99</v>
      </c>
      <c r="F752" s="291">
        <f t="shared" ref="F752:G753" si="372">F753</f>
        <v>0.19689000000000001</v>
      </c>
      <c r="G752" s="291">
        <f t="shared" si="372"/>
        <v>0.19689000000000001</v>
      </c>
      <c r="H752" s="291">
        <v>0</v>
      </c>
      <c r="I752" s="291">
        <v>0</v>
      </c>
      <c r="J752" s="308">
        <f t="shared" si="356"/>
        <v>0</v>
      </c>
      <c r="K752" s="308"/>
    </row>
    <row r="753" spans="1:11" ht="26.25">
      <c r="A753" s="157"/>
      <c r="B753" s="157"/>
      <c r="C753" s="17"/>
      <c r="D753" s="45" t="s">
        <v>57</v>
      </c>
      <c r="E753" s="5" t="s">
        <v>56</v>
      </c>
      <c r="F753" s="291">
        <f t="shared" si="372"/>
        <v>0.19689000000000001</v>
      </c>
      <c r="G753" s="291">
        <f t="shared" si="372"/>
        <v>0.19689000000000001</v>
      </c>
      <c r="H753" s="291">
        <v>0</v>
      </c>
      <c r="I753" s="291">
        <v>0</v>
      </c>
      <c r="J753" s="308">
        <f t="shared" si="356"/>
        <v>0</v>
      </c>
      <c r="K753" s="308"/>
    </row>
    <row r="754" spans="1:11">
      <c r="A754" s="157"/>
      <c r="B754" s="157"/>
      <c r="C754" s="17"/>
      <c r="D754" s="45"/>
      <c r="E754" s="5" t="s">
        <v>97</v>
      </c>
      <c r="F754" s="291">
        <v>0.19689000000000001</v>
      </c>
      <c r="G754" s="291">
        <v>0.19689000000000001</v>
      </c>
      <c r="H754" s="291">
        <v>0</v>
      </c>
      <c r="I754" s="291">
        <v>0</v>
      </c>
      <c r="J754" s="308">
        <f t="shared" si="356"/>
        <v>0</v>
      </c>
      <c r="K754" s="308"/>
    </row>
    <row r="755" spans="1:11" ht="26.25">
      <c r="A755" s="157"/>
      <c r="B755" s="157"/>
      <c r="C755" s="45" t="s">
        <v>679</v>
      </c>
      <c r="D755" s="45"/>
      <c r="E755" s="74" t="s">
        <v>98</v>
      </c>
      <c r="F755" s="291">
        <f t="shared" ref="F755:G756" si="373">F756</f>
        <v>0.53332000000000002</v>
      </c>
      <c r="G755" s="291">
        <f t="shared" si="373"/>
        <v>0.53332000000000002</v>
      </c>
      <c r="H755" s="291">
        <v>0</v>
      </c>
      <c r="I755" s="291">
        <v>0</v>
      </c>
      <c r="J755" s="308">
        <f t="shared" si="356"/>
        <v>0</v>
      </c>
      <c r="K755" s="308"/>
    </row>
    <row r="756" spans="1:11" ht="26.25">
      <c r="A756" s="157"/>
      <c r="B756" s="157"/>
      <c r="C756" s="17"/>
      <c r="D756" s="45" t="s">
        <v>57</v>
      </c>
      <c r="E756" s="5" t="s">
        <v>56</v>
      </c>
      <c r="F756" s="291">
        <f t="shared" si="373"/>
        <v>0.53332000000000002</v>
      </c>
      <c r="G756" s="291">
        <f t="shared" si="373"/>
        <v>0.53332000000000002</v>
      </c>
      <c r="H756" s="291">
        <v>0</v>
      </c>
      <c r="I756" s="291">
        <v>0</v>
      </c>
      <c r="J756" s="308">
        <f t="shared" si="356"/>
        <v>0</v>
      </c>
      <c r="K756" s="308"/>
    </row>
    <row r="757" spans="1:11">
      <c r="A757" s="157"/>
      <c r="B757" s="157"/>
      <c r="C757" s="17"/>
      <c r="D757" s="45"/>
      <c r="E757" s="5" t="s">
        <v>97</v>
      </c>
      <c r="F757" s="291">
        <v>0.53332000000000002</v>
      </c>
      <c r="G757" s="291">
        <v>0.53332000000000002</v>
      </c>
      <c r="H757" s="291">
        <v>0</v>
      </c>
      <c r="I757" s="291">
        <v>0</v>
      </c>
      <c r="J757" s="308">
        <f t="shared" si="356"/>
        <v>0</v>
      </c>
      <c r="K757" s="308"/>
    </row>
    <row r="758" spans="1:11">
      <c r="A758" s="28"/>
      <c r="B758" s="17">
        <v>1000</v>
      </c>
      <c r="C758" s="16"/>
      <c r="D758" s="15"/>
      <c r="E758" s="14" t="s">
        <v>81</v>
      </c>
      <c r="F758" s="288">
        <f t="shared" ref="F758:I763" si="374">F759</f>
        <v>456.6</v>
      </c>
      <c r="G758" s="288">
        <f t="shared" si="374"/>
        <v>456.6</v>
      </c>
      <c r="H758" s="288">
        <f t="shared" si="374"/>
        <v>165.57646</v>
      </c>
      <c r="I758" s="288">
        <f t="shared" si="374"/>
        <v>165.57646</v>
      </c>
      <c r="J758" s="309">
        <f t="shared" si="356"/>
        <v>36.262912833990363</v>
      </c>
      <c r="K758" s="309">
        <f t="shared" si="361"/>
        <v>100</v>
      </c>
    </row>
    <row r="759" spans="1:11">
      <c r="A759" s="15"/>
      <c r="B759" s="17">
        <v>1003</v>
      </c>
      <c r="C759" s="16"/>
      <c r="D759" s="15"/>
      <c r="E759" s="14" t="s">
        <v>80</v>
      </c>
      <c r="F759" s="288">
        <f t="shared" si="374"/>
        <v>456.6</v>
      </c>
      <c r="G759" s="288">
        <f t="shared" si="374"/>
        <v>456.6</v>
      </c>
      <c r="H759" s="288">
        <f t="shared" si="374"/>
        <v>165.57646</v>
      </c>
      <c r="I759" s="288">
        <f t="shared" si="374"/>
        <v>165.57646</v>
      </c>
      <c r="J759" s="309">
        <f t="shared" si="356"/>
        <v>36.262912833990363</v>
      </c>
      <c r="K759" s="309">
        <f t="shared" si="361"/>
        <v>100</v>
      </c>
    </row>
    <row r="760" spans="1:11">
      <c r="A760" s="43"/>
      <c r="B760" s="17"/>
      <c r="C760" s="16" t="s">
        <v>36</v>
      </c>
      <c r="D760" s="15"/>
      <c r="E760" s="21" t="s">
        <v>35</v>
      </c>
      <c r="F760" s="288">
        <f t="shared" si="374"/>
        <v>456.6</v>
      </c>
      <c r="G760" s="288">
        <f t="shared" si="374"/>
        <v>456.6</v>
      </c>
      <c r="H760" s="288">
        <f t="shared" si="374"/>
        <v>165.57646</v>
      </c>
      <c r="I760" s="288">
        <f t="shared" si="374"/>
        <v>165.57646</v>
      </c>
      <c r="J760" s="309">
        <f t="shared" si="356"/>
        <v>36.262912833990363</v>
      </c>
      <c r="K760" s="309">
        <f t="shared" si="361"/>
        <v>100</v>
      </c>
    </row>
    <row r="761" spans="1:11" ht="25.5">
      <c r="A761" s="44"/>
      <c r="B761" s="25"/>
      <c r="C761" s="26" t="s">
        <v>79</v>
      </c>
      <c r="D761" s="25"/>
      <c r="E761" s="24" t="s">
        <v>78</v>
      </c>
      <c r="F761" s="284">
        <f t="shared" si="374"/>
        <v>456.6</v>
      </c>
      <c r="G761" s="284">
        <f t="shared" si="374"/>
        <v>456.6</v>
      </c>
      <c r="H761" s="284">
        <f t="shared" si="374"/>
        <v>165.57646</v>
      </c>
      <c r="I761" s="284">
        <f t="shared" si="374"/>
        <v>165.57646</v>
      </c>
      <c r="J761" s="304">
        <f t="shared" si="356"/>
        <v>36.262912833990363</v>
      </c>
      <c r="K761" s="304">
        <f t="shared" si="361"/>
        <v>100</v>
      </c>
    </row>
    <row r="762" spans="1:11">
      <c r="A762" s="23"/>
      <c r="B762" s="23"/>
      <c r="C762" s="23" t="s">
        <v>77</v>
      </c>
      <c r="D762" s="23"/>
      <c r="E762" s="42" t="s">
        <v>76</v>
      </c>
      <c r="F762" s="285">
        <f t="shared" si="374"/>
        <v>456.6</v>
      </c>
      <c r="G762" s="285">
        <f t="shared" si="374"/>
        <v>456.6</v>
      </c>
      <c r="H762" s="285">
        <f t="shared" si="374"/>
        <v>165.57646</v>
      </c>
      <c r="I762" s="285">
        <f t="shared" si="374"/>
        <v>165.57646</v>
      </c>
      <c r="J762" s="305">
        <f t="shared" si="356"/>
        <v>36.262912833990363</v>
      </c>
      <c r="K762" s="305">
        <f t="shared" si="361"/>
        <v>100</v>
      </c>
    </row>
    <row r="763" spans="1:11" ht="26.25">
      <c r="A763" s="109"/>
      <c r="B763" s="109"/>
      <c r="C763" s="109" t="s">
        <v>75</v>
      </c>
      <c r="D763" s="113"/>
      <c r="E763" s="110" t="s">
        <v>74</v>
      </c>
      <c r="F763" s="286">
        <f t="shared" si="374"/>
        <v>456.6</v>
      </c>
      <c r="G763" s="286">
        <f t="shared" si="374"/>
        <v>456.6</v>
      </c>
      <c r="H763" s="286">
        <f t="shared" si="374"/>
        <v>165.57646</v>
      </c>
      <c r="I763" s="286">
        <f t="shared" si="374"/>
        <v>165.57646</v>
      </c>
      <c r="J763" s="306">
        <f t="shared" si="356"/>
        <v>36.262912833990363</v>
      </c>
      <c r="K763" s="306">
        <f t="shared" si="361"/>
        <v>100</v>
      </c>
    </row>
    <row r="764" spans="1:11" ht="40.5" customHeight="1">
      <c r="A764" s="43"/>
      <c r="B764" s="45"/>
      <c r="C764" s="47" t="s">
        <v>73</v>
      </c>
      <c r="D764" s="45"/>
      <c r="E764" s="8" t="s">
        <v>72</v>
      </c>
      <c r="F764" s="287">
        <f>F765+F766</f>
        <v>456.6</v>
      </c>
      <c r="G764" s="287">
        <f t="shared" ref="G764:I764" si="375">G765+G766</f>
        <v>456.6</v>
      </c>
      <c r="H764" s="287">
        <f t="shared" ref="H764" si="376">H765+H766</f>
        <v>165.57646</v>
      </c>
      <c r="I764" s="287">
        <f t="shared" si="375"/>
        <v>165.57646</v>
      </c>
      <c r="J764" s="307">
        <f t="shared" si="356"/>
        <v>36.262912833990363</v>
      </c>
      <c r="K764" s="307">
        <f t="shared" si="361"/>
        <v>100</v>
      </c>
    </row>
    <row r="765" spans="1:11">
      <c r="A765" s="43"/>
      <c r="B765" s="45"/>
      <c r="C765" s="47"/>
      <c r="D765" s="45" t="s">
        <v>71</v>
      </c>
      <c r="E765" s="5" t="s">
        <v>70</v>
      </c>
      <c r="F765" s="287">
        <v>26.6</v>
      </c>
      <c r="G765" s="287">
        <v>26.6</v>
      </c>
      <c r="H765" s="278">
        <v>10.576460000000001</v>
      </c>
      <c r="I765" s="278">
        <v>10.576460000000001</v>
      </c>
      <c r="J765" s="307">
        <f t="shared" si="356"/>
        <v>39.761127819548875</v>
      </c>
      <c r="K765" s="307">
        <f t="shared" si="361"/>
        <v>100</v>
      </c>
    </row>
    <row r="766" spans="1:11" ht="25.5">
      <c r="A766" s="43"/>
      <c r="B766" s="45"/>
      <c r="C766" s="47"/>
      <c r="D766" s="45" t="s">
        <v>57</v>
      </c>
      <c r="E766" s="46" t="s">
        <v>56</v>
      </c>
      <c r="F766" s="287">
        <v>430</v>
      </c>
      <c r="G766" s="287">
        <v>430</v>
      </c>
      <c r="H766" s="278">
        <v>155</v>
      </c>
      <c r="I766" s="278">
        <v>155</v>
      </c>
      <c r="J766" s="307">
        <f t="shared" si="356"/>
        <v>36.046511627906973</v>
      </c>
      <c r="K766" s="307">
        <f t="shared" si="361"/>
        <v>100</v>
      </c>
    </row>
    <row r="767" spans="1:11">
      <c r="A767" s="43"/>
      <c r="B767" s="17">
        <v>1100</v>
      </c>
      <c r="C767" s="16"/>
      <c r="D767" s="15"/>
      <c r="E767" s="14" t="s">
        <v>68</v>
      </c>
      <c r="F767" s="288">
        <f t="shared" ref="F767:I772" si="377">F768</f>
        <v>100</v>
      </c>
      <c r="G767" s="288">
        <f t="shared" si="377"/>
        <v>100</v>
      </c>
      <c r="H767" s="288">
        <f t="shared" si="377"/>
        <v>0</v>
      </c>
      <c r="I767" s="288">
        <f t="shared" si="377"/>
        <v>0</v>
      </c>
      <c r="J767" s="309">
        <f t="shared" si="356"/>
        <v>0</v>
      </c>
      <c r="K767" s="309"/>
    </row>
    <row r="768" spans="1:11">
      <c r="A768" s="43"/>
      <c r="B768" s="17" t="s">
        <v>67</v>
      </c>
      <c r="C768" s="16"/>
      <c r="D768" s="17"/>
      <c r="E768" s="21" t="s">
        <v>66</v>
      </c>
      <c r="F768" s="288">
        <f t="shared" si="377"/>
        <v>100</v>
      </c>
      <c r="G768" s="288">
        <f t="shared" si="377"/>
        <v>100</v>
      </c>
      <c r="H768" s="288">
        <f t="shared" si="377"/>
        <v>0</v>
      </c>
      <c r="I768" s="288">
        <f t="shared" si="377"/>
        <v>0</v>
      </c>
      <c r="J768" s="309">
        <f t="shared" si="356"/>
        <v>0</v>
      </c>
      <c r="K768" s="309"/>
    </row>
    <row r="769" spans="1:11">
      <c r="A769" s="43"/>
      <c r="B769" s="17"/>
      <c r="C769" s="16" t="s">
        <v>36</v>
      </c>
      <c r="D769" s="17"/>
      <c r="E769" s="21" t="s">
        <v>35</v>
      </c>
      <c r="F769" s="288">
        <f t="shared" si="377"/>
        <v>100</v>
      </c>
      <c r="G769" s="288">
        <f t="shared" si="377"/>
        <v>100</v>
      </c>
      <c r="H769" s="288">
        <f t="shared" si="377"/>
        <v>0</v>
      </c>
      <c r="I769" s="288">
        <f t="shared" si="377"/>
        <v>0</v>
      </c>
      <c r="J769" s="309">
        <f t="shared" si="356"/>
        <v>0</v>
      </c>
      <c r="K769" s="309"/>
    </row>
    <row r="770" spans="1:11" ht="25.5">
      <c r="A770" s="44"/>
      <c r="B770" s="25"/>
      <c r="C770" s="26" t="s">
        <v>65</v>
      </c>
      <c r="D770" s="25"/>
      <c r="E770" s="24" t="s">
        <v>64</v>
      </c>
      <c r="F770" s="284">
        <f t="shared" si="377"/>
        <v>100</v>
      </c>
      <c r="G770" s="284">
        <f t="shared" si="377"/>
        <v>100</v>
      </c>
      <c r="H770" s="284">
        <f t="shared" si="377"/>
        <v>0</v>
      </c>
      <c r="I770" s="284">
        <f t="shared" si="377"/>
        <v>0</v>
      </c>
      <c r="J770" s="304">
        <f t="shared" si="356"/>
        <v>0</v>
      </c>
      <c r="K770" s="304"/>
    </row>
    <row r="771" spans="1:11" ht="26.25">
      <c r="A771" s="109"/>
      <c r="B771" s="109"/>
      <c r="C771" s="109" t="s">
        <v>63</v>
      </c>
      <c r="D771" s="109"/>
      <c r="E771" s="110" t="s">
        <v>62</v>
      </c>
      <c r="F771" s="286">
        <f t="shared" si="377"/>
        <v>100</v>
      </c>
      <c r="G771" s="286">
        <f t="shared" si="377"/>
        <v>100</v>
      </c>
      <c r="H771" s="286">
        <f t="shared" si="377"/>
        <v>0</v>
      </c>
      <c r="I771" s="286">
        <f t="shared" si="377"/>
        <v>0</v>
      </c>
      <c r="J771" s="306">
        <f t="shared" si="356"/>
        <v>0</v>
      </c>
      <c r="K771" s="306"/>
    </row>
    <row r="772" spans="1:11" ht="39">
      <c r="A772" s="7"/>
      <c r="B772" s="7"/>
      <c r="C772" s="6" t="s">
        <v>61</v>
      </c>
      <c r="D772" s="6"/>
      <c r="E772" s="5" t="s">
        <v>60</v>
      </c>
      <c r="F772" s="287">
        <f t="shared" si="377"/>
        <v>100</v>
      </c>
      <c r="G772" s="287">
        <f t="shared" si="377"/>
        <v>100</v>
      </c>
      <c r="H772" s="287">
        <f t="shared" si="377"/>
        <v>0</v>
      </c>
      <c r="I772" s="287">
        <f t="shared" si="377"/>
        <v>0</v>
      </c>
      <c r="J772" s="307">
        <f t="shared" si="356"/>
        <v>0</v>
      </c>
      <c r="K772" s="307"/>
    </row>
    <row r="773" spans="1:11" ht="26.25">
      <c r="A773" s="7"/>
      <c r="B773" s="7"/>
      <c r="C773" s="6"/>
      <c r="D773" s="6" t="s">
        <v>57</v>
      </c>
      <c r="E773" s="5" t="s">
        <v>56</v>
      </c>
      <c r="F773" s="287">
        <v>100</v>
      </c>
      <c r="G773" s="287">
        <v>100</v>
      </c>
      <c r="H773" s="287">
        <v>0</v>
      </c>
      <c r="I773" s="287">
        <v>0</v>
      </c>
      <c r="J773" s="307">
        <f t="shared" si="356"/>
        <v>0</v>
      </c>
      <c r="K773" s="307"/>
    </row>
    <row r="774" spans="1:11">
      <c r="A774" s="30">
        <v>636</v>
      </c>
      <c r="B774" s="32"/>
      <c r="C774" s="31"/>
      <c r="D774" s="30"/>
      <c r="E774" s="29" t="s">
        <v>55</v>
      </c>
      <c r="F774" s="282">
        <f t="shared" ref="F774:I776" si="378">F775</f>
        <v>3837.2</v>
      </c>
      <c r="G774" s="282">
        <f t="shared" si="378"/>
        <v>3837.2</v>
      </c>
      <c r="H774" s="282">
        <f t="shared" si="378"/>
        <v>589</v>
      </c>
      <c r="I774" s="282">
        <f t="shared" si="378"/>
        <v>580.19407000000001</v>
      </c>
      <c r="J774" s="302">
        <f t="shared" si="356"/>
        <v>15.120245752110915</v>
      </c>
      <c r="K774" s="302">
        <f t="shared" si="361"/>
        <v>98.504935483870966</v>
      </c>
    </row>
    <row r="775" spans="1:11">
      <c r="A775" s="28"/>
      <c r="B775" s="17" t="s">
        <v>40</v>
      </c>
      <c r="C775" s="16"/>
      <c r="D775" s="15"/>
      <c r="E775" s="14" t="s">
        <v>39</v>
      </c>
      <c r="F775" s="288">
        <f t="shared" si="378"/>
        <v>3837.2</v>
      </c>
      <c r="G775" s="288">
        <f t="shared" si="378"/>
        <v>3837.2</v>
      </c>
      <c r="H775" s="288">
        <f t="shared" si="378"/>
        <v>589</v>
      </c>
      <c r="I775" s="288">
        <f t="shared" si="378"/>
        <v>580.19407000000001</v>
      </c>
      <c r="J775" s="309">
        <f t="shared" si="356"/>
        <v>15.120245752110915</v>
      </c>
      <c r="K775" s="309">
        <f t="shared" si="361"/>
        <v>98.504935483870966</v>
      </c>
    </row>
    <row r="776" spans="1:11" ht="25.5">
      <c r="A776" s="28"/>
      <c r="B776" s="17" t="s">
        <v>54</v>
      </c>
      <c r="C776" s="16"/>
      <c r="D776" s="17"/>
      <c r="E776" s="21" t="s">
        <v>53</v>
      </c>
      <c r="F776" s="288">
        <f t="shared" si="378"/>
        <v>3837.2</v>
      </c>
      <c r="G776" s="288">
        <f t="shared" si="378"/>
        <v>3837.2</v>
      </c>
      <c r="H776" s="288">
        <f t="shared" si="378"/>
        <v>589</v>
      </c>
      <c r="I776" s="288">
        <f t="shared" si="378"/>
        <v>580.19407000000001</v>
      </c>
      <c r="J776" s="309">
        <f t="shared" ref="J776:J816" si="379">I776/G776*100</f>
        <v>15.120245752110915</v>
      </c>
      <c r="K776" s="309">
        <f t="shared" ref="K776:K816" si="380">I776/H776*100</f>
        <v>98.504935483870966</v>
      </c>
    </row>
    <row r="777" spans="1:11">
      <c r="A777" s="41"/>
      <c r="B777" s="40"/>
      <c r="C777" s="39" t="s">
        <v>52</v>
      </c>
      <c r="D777" s="38"/>
      <c r="E777" s="37" t="s">
        <v>51</v>
      </c>
      <c r="F777" s="297">
        <f>F778+F784</f>
        <v>3837.2</v>
      </c>
      <c r="G777" s="297">
        <f t="shared" ref="G777:I777" si="381">G778+G784</f>
        <v>3837.2</v>
      </c>
      <c r="H777" s="297">
        <f t="shared" si="381"/>
        <v>589</v>
      </c>
      <c r="I777" s="297">
        <f t="shared" si="381"/>
        <v>580.19407000000001</v>
      </c>
      <c r="J777" s="317">
        <f t="shared" si="379"/>
        <v>15.120245752110915</v>
      </c>
      <c r="K777" s="317">
        <f t="shared" si="380"/>
        <v>98.504935483870966</v>
      </c>
    </row>
    <row r="778" spans="1:11" s="18" customFormat="1" ht="26.25">
      <c r="A778" s="19"/>
      <c r="B778" s="19"/>
      <c r="C778" s="35" t="s">
        <v>50</v>
      </c>
      <c r="D778" s="36"/>
      <c r="E778" s="10" t="s">
        <v>49</v>
      </c>
      <c r="F778" s="294">
        <f>F779+F781</f>
        <v>3687.2</v>
      </c>
      <c r="G778" s="294">
        <f t="shared" ref="G778:I778" si="382">G779+G781</f>
        <v>3687.2</v>
      </c>
      <c r="H778" s="294">
        <f t="shared" si="382"/>
        <v>574</v>
      </c>
      <c r="I778" s="294">
        <f t="shared" si="382"/>
        <v>567.19547</v>
      </c>
      <c r="J778" s="314">
        <f t="shared" si="379"/>
        <v>15.382823551746583</v>
      </c>
      <c r="K778" s="314">
        <f t="shared" si="380"/>
        <v>98.814541811846695</v>
      </c>
    </row>
    <row r="779" spans="1:11" ht="26.25">
      <c r="A779" s="7"/>
      <c r="B779" s="7"/>
      <c r="C779" s="6" t="s">
        <v>48</v>
      </c>
      <c r="D779" s="6"/>
      <c r="E779" s="5" t="s">
        <v>47</v>
      </c>
      <c r="F779" s="287">
        <f>F780</f>
        <v>1164</v>
      </c>
      <c r="G779" s="287">
        <f t="shared" ref="G779:I779" si="383">G780</f>
        <v>1164</v>
      </c>
      <c r="H779" s="287">
        <f t="shared" si="383"/>
        <v>194</v>
      </c>
      <c r="I779" s="287">
        <f t="shared" si="383"/>
        <v>194</v>
      </c>
      <c r="J779" s="307">
        <f t="shared" si="379"/>
        <v>16.666666666666664</v>
      </c>
      <c r="K779" s="307">
        <f t="shared" si="380"/>
        <v>100</v>
      </c>
    </row>
    <row r="780" spans="1:11" ht="39">
      <c r="A780" s="7"/>
      <c r="B780" s="7"/>
      <c r="C780" s="6"/>
      <c r="D780" s="6" t="s">
        <v>2</v>
      </c>
      <c r="E780" s="5" t="s">
        <v>1</v>
      </c>
      <c r="F780" s="289">
        <v>1164</v>
      </c>
      <c r="G780" s="289">
        <v>1164</v>
      </c>
      <c r="H780" s="289">
        <v>194</v>
      </c>
      <c r="I780" s="289">
        <v>194</v>
      </c>
      <c r="J780" s="310">
        <f t="shared" si="379"/>
        <v>16.666666666666664</v>
      </c>
      <c r="K780" s="310">
        <f t="shared" si="380"/>
        <v>100</v>
      </c>
    </row>
    <row r="781" spans="1:11" ht="26.25">
      <c r="A781" s="7"/>
      <c r="B781" s="7"/>
      <c r="C781" s="6" t="s">
        <v>46</v>
      </c>
      <c r="D781" s="6"/>
      <c r="E781" s="9" t="s">
        <v>45</v>
      </c>
      <c r="F781" s="289">
        <f>F782+F783</f>
        <v>2523.1999999999998</v>
      </c>
      <c r="G781" s="289">
        <f t="shared" ref="G781:I781" si="384">G782+G783</f>
        <v>2523.1999999999998</v>
      </c>
      <c r="H781" s="289">
        <f t="shared" ref="H781" si="385">H782+H783</f>
        <v>380</v>
      </c>
      <c r="I781" s="289">
        <f t="shared" si="384"/>
        <v>373.19547</v>
      </c>
      <c r="J781" s="310">
        <f t="shared" si="379"/>
        <v>14.790562381103362</v>
      </c>
      <c r="K781" s="310">
        <f t="shared" si="380"/>
        <v>98.209334210526308</v>
      </c>
    </row>
    <row r="782" spans="1:11" ht="39">
      <c r="A782" s="7"/>
      <c r="B782" s="7"/>
      <c r="C782" s="6"/>
      <c r="D782" s="6" t="s">
        <v>2</v>
      </c>
      <c r="E782" s="5" t="s">
        <v>1</v>
      </c>
      <c r="F782" s="291">
        <v>2465.6999999999998</v>
      </c>
      <c r="G782" s="291">
        <v>2465.6999999999998</v>
      </c>
      <c r="H782" s="278">
        <v>360</v>
      </c>
      <c r="I782" s="278">
        <v>356.75878999999998</v>
      </c>
      <c r="J782" s="308">
        <f t="shared" si="379"/>
        <v>14.468864419840207</v>
      </c>
      <c r="K782" s="308">
        <f t="shared" si="380"/>
        <v>99.099663888888884</v>
      </c>
    </row>
    <row r="783" spans="1:11">
      <c r="A783" s="7"/>
      <c r="B783" s="7"/>
      <c r="C783" s="6"/>
      <c r="D783" s="6" t="s">
        <v>12</v>
      </c>
      <c r="E783" s="5" t="s">
        <v>11</v>
      </c>
      <c r="F783" s="291">
        <v>57.5</v>
      </c>
      <c r="G783" s="291">
        <v>57.5</v>
      </c>
      <c r="H783" s="278">
        <v>20</v>
      </c>
      <c r="I783" s="278">
        <v>16.436679999999999</v>
      </c>
      <c r="J783" s="308">
        <f t="shared" si="379"/>
        <v>28.585530434782608</v>
      </c>
      <c r="K783" s="308">
        <f t="shared" si="380"/>
        <v>82.183399999999992</v>
      </c>
    </row>
    <row r="784" spans="1:11" ht="25.5">
      <c r="A784" s="19"/>
      <c r="B784" s="19"/>
      <c r="C784" s="35" t="s">
        <v>16</v>
      </c>
      <c r="D784" s="34"/>
      <c r="E784" s="33" t="s">
        <v>44</v>
      </c>
      <c r="F784" s="294">
        <f t="shared" ref="F784:I785" si="386">F785</f>
        <v>150</v>
      </c>
      <c r="G784" s="294">
        <f t="shared" si="386"/>
        <v>150</v>
      </c>
      <c r="H784" s="294">
        <f t="shared" si="386"/>
        <v>15</v>
      </c>
      <c r="I784" s="294">
        <f t="shared" si="386"/>
        <v>12.9986</v>
      </c>
      <c r="J784" s="314">
        <f t="shared" si="379"/>
        <v>8.6657333333333337</v>
      </c>
      <c r="K784" s="314">
        <f t="shared" si="380"/>
        <v>86.657333333333327</v>
      </c>
    </row>
    <row r="785" spans="1:11" ht="26.25">
      <c r="A785" s="7"/>
      <c r="B785" s="7"/>
      <c r="C785" s="6" t="s">
        <v>43</v>
      </c>
      <c r="D785" s="6"/>
      <c r="E785" s="5" t="s">
        <v>42</v>
      </c>
      <c r="F785" s="287">
        <f t="shared" si="386"/>
        <v>150</v>
      </c>
      <c r="G785" s="287">
        <f t="shared" si="386"/>
        <v>150</v>
      </c>
      <c r="H785" s="287">
        <f t="shared" si="386"/>
        <v>15</v>
      </c>
      <c r="I785" s="287">
        <f t="shared" si="386"/>
        <v>12.9986</v>
      </c>
      <c r="J785" s="307">
        <f t="shared" si="379"/>
        <v>8.6657333333333337</v>
      </c>
      <c r="K785" s="307">
        <f t="shared" si="380"/>
        <v>86.657333333333327</v>
      </c>
    </row>
    <row r="786" spans="1:11">
      <c r="A786" s="7"/>
      <c r="B786" s="7"/>
      <c r="C786" s="6"/>
      <c r="D786" s="6" t="s">
        <v>12</v>
      </c>
      <c r="E786" s="5" t="s">
        <v>11</v>
      </c>
      <c r="F786" s="287">
        <v>150</v>
      </c>
      <c r="G786" s="287">
        <v>150</v>
      </c>
      <c r="H786" s="287">
        <v>15</v>
      </c>
      <c r="I786" s="278">
        <v>12.9986</v>
      </c>
      <c r="J786" s="307">
        <f t="shared" si="379"/>
        <v>8.6657333333333337</v>
      </c>
      <c r="K786" s="307">
        <f t="shared" si="380"/>
        <v>86.657333333333327</v>
      </c>
    </row>
    <row r="787" spans="1:11" ht="25.5">
      <c r="A787" s="30">
        <v>651</v>
      </c>
      <c r="B787" s="32"/>
      <c r="C787" s="31"/>
      <c r="D787" s="30"/>
      <c r="E787" s="29" t="s">
        <v>41</v>
      </c>
      <c r="F787" s="282">
        <f>F788</f>
        <v>40925.702239999999</v>
      </c>
      <c r="G787" s="282">
        <f t="shared" ref="G787:I787" si="387">G788</f>
        <v>40359.234239999998</v>
      </c>
      <c r="H787" s="282">
        <f t="shared" si="387"/>
        <v>6873.7865999999995</v>
      </c>
      <c r="I787" s="282">
        <f t="shared" si="387"/>
        <v>6836.9292499999992</v>
      </c>
      <c r="J787" s="302">
        <f t="shared" si="379"/>
        <v>16.940185756111113</v>
      </c>
      <c r="K787" s="302">
        <f t="shared" si="380"/>
        <v>99.463798454260996</v>
      </c>
    </row>
    <row r="788" spans="1:11">
      <c r="A788" s="28"/>
      <c r="B788" s="17" t="s">
        <v>40</v>
      </c>
      <c r="C788" s="16"/>
      <c r="D788" s="15"/>
      <c r="E788" s="14" t="s">
        <v>39</v>
      </c>
      <c r="F788" s="288">
        <f t="shared" ref="F788:I788" si="388">F789+F797+F802</f>
        <v>40925.702239999999</v>
      </c>
      <c r="G788" s="288">
        <f t="shared" si="388"/>
        <v>40359.234239999998</v>
      </c>
      <c r="H788" s="288">
        <f t="shared" si="388"/>
        <v>6873.7865999999995</v>
      </c>
      <c r="I788" s="288">
        <f t="shared" si="388"/>
        <v>6836.9292499999992</v>
      </c>
      <c r="J788" s="309">
        <f t="shared" si="379"/>
        <v>16.940185756111113</v>
      </c>
      <c r="K788" s="309">
        <f t="shared" si="380"/>
        <v>99.463798454260996</v>
      </c>
    </row>
    <row r="789" spans="1:11" ht="25.5">
      <c r="A789" s="28"/>
      <c r="B789" s="17" t="s">
        <v>38</v>
      </c>
      <c r="C789" s="16"/>
      <c r="D789" s="15"/>
      <c r="E789" s="14" t="s">
        <v>37</v>
      </c>
      <c r="F789" s="288">
        <f t="shared" ref="F789:I789" si="389">F790</f>
        <v>10290</v>
      </c>
      <c r="G789" s="288">
        <f t="shared" si="389"/>
        <v>10290</v>
      </c>
      <c r="H789" s="288">
        <f t="shared" si="389"/>
        <v>1770</v>
      </c>
      <c r="I789" s="288">
        <f t="shared" si="389"/>
        <v>1763.59331</v>
      </c>
      <c r="J789" s="309">
        <f t="shared" si="379"/>
        <v>17.138904859086495</v>
      </c>
      <c r="K789" s="309">
        <f t="shared" si="380"/>
        <v>99.638040112994346</v>
      </c>
    </row>
    <row r="790" spans="1:11">
      <c r="A790" s="28"/>
      <c r="B790" s="17"/>
      <c r="C790" s="16" t="s">
        <v>36</v>
      </c>
      <c r="D790" s="15"/>
      <c r="E790" s="14" t="s">
        <v>35</v>
      </c>
      <c r="F790" s="288">
        <f t="shared" ref="F790:I790" si="390">F792</f>
        <v>10290</v>
      </c>
      <c r="G790" s="288">
        <f t="shared" si="390"/>
        <v>10290</v>
      </c>
      <c r="H790" s="288">
        <f t="shared" si="390"/>
        <v>1770</v>
      </c>
      <c r="I790" s="288">
        <f t="shared" si="390"/>
        <v>1763.59331</v>
      </c>
      <c r="J790" s="309">
        <f t="shared" si="379"/>
        <v>17.138904859086495</v>
      </c>
      <c r="K790" s="309">
        <f t="shared" si="380"/>
        <v>99.638040112994346</v>
      </c>
    </row>
    <row r="791" spans="1:11" ht="25.5">
      <c r="A791" s="27"/>
      <c r="B791" s="25"/>
      <c r="C791" s="26" t="s">
        <v>34</v>
      </c>
      <c r="D791" s="25"/>
      <c r="E791" s="24" t="s">
        <v>33</v>
      </c>
      <c r="F791" s="284">
        <f t="shared" ref="F791:I793" si="391">F792</f>
        <v>10290</v>
      </c>
      <c r="G791" s="284">
        <f t="shared" si="391"/>
        <v>10290</v>
      </c>
      <c r="H791" s="284">
        <f t="shared" si="391"/>
        <v>1770</v>
      </c>
      <c r="I791" s="284">
        <f t="shared" si="391"/>
        <v>1763.59331</v>
      </c>
      <c r="J791" s="304">
        <f t="shared" si="379"/>
        <v>17.138904859086495</v>
      </c>
      <c r="K791" s="304">
        <f t="shared" si="380"/>
        <v>99.638040112994346</v>
      </c>
    </row>
    <row r="792" spans="1:11" ht="26.25">
      <c r="A792" s="23"/>
      <c r="B792" s="23"/>
      <c r="C792" s="23" t="s">
        <v>32</v>
      </c>
      <c r="D792" s="23"/>
      <c r="E792" s="22" t="s">
        <v>31</v>
      </c>
      <c r="F792" s="285">
        <f t="shared" si="391"/>
        <v>10290</v>
      </c>
      <c r="G792" s="285">
        <f t="shared" si="391"/>
        <v>10290</v>
      </c>
      <c r="H792" s="285">
        <f t="shared" si="391"/>
        <v>1770</v>
      </c>
      <c r="I792" s="285">
        <f t="shared" si="391"/>
        <v>1763.59331</v>
      </c>
      <c r="J792" s="305">
        <f t="shared" si="379"/>
        <v>17.138904859086495</v>
      </c>
      <c r="K792" s="305">
        <f t="shared" si="380"/>
        <v>99.638040112994346</v>
      </c>
    </row>
    <row r="793" spans="1:11" ht="39">
      <c r="A793" s="109"/>
      <c r="B793" s="109"/>
      <c r="C793" s="109" t="s">
        <v>30</v>
      </c>
      <c r="D793" s="109"/>
      <c r="E793" s="110" t="s">
        <v>29</v>
      </c>
      <c r="F793" s="286">
        <f t="shared" si="391"/>
        <v>10290</v>
      </c>
      <c r="G793" s="286">
        <f t="shared" si="391"/>
        <v>10290</v>
      </c>
      <c r="H793" s="286">
        <f t="shared" si="391"/>
        <v>1770</v>
      </c>
      <c r="I793" s="286">
        <f t="shared" si="391"/>
        <v>1763.59331</v>
      </c>
      <c r="J793" s="306">
        <f t="shared" si="379"/>
        <v>17.138904859086495</v>
      </c>
      <c r="K793" s="306">
        <f t="shared" si="380"/>
        <v>99.638040112994346</v>
      </c>
    </row>
    <row r="794" spans="1:11" ht="25.5">
      <c r="A794" s="7"/>
      <c r="B794" s="7"/>
      <c r="C794" s="6" t="s">
        <v>28</v>
      </c>
      <c r="D794" s="6"/>
      <c r="E794" s="8" t="s">
        <v>27</v>
      </c>
      <c r="F794" s="287">
        <f t="shared" ref="F794:I794" si="392">F795+F796</f>
        <v>10290</v>
      </c>
      <c r="G794" s="287">
        <f t="shared" si="392"/>
        <v>10290</v>
      </c>
      <c r="H794" s="287">
        <f t="shared" si="392"/>
        <v>1770</v>
      </c>
      <c r="I794" s="287">
        <f t="shared" si="392"/>
        <v>1763.59331</v>
      </c>
      <c r="J794" s="307">
        <f t="shared" si="379"/>
        <v>17.138904859086495</v>
      </c>
      <c r="K794" s="307">
        <f t="shared" si="380"/>
        <v>99.638040112994346</v>
      </c>
    </row>
    <row r="795" spans="1:11" ht="39">
      <c r="A795" s="7"/>
      <c r="B795" s="7"/>
      <c r="C795" s="6"/>
      <c r="D795" s="6" t="s">
        <v>2</v>
      </c>
      <c r="E795" s="5" t="s">
        <v>1</v>
      </c>
      <c r="F795" s="287">
        <v>9693.7999999999993</v>
      </c>
      <c r="G795" s="287">
        <v>9693.7999999999993</v>
      </c>
      <c r="H795" s="287">
        <v>1370</v>
      </c>
      <c r="I795" s="278">
        <v>1368.74386</v>
      </c>
      <c r="J795" s="307">
        <f t="shared" si="379"/>
        <v>14.119786461449587</v>
      </c>
      <c r="K795" s="307">
        <f t="shared" si="380"/>
        <v>99.908310948905111</v>
      </c>
    </row>
    <row r="796" spans="1:11">
      <c r="A796" s="7"/>
      <c r="B796" s="7"/>
      <c r="C796" s="6"/>
      <c r="D796" s="6" t="s">
        <v>12</v>
      </c>
      <c r="E796" s="5" t="s">
        <v>11</v>
      </c>
      <c r="F796" s="287">
        <v>596.20000000000005</v>
      </c>
      <c r="G796" s="287">
        <v>596.20000000000005</v>
      </c>
      <c r="H796" s="287">
        <v>400</v>
      </c>
      <c r="I796" s="278">
        <v>394.84944999999999</v>
      </c>
      <c r="J796" s="307">
        <f t="shared" si="379"/>
        <v>66.227683663200267</v>
      </c>
      <c r="K796" s="307">
        <f t="shared" si="380"/>
        <v>98.712362499999998</v>
      </c>
    </row>
    <row r="797" spans="1:11">
      <c r="A797" s="7"/>
      <c r="B797" s="17" t="s">
        <v>26</v>
      </c>
      <c r="C797" s="16"/>
      <c r="D797" s="17"/>
      <c r="E797" s="21" t="s">
        <v>25</v>
      </c>
      <c r="F797" s="288">
        <f t="shared" ref="F797:I800" si="393">F798</f>
        <v>2405.6</v>
      </c>
      <c r="G797" s="288">
        <f t="shared" si="393"/>
        <v>1839.1320000000001</v>
      </c>
      <c r="H797" s="288">
        <f t="shared" si="393"/>
        <v>0</v>
      </c>
      <c r="I797" s="288">
        <f t="shared" si="393"/>
        <v>0</v>
      </c>
      <c r="J797" s="309">
        <f t="shared" si="379"/>
        <v>0</v>
      </c>
      <c r="K797" s="309"/>
    </row>
    <row r="798" spans="1:11" s="18" customFormat="1">
      <c r="A798" s="20"/>
      <c r="B798" s="20"/>
      <c r="C798" s="13" t="s">
        <v>18</v>
      </c>
      <c r="D798" s="13"/>
      <c r="E798" s="12" t="s">
        <v>17</v>
      </c>
      <c r="F798" s="297">
        <f t="shared" si="393"/>
        <v>2405.6</v>
      </c>
      <c r="G798" s="297">
        <f t="shared" si="393"/>
        <v>1839.1320000000001</v>
      </c>
      <c r="H798" s="297">
        <f t="shared" si="393"/>
        <v>0</v>
      </c>
      <c r="I798" s="297">
        <f t="shared" si="393"/>
        <v>0</v>
      </c>
      <c r="J798" s="317">
        <f t="shared" si="379"/>
        <v>0</v>
      </c>
      <c r="K798" s="317"/>
    </row>
    <row r="799" spans="1:11" s="18" customFormat="1" ht="26.25">
      <c r="A799" s="19"/>
      <c r="B799" s="19"/>
      <c r="C799" s="11" t="s">
        <v>16</v>
      </c>
      <c r="D799" s="11"/>
      <c r="E799" s="10" t="s">
        <v>15</v>
      </c>
      <c r="F799" s="294">
        <f t="shared" si="393"/>
        <v>2405.6</v>
      </c>
      <c r="G799" s="294">
        <f t="shared" si="393"/>
        <v>1839.1320000000001</v>
      </c>
      <c r="H799" s="294">
        <f t="shared" si="393"/>
        <v>0</v>
      </c>
      <c r="I799" s="294">
        <f t="shared" si="393"/>
        <v>0</v>
      </c>
      <c r="J799" s="314">
        <f t="shared" si="379"/>
        <v>0</v>
      </c>
      <c r="K799" s="314"/>
    </row>
    <row r="800" spans="1:11">
      <c r="A800" s="7"/>
      <c r="B800" s="7"/>
      <c r="C800" s="6" t="s">
        <v>24</v>
      </c>
      <c r="D800" s="6"/>
      <c r="E800" s="5" t="s">
        <v>23</v>
      </c>
      <c r="F800" s="287">
        <f t="shared" si="393"/>
        <v>2405.6</v>
      </c>
      <c r="G800" s="287">
        <f t="shared" si="393"/>
        <v>1839.1320000000001</v>
      </c>
      <c r="H800" s="287">
        <f t="shared" si="393"/>
        <v>0</v>
      </c>
      <c r="I800" s="287">
        <f t="shared" si="393"/>
        <v>0</v>
      </c>
      <c r="J800" s="307">
        <f t="shared" si="379"/>
        <v>0</v>
      </c>
      <c r="K800" s="307"/>
    </row>
    <row r="801" spans="1:11">
      <c r="A801" s="7"/>
      <c r="B801" s="7"/>
      <c r="C801" s="6"/>
      <c r="D801" s="6" t="s">
        <v>22</v>
      </c>
      <c r="E801" s="5" t="s">
        <v>21</v>
      </c>
      <c r="F801" s="291">
        <f>836.9+1568.7</f>
        <v>2405.6</v>
      </c>
      <c r="G801" s="291">
        <v>1839.1320000000001</v>
      </c>
      <c r="H801" s="291">
        <v>0</v>
      </c>
      <c r="I801" s="291">
        <v>0</v>
      </c>
      <c r="J801" s="308">
        <f t="shared" si="379"/>
        <v>0</v>
      </c>
      <c r="K801" s="308"/>
    </row>
    <row r="802" spans="1:11">
      <c r="A802" s="15"/>
      <c r="B802" s="17" t="s">
        <v>20</v>
      </c>
      <c r="C802" s="16"/>
      <c r="D802" s="15"/>
      <c r="E802" s="14" t="s">
        <v>19</v>
      </c>
      <c r="F802" s="295">
        <f>F803+F832</f>
        <v>28230.10224</v>
      </c>
      <c r="G802" s="295">
        <f>G803+G832</f>
        <v>28230.10224</v>
      </c>
      <c r="H802" s="295">
        <f>H803+H832</f>
        <v>5103.7865999999995</v>
      </c>
      <c r="I802" s="295">
        <f>I803+I832</f>
        <v>5073.335939999999</v>
      </c>
      <c r="J802" s="315">
        <f t="shared" si="379"/>
        <v>17.971369344923772</v>
      </c>
      <c r="K802" s="315">
        <f t="shared" si="380"/>
        <v>99.403371214619355</v>
      </c>
    </row>
    <row r="803" spans="1:11">
      <c r="A803" s="13"/>
      <c r="B803" s="13"/>
      <c r="C803" s="13" t="s">
        <v>18</v>
      </c>
      <c r="D803" s="13"/>
      <c r="E803" s="12" t="s">
        <v>17</v>
      </c>
      <c r="F803" s="297">
        <f>F804</f>
        <v>28230.10224</v>
      </c>
      <c r="G803" s="297">
        <f t="shared" ref="G803:I803" si="394">G804</f>
        <v>28230.10224</v>
      </c>
      <c r="H803" s="297">
        <f t="shared" si="394"/>
        <v>5103.7865999999995</v>
      </c>
      <c r="I803" s="297">
        <f t="shared" si="394"/>
        <v>5073.335939999999</v>
      </c>
      <c r="J803" s="317">
        <f t="shared" si="379"/>
        <v>17.971369344923772</v>
      </c>
      <c r="K803" s="317">
        <f t="shared" si="380"/>
        <v>99.403371214619355</v>
      </c>
    </row>
    <row r="804" spans="1:11" ht="26.25">
      <c r="A804" s="11"/>
      <c r="B804" s="11"/>
      <c r="C804" s="11" t="s">
        <v>16</v>
      </c>
      <c r="D804" s="11"/>
      <c r="E804" s="10" t="s">
        <v>15</v>
      </c>
      <c r="F804" s="294">
        <f>F805+F808+F810+F812+F814</f>
        <v>28230.10224</v>
      </c>
      <c r="G804" s="294">
        <f t="shared" ref="G804:I804" si="395">G805+G808+G810+G812+G814</f>
        <v>28230.10224</v>
      </c>
      <c r="H804" s="294">
        <f t="shared" si="395"/>
        <v>5103.7865999999995</v>
      </c>
      <c r="I804" s="294">
        <f t="shared" si="395"/>
        <v>5073.335939999999</v>
      </c>
      <c r="J804" s="314">
        <f t="shared" si="379"/>
        <v>17.971369344923772</v>
      </c>
      <c r="K804" s="314">
        <f t="shared" si="380"/>
        <v>99.403371214619355</v>
      </c>
    </row>
    <row r="805" spans="1:11" ht="18.75" customHeight="1">
      <c r="A805" s="7"/>
      <c r="B805" s="7"/>
      <c r="C805" s="6" t="s">
        <v>14</v>
      </c>
      <c r="D805" s="6"/>
      <c r="E805" s="9" t="s">
        <v>13</v>
      </c>
      <c r="F805" s="287">
        <f>F806+F807</f>
        <v>20605.099999999999</v>
      </c>
      <c r="G805" s="287">
        <f t="shared" ref="G805:I805" si="396">G806+G807</f>
        <v>20605.099999999999</v>
      </c>
      <c r="H805" s="287">
        <f t="shared" si="396"/>
        <v>3880</v>
      </c>
      <c r="I805" s="287">
        <f t="shared" si="396"/>
        <v>3849.5493399999996</v>
      </c>
      <c r="J805" s="307">
        <f t="shared" si="379"/>
        <v>18.682507437479071</v>
      </c>
      <c r="K805" s="307">
        <f t="shared" si="380"/>
        <v>99.21518917525772</v>
      </c>
    </row>
    <row r="806" spans="1:11" ht="39">
      <c r="A806" s="7"/>
      <c r="B806" s="7"/>
      <c r="C806" s="6"/>
      <c r="D806" s="6" t="s">
        <v>2</v>
      </c>
      <c r="E806" s="5" t="s">
        <v>1</v>
      </c>
      <c r="F806" s="291">
        <f>18904.8+715</f>
        <v>19619.8</v>
      </c>
      <c r="G806" s="291">
        <f t="shared" ref="G806" si="397">18904.8+715</f>
        <v>19619.8</v>
      </c>
      <c r="H806" s="291">
        <v>3300</v>
      </c>
      <c r="I806" s="278">
        <v>3276.5572699999998</v>
      </c>
      <c r="J806" s="308">
        <f t="shared" si="379"/>
        <v>16.700258259513348</v>
      </c>
      <c r="K806" s="308">
        <f t="shared" si="380"/>
        <v>99.289614242424236</v>
      </c>
    </row>
    <row r="807" spans="1:11">
      <c r="A807" s="7"/>
      <c r="B807" s="7"/>
      <c r="C807" s="6"/>
      <c r="D807" s="6" t="s">
        <v>12</v>
      </c>
      <c r="E807" s="5" t="s">
        <v>11</v>
      </c>
      <c r="F807" s="291">
        <v>985.3</v>
      </c>
      <c r="G807" s="291">
        <v>985.3</v>
      </c>
      <c r="H807" s="291">
        <v>580</v>
      </c>
      <c r="I807" s="278">
        <v>572.99207000000001</v>
      </c>
      <c r="J807" s="308">
        <f t="shared" si="379"/>
        <v>58.154071856287423</v>
      </c>
      <c r="K807" s="308">
        <f t="shared" si="380"/>
        <v>98.791736206896559</v>
      </c>
    </row>
    <row r="808" spans="1:11" ht="39">
      <c r="A808" s="7"/>
      <c r="B808" s="7"/>
      <c r="C808" s="6" t="s">
        <v>10</v>
      </c>
      <c r="D808" s="6"/>
      <c r="E808" s="5" t="s">
        <v>9</v>
      </c>
      <c r="F808" s="287">
        <f>F809</f>
        <v>122.9</v>
      </c>
      <c r="G808" s="287">
        <f t="shared" ref="G808:I808" si="398">G809</f>
        <v>122.9</v>
      </c>
      <c r="H808" s="287">
        <f t="shared" si="398"/>
        <v>0</v>
      </c>
      <c r="I808" s="287">
        <f t="shared" si="398"/>
        <v>0</v>
      </c>
      <c r="J808" s="307">
        <f t="shared" si="379"/>
        <v>0</v>
      </c>
      <c r="K808" s="307"/>
    </row>
    <row r="809" spans="1:11" ht="39">
      <c r="A809" s="7"/>
      <c r="B809" s="7"/>
      <c r="C809" s="6"/>
      <c r="D809" s="6" t="s">
        <v>2</v>
      </c>
      <c r="E809" s="5" t="s">
        <v>1</v>
      </c>
      <c r="F809" s="287">
        <v>122.9</v>
      </c>
      <c r="G809" s="287">
        <v>122.9</v>
      </c>
      <c r="H809" s="287">
        <v>0</v>
      </c>
      <c r="I809" s="287">
        <v>0</v>
      </c>
      <c r="J809" s="307">
        <f t="shared" si="379"/>
        <v>0</v>
      </c>
      <c r="K809" s="307"/>
    </row>
    <row r="810" spans="1:11" ht="25.5">
      <c r="A810" s="7"/>
      <c r="B810" s="7"/>
      <c r="C810" s="6" t="s">
        <v>8</v>
      </c>
      <c r="D810" s="6"/>
      <c r="E810" s="8" t="s">
        <v>7</v>
      </c>
      <c r="F810" s="289">
        <f>F811</f>
        <v>101.11799999999999</v>
      </c>
      <c r="G810" s="289">
        <f t="shared" ref="G810:I810" si="399">G811</f>
        <v>101.11799999999999</v>
      </c>
      <c r="H810" s="289">
        <f t="shared" si="399"/>
        <v>0</v>
      </c>
      <c r="I810" s="289">
        <f t="shared" si="399"/>
        <v>0</v>
      </c>
      <c r="J810" s="310">
        <f t="shared" si="379"/>
        <v>0</v>
      </c>
      <c r="K810" s="310"/>
    </row>
    <row r="811" spans="1:11" ht="39">
      <c r="A811" s="7"/>
      <c r="B811" s="7"/>
      <c r="C811" s="6"/>
      <c r="D811" s="6" t="s">
        <v>2</v>
      </c>
      <c r="E811" s="5" t="s">
        <v>1</v>
      </c>
      <c r="F811" s="291">
        <v>101.11799999999999</v>
      </c>
      <c r="G811" s="291">
        <v>101.11799999999999</v>
      </c>
      <c r="H811" s="291">
        <v>0</v>
      </c>
      <c r="I811" s="291">
        <v>0</v>
      </c>
      <c r="J811" s="308">
        <f t="shared" si="379"/>
        <v>0</v>
      </c>
      <c r="K811" s="308"/>
    </row>
    <row r="812" spans="1:11" ht="39">
      <c r="A812" s="7"/>
      <c r="B812" s="7"/>
      <c r="C812" s="6" t="s">
        <v>6</v>
      </c>
      <c r="D812" s="6"/>
      <c r="E812" s="5" t="s">
        <v>5</v>
      </c>
      <c r="F812" s="287">
        <f>F813</f>
        <v>7134.8892400000004</v>
      </c>
      <c r="G812" s="287">
        <f t="shared" ref="G812:I812" si="400">G813</f>
        <v>7134.8892400000004</v>
      </c>
      <c r="H812" s="287">
        <f t="shared" si="400"/>
        <v>1223.7865999999999</v>
      </c>
      <c r="I812" s="287">
        <f t="shared" si="400"/>
        <v>1223.7865999999999</v>
      </c>
      <c r="J812" s="307">
        <f t="shared" si="379"/>
        <v>17.152145728333686</v>
      </c>
      <c r="K812" s="307">
        <f t="shared" si="380"/>
        <v>100</v>
      </c>
    </row>
    <row r="813" spans="1:11" ht="39">
      <c r="A813" s="7"/>
      <c r="B813" s="7"/>
      <c r="C813" s="6"/>
      <c r="D813" s="6" t="s">
        <v>2</v>
      </c>
      <c r="E813" s="5" t="s">
        <v>1</v>
      </c>
      <c r="F813" s="291">
        <f>2483.9144+4650.97484</f>
        <v>7134.8892400000004</v>
      </c>
      <c r="G813" s="291">
        <f t="shared" ref="G813" si="401">2483.9144+4650.97484</f>
        <v>7134.8892400000004</v>
      </c>
      <c r="H813" s="278">
        <v>1223.7865999999999</v>
      </c>
      <c r="I813" s="278">
        <v>1223.7865999999999</v>
      </c>
      <c r="J813" s="308">
        <f t="shared" si="379"/>
        <v>17.152145728333686</v>
      </c>
      <c r="K813" s="308">
        <f t="shared" si="380"/>
        <v>100</v>
      </c>
    </row>
    <row r="814" spans="1:11" ht="51.75">
      <c r="A814" s="7"/>
      <c r="B814" s="70"/>
      <c r="C814" s="6" t="s">
        <v>4</v>
      </c>
      <c r="D814" s="6"/>
      <c r="E814" s="5" t="s">
        <v>3</v>
      </c>
      <c r="F814" s="287">
        <f>F815</f>
        <v>266.09500000000003</v>
      </c>
      <c r="G814" s="287">
        <f t="shared" ref="G814:I814" si="402">G815</f>
        <v>266.09500000000003</v>
      </c>
      <c r="H814" s="287">
        <f t="shared" si="402"/>
        <v>0</v>
      </c>
      <c r="I814" s="287">
        <f t="shared" si="402"/>
        <v>0</v>
      </c>
      <c r="J814" s="307">
        <f t="shared" si="379"/>
        <v>0</v>
      </c>
      <c r="K814" s="307"/>
    </row>
    <row r="815" spans="1:11" ht="39">
      <c r="A815" s="7"/>
      <c r="B815" s="70"/>
      <c r="C815" s="6"/>
      <c r="D815" s="6" t="s">
        <v>2</v>
      </c>
      <c r="E815" s="5" t="s">
        <v>1</v>
      </c>
      <c r="F815" s="301">
        <v>266.09500000000003</v>
      </c>
      <c r="G815" s="301">
        <v>266.09500000000003</v>
      </c>
      <c r="H815" s="301">
        <v>0</v>
      </c>
      <c r="I815" s="301">
        <v>0</v>
      </c>
      <c r="J815" s="321">
        <f t="shared" si="379"/>
        <v>0</v>
      </c>
      <c r="K815" s="321"/>
    </row>
    <row r="816" spans="1:11">
      <c r="A816" s="4"/>
      <c r="B816" s="4"/>
      <c r="C816" s="4"/>
      <c r="D816" s="4"/>
      <c r="E816" s="3" t="s">
        <v>0</v>
      </c>
      <c r="F816" s="2">
        <f>SUM(F787+F774+F661+F480+F10)</f>
        <v>1448597.6484900001</v>
      </c>
      <c r="G816" s="2">
        <f>SUM(G787+G774+G661+G480+G10)</f>
        <v>1488913.6602599998</v>
      </c>
      <c r="H816" s="2">
        <f>SUM(H787+H774+H661+H480+H10)</f>
        <v>288003.97155999998</v>
      </c>
      <c r="I816" s="279">
        <f>SUM(I787+I774+I661+I480+I10)</f>
        <v>287389.18608999997</v>
      </c>
      <c r="J816" s="281">
        <f t="shared" si="379"/>
        <v>19.301937631481934</v>
      </c>
      <c r="K816" s="281">
        <f t="shared" si="380"/>
        <v>99.786535766618087</v>
      </c>
    </row>
    <row r="817" spans="7:7">
      <c r="G817" s="170"/>
    </row>
  </sheetData>
  <autoFilter ref="A9:F816"/>
  <mergeCells count="4">
    <mergeCell ref="A7:J7"/>
    <mergeCell ref="H1:K1"/>
    <mergeCell ref="F2:K2"/>
    <mergeCell ref="H3:K3"/>
  </mergeCells>
  <pageMargins left="1.1023622047244095" right="0.31496062992125984" top="0.74803149606299213" bottom="0.74803149606299213" header="0.31496062992125984" footer="0.31496062992125984"/>
  <pageSetup paperSize="9" scale="41" orientation="portrait" r:id="rId1"/>
  <rowBreaks count="1" manualBreakCount="1">
    <brk id="66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22"/>
  <sheetViews>
    <sheetView view="pageBreakPreview" zoomScale="85" zoomScaleSheetLayoutView="85" workbookViewId="0">
      <selection activeCell="B10" sqref="B10"/>
    </sheetView>
  </sheetViews>
  <sheetFormatPr defaultRowHeight="1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  <col min="6" max="7" width="11.85546875" customWidth="1"/>
  </cols>
  <sheetData>
    <row r="1" spans="1:7" ht="15.75">
      <c r="A1" s="101"/>
      <c r="B1" s="101"/>
      <c r="C1" s="266"/>
      <c r="D1" s="516" t="s">
        <v>831</v>
      </c>
      <c r="E1" s="516"/>
      <c r="F1" s="516"/>
      <c r="G1" s="516"/>
    </row>
    <row r="2" spans="1:7" ht="15.75" customHeight="1">
      <c r="A2" s="101"/>
      <c r="B2" s="102"/>
      <c r="C2" s="266"/>
      <c r="D2" s="509" t="s">
        <v>812</v>
      </c>
      <c r="E2" s="509"/>
      <c r="F2" s="509"/>
      <c r="G2" s="509"/>
    </row>
    <row r="3" spans="1:7" ht="15.75">
      <c r="A3" s="101"/>
      <c r="B3" s="103"/>
      <c r="C3" s="1"/>
      <c r="D3" s="516" t="s">
        <v>813</v>
      </c>
      <c r="E3" s="516"/>
      <c r="F3" s="516"/>
      <c r="G3" s="516"/>
    </row>
    <row r="4" spans="1:7" ht="15.75">
      <c r="A4" s="101"/>
      <c r="B4" s="104"/>
      <c r="C4" s="186"/>
      <c r="D4" s="186"/>
      <c r="E4" s="186"/>
    </row>
    <row r="5" spans="1:7" ht="15.75">
      <c r="A5" s="101"/>
      <c r="B5" s="104"/>
      <c r="C5" s="105"/>
      <c r="D5" s="105"/>
      <c r="E5" s="105"/>
    </row>
    <row r="6" spans="1:7" ht="46.9" customHeight="1">
      <c r="A6" s="517" t="s">
        <v>833</v>
      </c>
      <c r="B6" s="517"/>
      <c r="C6" s="517"/>
      <c r="D6" s="517"/>
      <c r="E6" s="517"/>
      <c r="F6" s="517"/>
      <c r="G6" s="517"/>
    </row>
    <row r="7" spans="1:7">
      <c r="A7" s="101"/>
      <c r="B7" s="518"/>
      <c r="C7" s="518"/>
      <c r="D7" s="518"/>
      <c r="E7" s="518"/>
      <c r="G7" t="s">
        <v>515</v>
      </c>
    </row>
    <row r="8" spans="1:7" ht="71.25">
      <c r="A8" s="335" t="s">
        <v>542</v>
      </c>
      <c r="B8" s="335" t="s">
        <v>543</v>
      </c>
      <c r="C8" s="265" t="s">
        <v>808</v>
      </c>
      <c r="D8" s="265" t="s">
        <v>809</v>
      </c>
      <c r="E8" s="265" t="s">
        <v>810</v>
      </c>
      <c r="F8" s="265" t="s">
        <v>806</v>
      </c>
      <c r="G8" s="265" t="s">
        <v>807</v>
      </c>
    </row>
    <row r="9" spans="1:7" hidden="1">
      <c r="A9" s="336"/>
      <c r="B9" s="336"/>
      <c r="C9" s="336"/>
      <c r="D9" s="336"/>
      <c r="E9" s="336"/>
    </row>
    <row r="10" spans="1:7" ht="45">
      <c r="A10" s="337" t="s">
        <v>544</v>
      </c>
      <c r="B10" s="338" t="s">
        <v>545</v>
      </c>
      <c r="C10" s="501">
        <f>C11</f>
        <v>57336.426189999795</v>
      </c>
      <c r="D10" s="501">
        <f>D11</f>
        <v>-15021.205929999996</v>
      </c>
      <c r="E10" s="501">
        <f>E11</f>
        <v>-15832.993569999991</v>
      </c>
      <c r="F10" s="503" t="s">
        <v>832</v>
      </c>
      <c r="G10" s="504">
        <f>E10/D10*100</f>
        <v>105.4042774180914</v>
      </c>
    </row>
    <row r="11" spans="1:7" ht="30">
      <c r="A11" s="337" t="s">
        <v>546</v>
      </c>
      <c r="B11" s="338" t="s">
        <v>547</v>
      </c>
      <c r="C11" s="501">
        <f>(C15+C16)</f>
        <v>57336.426189999795</v>
      </c>
      <c r="D11" s="501">
        <f>(D15+D16)</f>
        <v>-15021.205929999996</v>
      </c>
      <c r="E11" s="501">
        <f>(E15+E16)</f>
        <v>-15832.993569999991</v>
      </c>
      <c r="F11" s="503" t="s">
        <v>832</v>
      </c>
      <c r="G11" s="504">
        <f t="shared" ref="G11:G20" si="0">E11/D11*100</f>
        <v>105.4042774180914</v>
      </c>
    </row>
    <row r="12" spans="1:7">
      <c r="A12" s="336" t="s">
        <v>548</v>
      </c>
      <c r="B12" s="339" t="s">
        <v>549</v>
      </c>
      <c r="C12" s="502">
        <f t="shared" ref="C12:E14" si="1">C13</f>
        <v>-1431577.23407</v>
      </c>
      <c r="D12" s="502">
        <f t="shared" si="1"/>
        <v>-303025.17748999997</v>
      </c>
      <c r="E12" s="502">
        <f t="shared" si="1"/>
        <v>-303222.17965999997</v>
      </c>
      <c r="F12" s="504">
        <f t="shared" ref="F12:F19" si="2">E12/C12*100</f>
        <v>21.180986428369906</v>
      </c>
      <c r="G12" s="504">
        <f t="shared" si="0"/>
        <v>100.06501181572824</v>
      </c>
    </row>
    <row r="13" spans="1:7" ht="30">
      <c r="A13" s="336" t="s">
        <v>550</v>
      </c>
      <c r="B13" s="339" t="s">
        <v>551</v>
      </c>
      <c r="C13" s="502">
        <f t="shared" si="1"/>
        <v>-1431577.23407</v>
      </c>
      <c r="D13" s="502">
        <f t="shared" si="1"/>
        <v>-303025.17748999997</v>
      </c>
      <c r="E13" s="502">
        <f t="shared" si="1"/>
        <v>-303222.17965999997</v>
      </c>
      <c r="F13" s="504">
        <f t="shared" si="2"/>
        <v>21.180986428369906</v>
      </c>
      <c r="G13" s="504">
        <f t="shared" si="0"/>
        <v>100.06501181572824</v>
      </c>
    </row>
    <row r="14" spans="1:7" ht="30">
      <c r="A14" s="336" t="s">
        <v>552</v>
      </c>
      <c r="B14" s="339" t="s">
        <v>553</v>
      </c>
      <c r="C14" s="502">
        <f t="shared" si="1"/>
        <v>-1431577.23407</v>
      </c>
      <c r="D14" s="502">
        <f t="shared" si="1"/>
        <v>-303025.17748999997</v>
      </c>
      <c r="E14" s="502">
        <f t="shared" si="1"/>
        <v>-303222.17965999997</v>
      </c>
      <c r="F14" s="504">
        <f t="shared" si="2"/>
        <v>21.180986428369906</v>
      </c>
      <c r="G14" s="504">
        <f t="shared" si="0"/>
        <v>100.06501181572824</v>
      </c>
    </row>
    <row r="15" spans="1:7" ht="45">
      <c r="A15" s="336" t="s">
        <v>554</v>
      </c>
      <c r="B15" s="339" t="s">
        <v>555</v>
      </c>
      <c r="C15" s="502">
        <f>ДОХОДЫ!D197*-1</f>
        <v>-1431577.23407</v>
      </c>
      <c r="D15" s="502">
        <f>ДОХОДЫ!E197*-1</f>
        <v>-303025.17748999997</v>
      </c>
      <c r="E15" s="502">
        <f>ДОХОДЫ!F197*-1</f>
        <v>-303222.17965999997</v>
      </c>
      <c r="F15" s="504">
        <f t="shared" si="2"/>
        <v>21.180986428369906</v>
      </c>
      <c r="G15" s="504">
        <f t="shared" si="0"/>
        <v>100.06501181572824</v>
      </c>
    </row>
    <row r="16" spans="1:7" ht="30">
      <c r="A16" s="336" t="s">
        <v>556</v>
      </c>
      <c r="B16" s="339" t="s">
        <v>557</v>
      </c>
      <c r="C16" s="502">
        <f>C17</f>
        <v>1488913.6602599998</v>
      </c>
      <c r="D16" s="502">
        <f>D19</f>
        <v>288003.97155999998</v>
      </c>
      <c r="E16" s="502">
        <f>E19</f>
        <v>287389.18608999997</v>
      </c>
      <c r="F16" s="504">
        <f t="shared" si="2"/>
        <v>19.301937631481934</v>
      </c>
      <c r="G16" s="504">
        <f t="shared" si="0"/>
        <v>99.786535766618087</v>
      </c>
    </row>
    <row r="17" spans="1:7" ht="30">
      <c r="A17" s="336" t="s">
        <v>558</v>
      </c>
      <c r="B17" s="339" t="s">
        <v>559</v>
      </c>
      <c r="C17" s="340">
        <f>C18</f>
        <v>1488913.6602599998</v>
      </c>
      <c r="D17" s="340">
        <f>D19</f>
        <v>288003.97155999998</v>
      </c>
      <c r="E17" s="340">
        <f>E19</f>
        <v>287389.18608999997</v>
      </c>
      <c r="F17" s="504">
        <f t="shared" si="2"/>
        <v>19.301937631481934</v>
      </c>
      <c r="G17" s="504">
        <f t="shared" si="0"/>
        <v>99.786535766618087</v>
      </c>
    </row>
    <row r="18" spans="1:7" ht="30">
      <c r="A18" s="336" t="s">
        <v>560</v>
      </c>
      <c r="B18" s="339" t="s">
        <v>561</v>
      </c>
      <c r="C18" s="340">
        <f>C19</f>
        <v>1488913.6602599998</v>
      </c>
      <c r="D18" s="340">
        <f>D19</f>
        <v>288003.97155999998</v>
      </c>
      <c r="E18" s="340">
        <f>E19</f>
        <v>287389.18608999997</v>
      </c>
      <c r="F18" s="504">
        <f t="shared" si="2"/>
        <v>19.301937631481934</v>
      </c>
      <c r="G18" s="504">
        <f t="shared" si="0"/>
        <v>99.786535766618087</v>
      </c>
    </row>
    <row r="19" spans="1:7" ht="45">
      <c r="A19" s="336" t="s">
        <v>562</v>
      </c>
      <c r="B19" s="339" t="s">
        <v>563</v>
      </c>
      <c r="C19" s="340">
        <f>расходы!G816</f>
        <v>1488913.6602599998</v>
      </c>
      <c r="D19" s="340">
        <f>расходы!H816</f>
        <v>288003.97155999998</v>
      </c>
      <c r="E19" s="340">
        <f>расходы!I816</f>
        <v>287389.18608999997</v>
      </c>
      <c r="F19" s="504">
        <f t="shared" si="2"/>
        <v>19.301937631481934</v>
      </c>
      <c r="G19" s="504">
        <f t="shared" si="0"/>
        <v>99.786535766618087</v>
      </c>
    </row>
    <row r="20" spans="1:7">
      <c r="A20" s="341"/>
      <c r="B20" s="342" t="s">
        <v>564</v>
      </c>
      <c r="C20" s="343">
        <f>C10</f>
        <v>57336.426189999795</v>
      </c>
      <c r="D20" s="343">
        <f>D10</f>
        <v>-15021.205929999996</v>
      </c>
      <c r="E20" s="343">
        <f>E10</f>
        <v>-15832.993569999991</v>
      </c>
      <c r="F20" s="503" t="s">
        <v>832</v>
      </c>
      <c r="G20" s="504">
        <f t="shared" si="0"/>
        <v>105.4042774180914</v>
      </c>
    </row>
    <row r="22" spans="1:7">
      <c r="C22" s="106"/>
    </row>
  </sheetData>
  <mergeCells count="5">
    <mergeCell ref="D1:G1"/>
    <mergeCell ref="D2:G2"/>
    <mergeCell ref="D3:G3"/>
    <mergeCell ref="A6:G6"/>
    <mergeCell ref="B7:E7"/>
  </mergeCells>
  <pageMargins left="0.9055118110236221" right="0.5118110236220472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99"/>
  <sheetViews>
    <sheetView view="pageBreakPreview" topLeftCell="A70" zoomScale="60" zoomScaleNormal="85" workbookViewId="0">
      <selection activeCell="G34" sqref="G34"/>
    </sheetView>
  </sheetViews>
  <sheetFormatPr defaultRowHeight="15"/>
  <cols>
    <col min="1" max="1" width="8.7109375" customWidth="1"/>
    <col min="2" max="2" width="68.85546875" customWidth="1"/>
    <col min="3" max="3" width="18.140625" customWidth="1"/>
    <col min="4" max="4" width="17.14062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5.7109375" customWidth="1"/>
    <col min="11" max="12" width="17.5703125" customWidth="1"/>
    <col min="13" max="13" width="17.140625" customWidth="1"/>
    <col min="14" max="14" width="15.7109375" customWidth="1"/>
    <col min="15" max="17" width="14" bestFit="1" customWidth="1"/>
    <col min="260" max="260" width="8.7109375" customWidth="1"/>
    <col min="261" max="261" width="53.42578125" customWidth="1"/>
    <col min="262" max="262" width="15.7109375" customWidth="1"/>
    <col min="263" max="263" width="15.85546875" customWidth="1"/>
    <col min="264" max="264" width="15.5703125" customWidth="1"/>
    <col min="265" max="265" width="17" customWidth="1"/>
    <col min="266" max="266" width="17.85546875" customWidth="1"/>
    <col min="267" max="267" width="14.5703125" customWidth="1"/>
    <col min="268" max="268" width="15.140625" customWidth="1"/>
    <col min="269" max="269" width="17.140625" customWidth="1"/>
    <col min="270" max="270" width="15.7109375" customWidth="1"/>
    <col min="271" max="271" width="13.5703125" bestFit="1" customWidth="1"/>
    <col min="516" max="516" width="8.7109375" customWidth="1"/>
    <col min="517" max="517" width="53.42578125" customWidth="1"/>
    <col min="518" max="518" width="15.7109375" customWidth="1"/>
    <col min="519" max="519" width="15.85546875" customWidth="1"/>
    <col min="520" max="520" width="15.5703125" customWidth="1"/>
    <col min="521" max="521" width="17" customWidth="1"/>
    <col min="522" max="522" width="17.85546875" customWidth="1"/>
    <col min="523" max="523" width="14.5703125" customWidth="1"/>
    <col min="524" max="524" width="15.140625" customWidth="1"/>
    <col min="525" max="525" width="17.140625" customWidth="1"/>
    <col min="526" max="526" width="15.7109375" customWidth="1"/>
    <col min="527" max="527" width="13.5703125" bestFit="1" customWidth="1"/>
    <col min="772" max="772" width="8.7109375" customWidth="1"/>
    <col min="773" max="773" width="53.42578125" customWidth="1"/>
    <col min="774" max="774" width="15.7109375" customWidth="1"/>
    <col min="775" max="775" width="15.85546875" customWidth="1"/>
    <col min="776" max="776" width="15.5703125" customWidth="1"/>
    <col min="777" max="777" width="17" customWidth="1"/>
    <col min="778" max="778" width="17.85546875" customWidth="1"/>
    <col min="779" max="779" width="14.5703125" customWidth="1"/>
    <col min="780" max="780" width="15.140625" customWidth="1"/>
    <col min="781" max="781" width="17.140625" customWidth="1"/>
    <col min="782" max="782" width="15.7109375" customWidth="1"/>
    <col min="783" max="783" width="13.5703125" bestFit="1" customWidth="1"/>
    <col min="1028" max="1028" width="8.7109375" customWidth="1"/>
    <col min="1029" max="1029" width="53.42578125" customWidth="1"/>
    <col min="1030" max="1030" width="15.7109375" customWidth="1"/>
    <col min="1031" max="1031" width="15.85546875" customWidth="1"/>
    <col min="1032" max="1032" width="15.5703125" customWidth="1"/>
    <col min="1033" max="1033" width="17" customWidth="1"/>
    <col min="1034" max="1034" width="17.85546875" customWidth="1"/>
    <col min="1035" max="1035" width="14.5703125" customWidth="1"/>
    <col min="1036" max="1036" width="15.140625" customWidth="1"/>
    <col min="1037" max="1037" width="17.140625" customWidth="1"/>
    <col min="1038" max="1038" width="15.7109375" customWidth="1"/>
    <col min="1039" max="1039" width="13.5703125" bestFit="1" customWidth="1"/>
    <col min="1284" max="1284" width="8.7109375" customWidth="1"/>
    <col min="1285" max="1285" width="53.42578125" customWidth="1"/>
    <col min="1286" max="1286" width="15.7109375" customWidth="1"/>
    <col min="1287" max="1287" width="15.85546875" customWidth="1"/>
    <col min="1288" max="1288" width="15.5703125" customWidth="1"/>
    <col min="1289" max="1289" width="17" customWidth="1"/>
    <col min="1290" max="1290" width="17.85546875" customWidth="1"/>
    <col min="1291" max="1291" width="14.5703125" customWidth="1"/>
    <col min="1292" max="1292" width="15.140625" customWidth="1"/>
    <col min="1293" max="1293" width="17.140625" customWidth="1"/>
    <col min="1294" max="1294" width="15.7109375" customWidth="1"/>
    <col min="1295" max="1295" width="13.5703125" bestFit="1" customWidth="1"/>
    <col min="1540" max="1540" width="8.7109375" customWidth="1"/>
    <col min="1541" max="1541" width="53.42578125" customWidth="1"/>
    <col min="1542" max="1542" width="15.7109375" customWidth="1"/>
    <col min="1543" max="1543" width="15.85546875" customWidth="1"/>
    <col min="1544" max="1544" width="15.5703125" customWidth="1"/>
    <col min="1545" max="1545" width="17" customWidth="1"/>
    <col min="1546" max="1546" width="17.85546875" customWidth="1"/>
    <col min="1547" max="1547" width="14.5703125" customWidth="1"/>
    <col min="1548" max="1548" width="15.140625" customWidth="1"/>
    <col min="1549" max="1549" width="17.140625" customWidth="1"/>
    <col min="1550" max="1550" width="15.7109375" customWidth="1"/>
    <col min="1551" max="1551" width="13.5703125" bestFit="1" customWidth="1"/>
    <col min="1796" max="1796" width="8.7109375" customWidth="1"/>
    <col min="1797" max="1797" width="53.42578125" customWidth="1"/>
    <col min="1798" max="1798" width="15.7109375" customWidth="1"/>
    <col min="1799" max="1799" width="15.85546875" customWidth="1"/>
    <col min="1800" max="1800" width="15.5703125" customWidth="1"/>
    <col min="1801" max="1801" width="17" customWidth="1"/>
    <col min="1802" max="1802" width="17.85546875" customWidth="1"/>
    <col min="1803" max="1803" width="14.5703125" customWidth="1"/>
    <col min="1804" max="1804" width="15.140625" customWidth="1"/>
    <col min="1805" max="1805" width="17.140625" customWidth="1"/>
    <col min="1806" max="1806" width="15.7109375" customWidth="1"/>
    <col min="1807" max="1807" width="13.5703125" bestFit="1" customWidth="1"/>
    <col min="2052" max="2052" width="8.7109375" customWidth="1"/>
    <col min="2053" max="2053" width="53.42578125" customWidth="1"/>
    <col min="2054" max="2054" width="15.7109375" customWidth="1"/>
    <col min="2055" max="2055" width="15.85546875" customWidth="1"/>
    <col min="2056" max="2056" width="15.5703125" customWidth="1"/>
    <col min="2057" max="2057" width="17" customWidth="1"/>
    <col min="2058" max="2058" width="17.85546875" customWidth="1"/>
    <col min="2059" max="2059" width="14.5703125" customWidth="1"/>
    <col min="2060" max="2060" width="15.140625" customWidth="1"/>
    <col min="2061" max="2061" width="17.140625" customWidth="1"/>
    <col min="2062" max="2062" width="15.7109375" customWidth="1"/>
    <col min="2063" max="2063" width="13.5703125" bestFit="1" customWidth="1"/>
    <col min="2308" max="2308" width="8.7109375" customWidth="1"/>
    <col min="2309" max="2309" width="53.42578125" customWidth="1"/>
    <col min="2310" max="2310" width="15.7109375" customWidth="1"/>
    <col min="2311" max="2311" width="15.85546875" customWidth="1"/>
    <col min="2312" max="2312" width="15.5703125" customWidth="1"/>
    <col min="2313" max="2313" width="17" customWidth="1"/>
    <col min="2314" max="2314" width="17.85546875" customWidth="1"/>
    <col min="2315" max="2315" width="14.5703125" customWidth="1"/>
    <col min="2316" max="2316" width="15.140625" customWidth="1"/>
    <col min="2317" max="2317" width="17.140625" customWidth="1"/>
    <col min="2318" max="2318" width="15.7109375" customWidth="1"/>
    <col min="2319" max="2319" width="13.5703125" bestFit="1" customWidth="1"/>
    <col min="2564" max="2564" width="8.7109375" customWidth="1"/>
    <col min="2565" max="2565" width="53.42578125" customWidth="1"/>
    <col min="2566" max="2566" width="15.7109375" customWidth="1"/>
    <col min="2567" max="2567" width="15.85546875" customWidth="1"/>
    <col min="2568" max="2568" width="15.5703125" customWidth="1"/>
    <col min="2569" max="2569" width="17" customWidth="1"/>
    <col min="2570" max="2570" width="17.85546875" customWidth="1"/>
    <col min="2571" max="2571" width="14.5703125" customWidth="1"/>
    <col min="2572" max="2572" width="15.140625" customWidth="1"/>
    <col min="2573" max="2573" width="17.140625" customWidth="1"/>
    <col min="2574" max="2574" width="15.7109375" customWidth="1"/>
    <col min="2575" max="2575" width="13.5703125" bestFit="1" customWidth="1"/>
    <col min="2820" max="2820" width="8.7109375" customWidth="1"/>
    <col min="2821" max="2821" width="53.42578125" customWidth="1"/>
    <col min="2822" max="2822" width="15.7109375" customWidth="1"/>
    <col min="2823" max="2823" width="15.85546875" customWidth="1"/>
    <col min="2824" max="2824" width="15.5703125" customWidth="1"/>
    <col min="2825" max="2825" width="17" customWidth="1"/>
    <col min="2826" max="2826" width="17.85546875" customWidth="1"/>
    <col min="2827" max="2827" width="14.5703125" customWidth="1"/>
    <col min="2828" max="2828" width="15.140625" customWidth="1"/>
    <col min="2829" max="2829" width="17.140625" customWidth="1"/>
    <col min="2830" max="2830" width="15.7109375" customWidth="1"/>
    <col min="2831" max="2831" width="13.5703125" bestFit="1" customWidth="1"/>
    <col min="3076" max="3076" width="8.7109375" customWidth="1"/>
    <col min="3077" max="3077" width="53.42578125" customWidth="1"/>
    <col min="3078" max="3078" width="15.7109375" customWidth="1"/>
    <col min="3079" max="3079" width="15.85546875" customWidth="1"/>
    <col min="3080" max="3080" width="15.5703125" customWidth="1"/>
    <col min="3081" max="3081" width="17" customWidth="1"/>
    <col min="3082" max="3082" width="17.85546875" customWidth="1"/>
    <col min="3083" max="3083" width="14.5703125" customWidth="1"/>
    <col min="3084" max="3084" width="15.140625" customWidth="1"/>
    <col min="3085" max="3085" width="17.140625" customWidth="1"/>
    <col min="3086" max="3086" width="15.7109375" customWidth="1"/>
    <col min="3087" max="3087" width="13.5703125" bestFit="1" customWidth="1"/>
    <col min="3332" max="3332" width="8.7109375" customWidth="1"/>
    <col min="3333" max="3333" width="53.42578125" customWidth="1"/>
    <col min="3334" max="3334" width="15.7109375" customWidth="1"/>
    <col min="3335" max="3335" width="15.85546875" customWidth="1"/>
    <col min="3336" max="3336" width="15.5703125" customWidth="1"/>
    <col min="3337" max="3337" width="17" customWidth="1"/>
    <col min="3338" max="3338" width="17.85546875" customWidth="1"/>
    <col min="3339" max="3339" width="14.5703125" customWidth="1"/>
    <col min="3340" max="3340" width="15.140625" customWidth="1"/>
    <col min="3341" max="3341" width="17.140625" customWidth="1"/>
    <col min="3342" max="3342" width="15.7109375" customWidth="1"/>
    <col min="3343" max="3343" width="13.5703125" bestFit="1" customWidth="1"/>
    <col min="3588" max="3588" width="8.7109375" customWidth="1"/>
    <col min="3589" max="3589" width="53.42578125" customWidth="1"/>
    <col min="3590" max="3590" width="15.7109375" customWidth="1"/>
    <col min="3591" max="3591" width="15.85546875" customWidth="1"/>
    <col min="3592" max="3592" width="15.5703125" customWidth="1"/>
    <col min="3593" max="3593" width="17" customWidth="1"/>
    <col min="3594" max="3594" width="17.85546875" customWidth="1"/>
    <col min="3595" max="3595" width="14.5703125" customWidth="1"/>
    <col min="3596" max="3596" width="15.140625" customWidth="1"/>
    <col min="3597" max="3597" width="17.140625" customWidth="1"/>
    <col min="3598" max="3598" width="15.7109375" customWidth="1"/>
    <col min="3599" max="3599" width="13.5703125" bestFit="1" customWidth="1"/>
    <col min="3844" max="3844" width="8.7109375" customWidth="1"/>
    <col min="3845" max="3845" width="53.42578125" customWidth="1"/>
    <col min="3846" max="3846" width="15.7109375" customWidth="1"/>
    <col min="3847" max="3847" width="15.85546875" customWidth="1"/>
    <col min="3848" max="3848" width="15.5703125" customWidth="1"/>
    <col min="3849" max="3849" width="17" customWidth="1"/>
    <col min="3850" max="3850" width="17.85546875" customWidth="1"/>
    <col min="3851" max="3851" width="14.5703125" customWidth="1"/>
    <col min="3852" max="3852" width="15.140625" customWidth="1"/>
    <col min="3853" max="3853" width="17.140625" customWidth="1"/>
    <col min="3854" max="3854" width="15.7109375" customWidth="1"/>
    <col min="3855" max="3855" width="13.5703125" bestFit="1" customWidth="1"/>
    <col min="4100" max="4100" width="8.7109375" customWidth="1"/>
    <col min="4101" max="4101" width="53.42578125" customWidth="1"/>
    <col min="4102" max="4102" width="15.7109375" customWidth="1"/>
    <col min="4103" max="4103" width="15.85546875" customWidth="1"/>
    <col min="4104" max="4104" width="15.5703125" customWidth="1"/>
    <col min="4105" max="4105" width="17" customWidth="1"/>
    <col min="4106" max="4106" width="17.85546875" customWidth="1"/>
    <col min="4107" max="4107" width="14.5703125" customWidth="1"/>
    <col min="4108" max="4108" width="15.140625" customWidth="1"/>
    <col min="4109" max="4109" width="17.140625" customWidth="1"/>
    <col min="4110" max="4110" width="15.7109375" customWidth="1"/>
    <col min="4111" max="4111" width="13.5703125" bestFit="1" customWidth="1"/>
    <col min="4356" max="4356" width="8.7109375" customWidth="1"/>
    <col min="4357" max="4357" width="53.42578125" customWidth="1"/>
    <col min="4358" max="4358" width="15.7109375" customWidth="1"/>
    <col min="4359" max="4359" width="15.85546875" customWidth="1"/>
    <col min="4360" max="4360" width="15.5703125" customWidth="1"/>
    <col min="4361" max="4361" width="17" customWidth="1"/>
    <col min="4362" max="4362" width="17.85546875" customWidth="1"/>
    <col min="4363" max="4363" width="14.5703125" customWidth="1"/>
    <col min="4364" max="4364" width="15.140625" customWidth="1"/>
    <col min="4365" max="4365" width="17.140625" customWidth="1"/>
    <col min="4366" max="4366" width="15.7109375" customWidth="1"/>
    <col min="4367" max="4367" width="13.5703125" bestFit="1" customWidth="1"/>
    <col min="4612" max="4612" width="8.7109375" customWidth="1"/>
    <col min="4613" max="4613" width="53.42578125" customWidth="1"/>
    <col min="4614" max="4614" width="15.7109375" customWidth="1"/>
    <col min="4615" max="4615" width="15.85546875" customWidth="1"/>
    <col min="4616" max="4616" width="15.5703125" customWidth="1"/>
    <col min="4617" max="4617" width="17" customWidth="1"/>
    <col min="4618" max="4618" width="17.85546875" customWidth="1"/>
    <col min="4619" max="4619" width="14.5703125" customWidth="1"/>
    <col min="4620" max="4620" width="15.140625" customWidth="1"/>
    <col min="4621" max="4621" width="17.140625" customWidth="1"/>
    <col min="4622" max="4622" width="15.7109375" customWidth="1"/>
    <col min="4623" max="4623" width="13.5703125" bestFit="1" customWidth="1"/>
    <col min="4868" max="4868" width="8.7109375" customWidth="1"/>
    <col min="4869" max="4869" width="53.42578125" customWidth="1"/>
    <col min="4870" max="4870" width="15.7109375" customWidth="1"/>
    <col min="4871" max="4871" width="15.85546875" customWidth="1"/>
    <col min="4872" max="4872" width="15.5703125" customWidth="1"/>
    <col min="4873" max="4873" width="17" customWidth="1"/>
    <col min="4874" max="4874" width="17.85546875" customWidth="1"/>
    <col min="4875" max="4875" width="14.5703125" customWidth="1"/>
    <col min="4876" max="4876" width="15.140625" customWidth="1"/>
    <col min="4877" max="4877" width="17.140625" customWidth="1"/>
    <col min="4878" max="4878" width="15.7109375" customWidth="1"/>
    <col min="4879" max="4879" width="13.5703125" bestFit="1" customWidth="1"/>
    <col min="5124" max="5124" width="8.7109375" customWidth="1"/>
    <col min="5125" max="5125" width="53.42578125" customWidth="1"/>
    <col min="5126" max="5126" width="15.7109375" customWidth="1"/>
    <col min="5127" max="5127" width="15.85546875" customWidth="1"/>
    <col min="5128" max="5128" width="15.5703125" customWidth="1"/>
    <col min="5129" max="5129" width="17" customWidth="1"/>
    <col min="5130" max="5130" width="17.85546875" customWidth="1"/>
    <col min="5131" max="5131" width="14.5703125" customWidth="1"/>
    <col min="5132" max="5132" width="15.140625" customWidth="1"/>
    <col min="5133" max="5133" width="17.140625" customWidth="1"/>
    <col min="5134" max="5134" width="15.7109375" customWidth="1"/>
    <col min="5135" max="5135" width="13.5703125" bestFit="1" customWidth="1"/>
    <col min="5380" max="5380" width="8.7109375" customWidth="1"/>
    <col min="5381" max="5381" width="53.42578125" customWidth="1"/>
    <col min="5382" max="5382" width="15.7109375" customWidth="1"/>
    <col min="5383" max="5383" width="15.85546875" customWidth="1"/>
    <col min="5384" max="5384" width="15.5703125" customWidth="1"/>
    <col min="5385" max="5385" width="17" customWidth="1"/>
    <col min="5386" max="5386" width="17.85546875" customWidth="1"/>
    <col min="5387" max="5387" width="14.5703125" customWidth="1"/>
    <col min="5388" max="5388" width="15.140625" customWidth="1"/>
    <col min="5389" max="5389" width="17.140625" customWidth="1"/>
    <col min="5390" max="5390" width="15.7109375" customWidth="1"/>
    <col min="5391" max="5391" width="13.5703125" bestFit="1" customWidth="1"/>
    <col min="5636" max="5636" width="8.7109375" customWidth="1"/>
    <col min="5637" max="5637" width="53.42578125" customWidth="1"/>
    <col min="5638" max="5638" width="15.7109375" customWidth="1"/>
    <col min="5639" max="5639" width="15.85546875" customWidth="1"/>
    <col min="5640" max="5640" width="15.5703125" customWidth="1"/>
    <col min="5641" max="5641" width="17" customWidth="1"/>
    <col min="5642" max="5642" width="17.85546875" customWidth="1"/>
    <col min="5643" max="5643" width="14.5703125" customWidth="1"/>
    <col min="5644" max="5644" width="15.140625" customWidth="1"/>
    <col min="5645" max="5645" width="17.140625" customWidth="1"/>
    <col min="5646" max="5646" width="15.7109375" customWidth="1"/>
    <col min="5647" max="5647" width="13.5703125" bestFit="1" customWidth="1"/>
    <col min="5892" max="5892" width="8.7109375" customWidth="1"/>
    <col min="5893" max="5893" width="53.42578125" customWidth="1"/>
    <col min="5894" max="5894" width="15.7109375" customWidth="1"/>
    <col min="5895" max="5895" width="15.85546875" customWidth="1"/>
    <col min="5896" max="5896" width="15.5703125" customWidth="1"/>
    <col min="5897" max="5897" width="17" customWidth="1"/>
    <col min="5898" max="5898" width="17.85546875" customWidth="1"/>
    <col min="5899" max="5899" width="14.5703125" customWidth="1"/>
    <col min="5900" max="5900" width="15.140625" customWidth="1"/>
    <col min="5901" max="5901" width="17.140625" customWidth="1"/>
    <col min="5902" max="5902" width="15.7109375" customWidth="1"/>
    <col min="5903" max="5903" width="13.5703125" bestFit="1" customWidth="1"/>
    <col min="6148" max="6148" width="8.7109375" customWidth="1"/>
    <col min="6149" max="6149" width="53.42578125" customWidth="1"/>
    <col min="6150" max="6150" width="15.7109375" customWidth="1"/>
    <col min="6151" max="6151" width="15.85546875" customWidth="1"/>
    <col min="6152" max="6152" width="15.5703125" customWidth="1"/>
    <col min="6153" max="6153" width="17" customWidth="1"/>
    <col min="6154" max="6154" width="17.85546875" customWidth="1"/>
    <col min="6155" max="6155" width="14.5703125" customWidth="1"/>
    <col min="6156" max="6156" width="15.140625" customWidth="1"/>
    <col min="6157" max="6157" width="17.140625" customWidth="1"/>
    <col min="6158" max="6158" width="15.7109375" customWidth="1"/>
    <col min="6159" max="6159" width="13.5703125" bestFit="1" customWidth="1"/>
    <col min="6404" max="6404" width="8.7109375" customWidth="1"/>
    <col min="6405" max="6405" width="53.42578125" customWidth="1"/>
    <col min="6406" max="6406" width="15.7109375" customWidth="1"/>
    <col min="6407" max="6407" width="15.85546875" customWidth="1"/>
    <col min="6408" max="6408" width="15.5703125" customWidth="1"/>
    <col min="6409" max="6409" width="17" customWidth="1"/>
    <col min="6410" max="6410" width="17.85546875" customWidth="1"/>
    <col min="6411" max="6411" width="14.5703125" customWidth="1"/>
    <col min="6412" max="6412" width="15.140625" customWidth="1"/>
    <col min="6413" max="6413" width="17.140625" customWidth="1"/>
    <col min="6414" max="6414" width="15.7109375" customWidth="1"/>
    <col min="6415" max="6415" width="13.5703125" bestFit="1" customWidth="1"/>
    <col min="6660" max="6660" width="8.7109375" customWidth="1"/>
    <col min="6661" max="6661" width="53.42578125" customWidth="1"/>
    <col min="6662" max="6662" width="15.7109375" customWidth="1"/>
    <col min="6663" max="6663" width="15.85546875" customWidth="1"/>
    <col min="6664" max="6664" width="15.5703125" customWidth="1"/>
    <col min="6665" max="6665" width="17" customWidth="1"/>
    <col min="6666" max="6666" width="17.85546875" customWidth="1"/>
    <col min="6667" max="6667" width="14.5703125" customWidth="1"/>
    <col min="6668" max="6668" width="15.140625" customWidth="1"/>
    <col min="6669" max="6669" width="17.140625" customWidth="1"/>
    <col min="6670" max="6670" width="15.7109375" customWidth="1"/>
    <col min="6671" max="6671" width="13.5703125" bestFit="1" customWidth="1"/>
    <col min="6916" max="6916" width="8.7109375" customWidth="1"/>
    <col min="6917" max="6917" width="53.42578125" customWidth="1"/>
    <col min="6918" max="6918" width="15.7109375" customWidth="1"/>
    <col min="6919" max="6919" width="15.85546875" customWidth="1"/>
    <col min="6920" max="6920" width="15.5703125" customWidth="1"/>
    <col min="6921" max="6921" width="17" customWidth="1"/>
    <col min="6922" max="6922" width="17.85546875" customWidth="1"/>
    <col min="6923" max="6923" width="14.5703125" customWidth="1"/>
    <col min="6924" max="6924" width="15.140625" customWidth="1"/>
    <col min="6925" max="6925" width="17.140625" customWidth="1"/>
    <col min="6926" max="6926" width="15.7109375" customWidth="1"/>
    <col min="6927" max="6927" width="13.5703125" bestFit="1" customWidth="1"/>
    <col min="7172" max="7172" width="8.7109375" customWidth="1"/>
    <col min="7173" max="7173" width="53.42578125" customWidth="1"/>
    <col min="7174" max="7174" width="15.7109375" customWidth="1"/>
    <col min="7175" max="7175" width="15.85546875" customWidth="1"/>
    <col min="7176" max="7176" width="15.5703125" customWidth="1"/>
    <col min="7177" max="7177" width="17" customWidth="1"/>
    <col min="7178" max="7178" width="17.85546875" customWidth="1"/>
    <col min="7179" max="7179" width="14.5703125" customWidth="1"/>
    <col min="7180" max="7180" width="15.140625" customWidth="1"/>
    <col min="7181" max="7181" width="17.140625" customWidth="1"/>
    <col min="7182" max="7182" width="15.7109375" customWidth="1"/>
    <col min="7183" max="7183" width="13.5703125" bestFit="1" customWidth="1"/>
    <col min="7428" max="7428" width="8.7109375" customWidth="1"/>
    <col min="7429" max="7429" width="53.42578125" customWidth="1"/>
    <col min="7430" max="7430" width="15.7109375" customWidth="1"/>
    <col min="7431" max="7431" width="15.85546875" customWidth="1"/>
    <col min="7432" max="7432" width="15.5703125" customWidth="1"/>
    <col min="7433" max="7433" width="17" customWidth="1"/>
    <col min="7434" max="7434" width="17.85546875" customWidth="1"/>
    <col min="7435" max="7435" width="14.5703125" customWidth="1"/>
    <col min="7436" max="7436" width="15.140625" customWidth="1"/>
    <col min="7437" max="7437" width="17.140625" customWidth="1"/>
    <col min="7438" max="7438" width="15.7109375" customWidth="1"/>
    <col min="7439" max="7439" width="13.5703125" bestFit="1" customWidth="1"/>
    <col min="7684" max="7684" width="8.7109375" customWidth="1"/>
    <col min="7685" max="7685" width="53.42578125" customWidth="1"/>
    <col min="7686" max="7686" width="15.7109375" customWidth="1"/>
    <col min="7687" max="7687" width="15.85546875" customWidth="1"/>
    <col min="7688" max="7688" width="15.5703125" customWidth="1"/>
    <col min="7689" max="7689" width="17" customWidth="1"/>
    <col min="7690" max="7690" width="17.85546875" customWidth="1"/>
    <col min="7691" max="7691" width="14.5703125" customWidth="1"/>
    <col min="7692" max="7692" width="15.140625" customWidth="1"/>
    <col min="7693" max="7693" width="17.140625" customWidth="1"/>
    <col min="7694" max="7694" width="15.7109375" customWidth="1"/>
    <col min="7695" max="7695" width="13.5703125" bestFit="1" customWidth="1"/>
    <col min="7940" max="7940" width="8.7109375" customWidth="1"/>
    <col min="7941" max="7941" width="53.42578125" customWidth="1"/>
    <col min="7942" max="7942" width="15.7109375" customWidth="1"/>
    <col min="7943" max="7943" width="15.85546875" customWidth="1"/>
    <col min="7944" max="7944" width="15.5703125" customWidth="1"/>
    <col min="7945" max="7945" width="17" customWidth="1"/>
    <col min="7946" max="7946" width="17.85546875" customWidth="1"/>
    <col min="7947" max="7947" width="14.5703125" customWidth="1"/>
    <col min="7948" max="7948" width="15.140625" customWidth="1"/>
    <col min="7949" max="7949" width="17.140625" customWidth="1"/>
    <col min="7950" max="7950" width="15.7109375" customWidth="1"/>
    <col min="7951" max="7951" width="13.5703125" bestFit="1" customWidth="1"/>
    <col min="8196" max="8196" width="8.7109375" customWidth="1"/>
    <col min="8197" max="8197" width="53.42578125" customWidth="1"/>
    <col min="8198" max="8198" width="15.7109375" customWidth="1"/>
    <col min="8199" max="8199" width="15.85546875" customWidth="1"/>
    <col min="8200" max="8200" width="15.5703125" customWidth="1"/>
    <col min="8201" max="8201" width="17" customWidth="1"/>
    <col min="8202" max="8202" width="17.85546875" customWidth="1"/>
    <col min="8203" max="8203" width="14.5703125" customWidth="1"/>
    <col min="8204" max="8204" width="15.140625" customWidth="1"/>
    <col min="8205" max="8205" width="17.140625" customWidth="1"/>
    <col min="8206" max="8206" width="15.7109375" customWidth="1"/>
    <col min="8207" max="8207" width="13.5703125" bestFit="1" customWidth="1"/>
    <col min="8452" max="8452" width="8.7109375" customWidth="1"/>
    <col min="8453" max="8453" width="53.42578125" customWidth="1"/>
    <col min="8454" max="8454" width="15.7109375" customWidth="1"/>
    <col min="8455" max="8455" width="15.85546875" customWidth="1"/>
    <col min="8456" max="8456" width="15.5703125" customWidth="1"/>
    <col min="8457" max="8457" width="17" customWidth="1"/>
    <col min="8458" max="8458" width="17.85546875" customWidth="1"/>
    <col min="8459" max="8459" width="14.5703125" customWidth="1"/>
    <col min="8460" max="8460" width="15.140625" customWidth="1"/>
    <col min="8461" max="8461" width="17.140625" customWidth="1"/>
    <col min="8462" max="8462" width="15.7109375" customWidth="1"/>
    <col min="8463" max="8463" width="13.5703125" bestFit="1" customWidth="1"/>
    <col min="8708" max="8708" width="8.7109375" customWidth="1"/>
    <col min="8709" max="8709" width="53.42578125" customWidth="1"/>
    <col min="8710" max="8710" width="15.7109375" customWidth="1"/>
    <col min="8711" max="8711" width="15.85546875" customWidth="1"/>
    <col min="8712" max="8712" width="15.5703125" customWidth="1"/>
    <col min="8713" max="8713" width="17" customWidth="1"/>
    <col min="8714" max="8714" width="17.85546875" customWidth="1"/>
    <col min="8715" max="8715" width="14.5703125" customWidth="1"/>
    <col min="8716" max="8716" width="15.140625" customWidth="1"/>
    <col min="8717" max="8717" width="17.140625" customWidth="1"/>
    <col min="8718" max="8718" width="15.7109375" customWidth="1"/>
    <col min="8719" max="8719" width="13.5703125" bestFit="1" customWidth="1"/>
    <col min="8964" max="8964" width="8.7109375" customWidth="1"/>
    <col min="8965" max="8965" width="53.42578125" customWidth="1"/>
    <col min="8966" max="8966" width="15.7109375" customWidth="1"/>
    <col min="8967" max="8967" width="15.85546875" customWidth="1"/>
    <col min="8968" max="8968" width="15.5703125" customWidth="1"/>
    <col min="8969" max="8969" width="17" customWidth="1"/>
    <col min="8970" max="8970" width="17.85546875" customWidth="1"/>
    <col min="8971" max="8971" width="14.5703125" customWidth="1"/>
    <col min="8972" max="8972" width="15.140625" customWidth="1"/>
    <col min="8973" max="8973" width="17.140625" customWidth="1"/>
    <col min="8974" max="8974" width="15.7109375" customWidth="1"/>
    <col min="8975" max="8975" width="13.5703125" bestFit="1" customWidth="1"/>
    <col min="9220" max="9220" width="8.7109375" customWidth="1"/>
    <col min="9221" max="9221" width="53.42578125" customWidth="1"/>
    <col min="9222" max="9222" width="15.7109375" customWidth="1"/>
    <col min="9223" max="9223" width="15.85546875" customWidth="1"/>
    <col min="9224" max="9224" width="15.5703125" customWidth="1"/>
    <col min="9225" max="9225" width="17" customWidth="1"/>
    <col min="9226" max="9226" width="17.85546875" customWidth="1"/>
    <col min="9227" max="9227" width="14.5703125" customWidth="1"/>
    <col min="9228" max="9228" width="15.140625" customWidth="1"/>
    <col min="9229" max="9229" width="17.140625" customWidth="1"/>
    <col min="9230" max="9230" width="15.7109375" customWidth="1"/>
    <col min="9231" max="9231" width="13.5703125" bestFit="1" customWidth="1"/>
    <col min="9476" max="9476" width="8.7109375" customWidth="1"/>
    <col min="9477" max="9477" width="53.42578125" customWidth="1"/>
    <col min="9478" max="9478" width="15.7109375" customWidth="1"/>
    <col min="9479" max="9479" width="15.85546875" customWidth="1"/>
    <col min="9480" max="9480" width="15.5703125" customWidth="1"/>
    <col min="9481" max="9481" width="17" customWidth="1"/>
    <col min="9482" max="9482" width="17.85546875" customWidth="1"/>
    <col min="9483" max="9483" width="14.5703125" customWidth="1"/>
    <col min="9484" max="9484" width="15.140625" customWidth="1"/>
    <col min="9485" max="9485" width="17.140625" customWidth="1"/>
    <col min="9486" max="9486" width="15.7109375" customWidth="1"/>
    <col min="9487" max="9487" width="13.5703125" bestFit="1" customWidth="1"/>
    <col min="9732" max="9732" width="8.7109375" customWidth="1"/>
    <col min="9733" max="9733" width="53.42578125" customWidth="1"/>
    <col min="9734" max="9734" width="15.7109375" customWidth="1"/>
    <col min="9735" max="9735" width="15.85546875" customWidth="1"/>
    <col min="9736" max="9736" width="15.5703125" customWidth="1"/>
    <col min="9737" max="9737" width="17" customWidth="1"/>
    <col min="9738" max="9738" width="17.85546875" customWidth="1"/>
    <col min="9739" max="9739" width="14.5703125" customWidth="1"/>
    <col min="9740" max="9740" width="15.140625" customWidth="1"/>
    <col min="9741" max="9741" width="17.140625" customWidth="1"/>
    <col min="9742" max="9742" width="15.7109375" customWidth="1"/>
    <col min="9743" max="9743" width="13.5703125" bestFit="1" customWidth="1"/>
    <col min="9988" max="9988" width="8.7109375" customWidth="1"/>
    <col min="9989" max="9989" width="53.42578125" customWidth="1"/>
    <col min="9990" max="9990" width="15.7109375" customWidth="1"/>
    <col min="9991" max="9991" width="15.85546875" customWidth="1"/>
    <col min="9992" max="9992" width="15.5703125" customWidth="1"/>
    <col min="9993" max="9993" width="17" customWidth="1"/>
    <col min="9994" max="9994" width="17.85546875" customWidth="1"/>
    <col min="9995" max="9995" width="14.5703125" customWidth="1"/>
    <col min="9996" max="9996" width="15.140625" customWidth="1"/>
    <col min="9997" max="9997" width="17.140625" customWidth="1"/>
    <col min="9998" max="9998" width="15.7109375" customWidth="1"/>
    <col min="9999" max="9999" width="13.5703125" bestFit="1" customWidth="1"/>
    <col min="10244" max="10244" width="8.7109375" customWidth="1"/>
    <col min="10245" max="10245" width="53.42578125" customWidth="1"/>
    <col min="10246" max="10246" width="15.7109375" customWidth="1"/>
    <col min="10247" max="10247" width="15.85546875" customWidth="1"/>
    <col min="10248" max="10248" width="15.5703125" customWidth="1"/>
    <col min="10249" max="10249" width="17" customWidth="1"/>
    <col min="10250" max="10250" width="17.85546875" customWidth="1"/>
    <col min="10251" max="10251" width="14.5703125" customWidth="1"/>
    <col min="10252" max="10252" width="15.140625" customWidth="1"/>
    <col min="10253" max="10253" width="17.140625" customWidth="1"/>
    <col min="10254" max="10254" width="15.7109375" customWidth="1"/>
    <col min="10255" max="10255" width="13.5703125" bestFit="1" customWidth="1"/>
    <col min="10500" max="10500" width="8.7109375" customWidth="1"/>
    <col min="10501" max="10501" width="53.42578125" customWidth="1"/>
    <col min="10502" max="10502" width="15.7109375" customWidth="1"/>
    <col min="10503" max="10503" width="15.85546875" customWidth="1"/>
    <col min="10504" max="10504" width="15.5703125" customWidth="1"/>
    <col min="10505" max="10505" width="17" customWidth="1"/>
    <col min="10506" max="10506" width="17.85546875" customWidth="1"/>
    <col min="10507" max="10507" width="14.5703125" customWidth="1"/>
    <col min="10508" max="10508" width="15.140625" customWidth="1"/>
    <col min="10509" max="10509" width="17.140625" customWidth="1"/>
    <col min="10510" max="10510" width="15.7109375" customWidth="1"/>
    <col min="10511" max="10511" width="13.5703125" bestFit="1" customWidth="1"/>
    <col min="10756" max="10756" width="8.7109375" customWidth="1"/>
    <col min="10757" max="10757" width="53.42578125" customWidth="1"/>
    <col min="10758" max="10758" width="15.7109375" customWidth="1"/>
    <col min="10759" max="10759" width="15.85546875" customWidth="1"/>
    <col min="10760" max="10760" width="15.5703125" customWidth="1"/>
    <col min="10761" max="10761" width="17" customWidth="1"/>
    <col min="10762" max="10762" width="17.85546875" customWidth="1"/>
    <col min="10763" max="10763" width="14.5703125" customWidth="1"/>
    <col min="10764" max="10764" width="15.140625" customWidth="1"/>
    <col min="10765" max="10765" width="17.140625" customWidth="1"/>
    <col min="10766" max="10766" width="15.7109375" customWidth="1"/>
    <col min="10767" max="10767" width="13.5703125" bestFit="1" customWidth="1"/>
    <col min="11012" max="11012" width="8.7109375" customWidth="1"/>
    <col min="11013" max="11013" width="53.42578125" customWidth="1"/>
    <col min="11014" max="11014" width="15.7109375" customWidth="1"/>
    <col min="11015" max="11015" width="15.85546875" customWidth="1"/>
    <col min="11016" max="11016" width="15.5703125" customWidth="1"/>
    <col min="11017" max="11017" width="17" customWidth="1"/>
    <col min="11018" max="11018" width="17.85546875" customWidth="1"/>
    <col min="11019" max="11019" width="14.5703125" customWidth="1"/>
    <col min="11020" max="11020" width="15.140625" customWidth="1"/>
    <col min="11021" max="11021" width="17.140625" customWidth="1"/>
    <col min="11022" max="11022" width="15.7109375" customWidth="1"/>
    <col min="11023" max="11023" width="13.5703125" bestFit="1" customWidth="1"/>
    <col min="11268" max="11268" width="8.7109375" customWidth="1"/>
    <col min="11269" max="11269" width="53.42578125" customWidth="1"/>
    <col min="11270" max="11270" width="15.7109375" customWidth="1"/>
    <col min="11271" max="11271" width="15.85546875" customWidth="1"/>
    <col min="11272" max="11272" width="15.5703125" customWidth="1"/>
    <col min="11273" max="11273" width="17" customWidth="1"/>
    <col min="11274" max="11274" width="17.85546875" customWidth="1"/>
    <col min="11275" max="11275" width="14.5703125" customWidth="1"/>
    <col min="11276" max="11276" width="15.140625" customWidth="1"/>
    <col min="11277" max="11277" width="17.140625" customWidth="1"/>
    <col min="11278" max="11278" width="15.7109375" customWidth="1"/>
    <col min="11279" max="11279" width="13.5703125" bestFit="1" customWidth="1"/>
    <col min="11524" max="11524" width="8.7109375" customWidth="1"/>
    <col min="11525" max="11525" width="53.42578125" customWidth="1"/>
    <col min="11526" max="11526" width="15.7109375" customWidth="1"/>
    <col min="11527" max="11527" width="15.85546875" customWidth="1"/>
    <col min="11528" max="11528" width="15.5703125" customWidth="1"/>
    <col min="11529" max="11529" width="17" customWidth="1"/>
    <col min="11530" max="11530" width="17.85546875" customWidth="1"/>
    <col min="11531" max="11531" width="14.5703125" customWidth="1"/>
    <col min="11532" max="11532" width="15.140625" customWidth="1"/>
    <col min="11533" max="11533" width="17.140625" customWidth="1"/>
    <col min="11534" max="11534" width="15.7109375" customWidth="1"/>
    <col min="11535" max="11535" width="13.5703125" bestFit="1" customWidth="1"/>
    <col min="11780" max="11780" width="8.7109375" customWidth="1"/>
    <col min="11781" max="11781" width="53.42578125" customWidth="1"/>
    <col min="11782" max="11782" width="15.7109375" customWidth="1"/>
    <col min="11783" max="11783" width="15.85546875" customWidth="1"/>
    <col min="11784" max="11784" width="15.5703125" customWidth="1"/>
    <col min="11785" max="11785" width="17" customWidth="1"/>
    <col min="11786" max="11786" width="17.85546875" customWidth="1"/>
    <col min="11787" max="11787" width="14.5703125" customWidth="1"/>
    <col min="11788" max="11788" width="15.140625" customWidth="1"/>
    <col min="11789" max="11789" width="17.140625" customWidth="1"/>
    <col min="11790" max="11790" width="15.7109375" customWidth="1"/>
    <col min="11791" max="11791" width="13.5703125" bestFit="1" customWidth="1"/>
    <col min="12036" max="12036" width="8.7109375" customWidth="1"/>
    <col min="12037" max="12037" width="53.42578125" customWidth="1"/>
    <col min="12038" max="12038" width="15.7109375" customWidth="1"/>
    <col min="12039" max="12039" width="15.85546875" customWidth="1"/>
    <col min="12040" max="12040" width="15.5703125" customWidth="1"/>
    <col min="12041" max="12041" width="17" customWidth="1"/>
    <col min="12042" max="12042" width="17.85546875" customWidth="1"/>
    <col min="12043" max="12043" width="14.5703125" customWidth="1"/>
    <col min="12044" max="12044" width="15.140625" customWidth="1"/>
    <col min="12045" max="12045" width="17.140625" customWidth="1"/>
    <col min="12046" max="12046" width="15.7109375" customWidth="1"/>
    <col min="12047" max="12047" width="13.5703125" bestFit="1" customWidth="1"/>
    <col min="12292" max="12292" width="8.7109375" customWidth="1"/>
    <col min="12293" max="12293" width="53.42578125" customWidth="1"/>
    <col min="12294" max="12294" width="15.7109375" customWidth="1"/>
    <col min="12295" max="12295" width="15.85546875" customWidth="1"/>
    <col min="12296" max="12296" width="15.5703125" customWidth="1"/>
    <col min="12297" max="12297" width="17" customWidth="1"/>
    <col min="12298" max="12298" width="17.85546875" customWidth="1"/>
    <col min="12299" max="12299" width="14.5703125" customWidth="1"/>
    <col min="12300" max="12300" width="15.140625" customWidth="1"/>
    <col min="12301" max="12301" width="17.140625" customWidth="1"/>
    <col min="12302" max="12302" width="15.7109375" customWidth="1"/>
    <col min="12303" max="12303" width="13.5703125" bestFit="1" customWidth="1"/>
    <col min="12548" max="12548" width="8.7109375" customWidth="1"/>
    <col min="12549" max="12549" width="53.42578125" customWidth="1"/>
    <col min="12550" max="12550" width="15.7109375" customWidth="1"/>
    <col min="12551" max="12551" width="15.85546875" customWidth="1"/>
    <col min="12552" max="12552" width="15.5703125" customWidth="1"/>
    <col min="12553" max="12553" width="17" customWidth="1"/>
    <col min="12554" max="12554" width="17.85546875" customWidth="1"/>
    <col min="12555" max="12555" width="14.5703125" customWidth="1"/>
    <col min="12556" max="12556" width="15.140625" customWidth="1"/>
    <col min="12557" max="12557" width="17.140625" customWidth="1"/>
    <col min="12558" max="12558" width="15.7109375" customWidth="1"/>
    <col min="12559" max="12559" width="13.5703125" bestFit="1" customWidth="1"/>
    <col min="12804" max="12804" width="8.7109375" customWidth="1"/>
    <col min="12805" max="12805" width="53.42578125" customWidth="1"/>
    <col min="12806" max="12806" width="15.7109375" customWidth="1"/>
    <col min="12807" max="12807" width="15.85546875" customWidth="1"/>
    <col min="12808" max="12808" width="15.5703125" customWidth="1"/>
    <col min="12809" max="12809" width="17" customWidth="1"/>
    <col min="12810" max="12810" width="17.85546875" customWidth="1"/>
    <col min="12811" max="12811" width="14.5703125" customWidth="1"/>
    <col min="12812" max="12812" width="15.140625" customWidth="1"/>
    <col min="12813" max="12813" width="17.140625" customWidth="1"/>
    <col min="12814" max="12814" width="15.7109375" customWidth="1"/>
    <col min="12815" max="12815" width="13.5703125" bestFit="1" customWidth="1"/>
    <col min="13060" max="13060" width="8.7109375" customWidth="1"/>
    <col min="13061" max="13061" width="53.42578125" customWidth="1"/>
    <col min="13062" max="13062" width="15.7109375" customWidth="1"/>
    <col min="13063" max="13063" width="15.85546875" customWidth="1"/>
    <col min="13064" max="13064" width="15.5703125" customWidth="1"/>
    <col min="13065" max="13065" width="17" customWidth="1"/>
    <col min="13066" max="13066" width="17.85546875" customWidth="1"/>
    <col min="13067" max="13067" width="14.5703125" customWidth="1"/>
    <col min="13068" max="13068" width="15.140625" customWidth="1"/>
    <col min="13069" max="13069" width="17.140625" customWidth="1"/>
    <col min="13070" max="13070" width="15.7109375" customWidth="1"/>
    <col min="13071" max="13071" width="13.5703125" bestFit="1" customWidth="1"/>
    <col min="13316" max="13316" width="8.7109375" customWidth="1"/>
    <col min="13317" max="13317" width="53.42578125" customWidth="1"/>
    <col min="13318" max="13318" width="15.7109375" customWidth="1"/>
    <col min="13319" max="13319" width="15.85546875" customWidth="1"/>
    <col min="13320" max="13320" width="15.5703125" customWidth="1"/>
    <col min="13321" max="13321" width="17" customWidth="1"/>
    <col min="13322" max="13322" width="17.85546875" customWidth="1"/>
    <col min="13323" max="13323" width="14.5703125" customWidth="1"/>
    <col min="13324" max="13324" width="15.140625" customWidth="1"/>
    <col min="13325" max="13325" width="17.140625" customWidth="1"/>
    <col min="13326" max="13326" width="15.7109375" customWidth="1"/>
    <col min="13327" max="13327" width="13.5703125" bestFit="1" customWidth="1"/>
    <col min="13572" max="13572" width="8.7109375" customWidth="1"/>
    <col min="13573" max="13573" width="53.42578125" customWidth="1"/>
    <col min="13574" max="13574" width="15.7109375" customWidth="1"/>
    <col min="13575" max="13575" width="15.85546875" customWidth="1"/>
    <col min="13576" max="13576" width="15.5703125" customWidth="1"/>
    <col min="13577" max="13577" width="17" customWidth="1"/>
    <col min="13578" max="13578" width="17.85546875" customWidth="1"/>
    <col min="13579" max="13579" width="14.5703125" customWidth="1"/>
    <col min="13580" max="13580" width="15.140625" customWidth="1"/>
    <col min="13581" max="13581" width="17.140625" customWidth="1"/>
    <col min="13582" max="13582" width="15.7109375" customWidth="1"/>
    <col min="13583" max="13583" width="13.5703125" bestFit="1" customWidth="1"/>
    <col min="13828" max="13828" width="8.7109375" customWidth="1"/>
    <col min="13829" max="13829" width="53.42578125" customWidth="1"/>
    <col min="13830" max="13830" width="15.7109375" customWidth="1"/>
    <col min="13831" max="13831" width="15.85546875" customWidth="1"/>
    <col min="13832" max="13832" width="15.5703125" customWidth="1"/>
    <col min="13833" max="13833" width="17" customWidth="1"/>
    <col min="13834" max="13834" width="17.85546875" customWidth="1"/>
    <col min="13835" max="13835" width="14.5703125" customWidth="1"/>
    <col min="13836" max="13836" width="15.140625" customWidth="1"/>
    <col min="13837" max="13837" width="17.140625" customWidth="1"/>
    <col min="13838" max="13838" width="15.7109375" customWidth="1"/>
    <col min="13839" max="13839" width="13.5703125" bestFit="1" customWidth="1"/>
    <col min="14084" max="14084" width="8.7109375" customWidth="1"/>
    <col min="14085" max="14085" width="53.42578125" customWidth="1"/>
    <col min="14086" max="14086" width="15.7109375" customWidth="1"/>
    <col min="14087" max="14087" width="15.85546875" customWidth="1"/>
    <col min="14088" max="14088" width="15.5703125" customWidth="1"/>
    <col min="14089" max="14089" width="17" customWidth="1"/>
    <col min="14090" max="14090" width="17.85546875" customWidth="1"/>
    <col min="14091" max="14091" width="14.5703125" customWidth="1"/>
    <col min="14092" max="14092" width="15.140625" customWidth="1"/>
    <col min="14093" max="14093" width="17.140625" customWidth="1"/>
    <col min="14094" max="14094" width="15.7109375" customWidth="1"/>
    <col min="14095" max="14095" width="13.5703125" bestFit="1" customWidth="1"/>
    <col min="14340" max="14340" width="8.7109375" customWidth="1"/>
    <col min="14341" max="14341" width="53.42578125" customWidth="1"/>
    <col min="14342" max="14342" width="15.7109375" customWidth="1"/>
    <col min="14343" max="14343" width="15.85546875" customWidth="1"/>
    <col min="14344" max="14344" width="15.5703125" customWidth="1"/>
    <col min="14345" max="14345" width="17" customWidth="1"/>
    <col min="14346" max="14346" width="17.85546875" customWidth="1"/>
    <col min="14347" max="14347" width="14.5703125" customWidth="1"/>
    <col min="14348" max="14348" width="15.140625" customWidth="1"/>
    <col min="14349" max="14349" width="17.140625" customWidth="1"/>
    <col min="14350" max="14350" width="15.7109375" customWidth="1"/>
    <col min="14351" max="14351" width="13.5703125" bestFit="1" customWidth="1"/>
    <col min="14596" max="14596" width="8.7109375" customWidth="1"/>
    <col min="14597" max="14597" width="53.42578125" customWidth="1"/>
    <col min="14598" max="14598" width="15.7109375" customWidth="1"/>
    <col min="14599" max="14599" width="15.85546875" customWidth="1"/>
    <col min="14600" max="14600" width="15.5703125" customWidth="1"/>
    <col min="14601" max="14601" width="17" customWidth="1"/>
    <col min="14602" max="14602" width="17.85546875" customWidth="1"/>
    <col min="14603" max="14603" width="14.5703125" customWidth="1"/>
    <col min="14604" max="14604" width="15.140625" customWidth="1"/>
    <col min="14605" max="14605" width="17.140625" customWidth="1"/>
    <col min="14606" max="14606" width="15.7109375" customWidth="1"/>
    <col min="14607" max="14607" width="13.5703125" bestFit="1" customWidth="1"/>
    <col min="14852" max="14852" width="8.7109375" customWidth="1"/>
    <col min="14853" max="14853" width="53.42578125" customWidth="1"/>
    <col min="14854" max="14854" width="15.7109375" customWidth="1"/>
    <col min="14855" max="14855" width="15.85546875" customWidth="1"/>
    <col min="14856" max="14856" width="15.5703125" customWidth="1"/>
    <col min="14857" max="14857" width="17" customWidth="1"/>
    <col min="14858" max="14858" width="17.85546875" customWidth="1"/>
    <col min="14859" max="14859" width="14.5703125" customWidth="1"/>
    <col min="14860" max="14860" width="15.140625" customWidth="1"/>
    <col min="14861" max="14861" width="17.140625" customWidth="1"/>
    <col min="14862" max="14862" width="15.7109375" customWidth="1"/>
    <col min="14863" max="14863" width="13.5703125" bestFit="1" customWidth="1"/>
    <col min="15108" max="15108" width="8.7109375" customWidth="1"/>
    <col min="15109" max="15109" width="53.42578125" customWidth="1"/>
    <col min="15110" max="15110" width="15.7109375" customWidth="1"/>
    <col min="15111" max="15111" width="15.85546875" customWidth="1"/>
    <col min="15112" max="15112" width="15.5703125" customWidth="1"/>
    <col min="15113" max="15113" width="17" customWidth="1"/>
    <col min="15114" max="15114" width="17.85546875" customWidth="1"/>
    <col min="15115" max="15115" width="14.5703125" customWidth="1"/>
    <col min="15116" max="15116" width="15.140625" customWidth="1"/>
    <col min="15117" max="15117" width="17.140625" customWidth="1"/>
    <col min="15118" max="15118" width="15.7109375" customWidth="1"/>
    <col min="15119" max="15119" width="13.5703125" bestFit="1" customWidth="1"/>
    <col min="15364" max="15364" width="8.7109375" customWidth="1"/>
    <col min="15365" max="15365" width="53.42578125" customWidth="1"/>
    <col min="15366" max="15366" width="15.7109375" customWidth="1"/>
    <col min="15367" max="15367" width="15.85546875" customWidth="1"/>
    <col min="15368" max="15368" width="15.5703125" customWidth="1"/>
    <col min="15369" max="15369" width="17" customWidth="1"/>
    <col min="15370" max="15370" width="17.85546875" customWidth="1"/>
    <col min="15371" max="15371" width="14.5703125" customWidth="1"/>
    <col min="15372" max="15372" width="15.140625" customWidth="1"/>
    <col min="15373" max="15373" width="17.140625" customWidth="1"/>
    <col min="15374" max="15374" width="15.7109375" customWidth="1"/>
    <col min="15375" max="15375" width="13.5703125" bestFit="1" customWidth="1"/>
    <col min="15620" max="15620" width="8.7109375" customWidth="1"/>
    <col min="15621" max="15621" width="53.42578125" customWidth="1"/>
    <col min="15622" max="15622" width="15.7109375" customWidth="1"/>
    <col min="15623" max="15623" width="15.85546875" customWidth="1"/>
    <col min="15624" max="15624" width="15.5703125" customWidth="1"/>
    <col min="15625" max="15625" width="17" customWidth="1"/>
    <col min="15626" max="15626" width="17.85546875" customWidth="1"/>
    <col min="15627" max="15627" width="14.5703125" customWidth="1"/>
    <col min="15628" max="15628" width="15.140625" customWidth="1"/>
    <col min="15629" max="15629" width="17.140625" customWidth="1"/>
    <col min="15630" max="15630" width="15.7109375" customWidth="1"/>
    <col min="15631" max="15631" width="13.5703125" bestFit="1" customWidth="1"/>
    <col min="15876" max="15876" width="8.7109375" customWidth="1"/>
    <col min="15877" max="15877" width="53.42578125" customWidth="1"/>
    <col min="15878" max="15878" width="15.7109375" customWidth="1"/>
    <col min="15879" max="15879" width="15.85546875" customWidth="1"/>
    <col min="15880" max="15880" width="15.5703125" customWidth="1"/>
    <col min="15881" max="15881" width="17" customWidth="1"/>
    <col min="15882" max="15882" width="17.85546875" customWidth="1"/>
    <col min="15883" max="15883" width="14.5703125" customWidth="1"/>
    <col min="15884" max="15884" width="15.140625" customWidth="1"/>
    <col min="15885" max="15885" width="17.140625" customWidth="1"/>
    <col min="15886" max="15886" width="15.7109375" customWidth="1"/>
    <col min="15887" max="15887" width="13.5703125" bestFit="1" customWidth="1"/>
    <col min="16132" max="16132" width="8.7109375" customWidth="1"/>
    <col min="16133" max="16133" width="53.42578125" customWidth="1"/>
    <col min="16134" max="16134" width="15.7109375" customWidth="1"/>
    <col min="16135" max="16135" width="15.85546875" customWidth="1"/>
    <col min="16136" max="16136" width="15.5703125" customWidth="1"/>
    <col min="16137" max="16137" width="17" customWidth="1"/>
    <col min="16138" max="16138" width="17.85546875" customWidth="1"/>
    <col min="16139" max="16139" width="14.5703125" customWidth="1"/>
    <col min="16140" max="16140" width="15.140625" customWidth="1"/>
    <col min="16141" max="16141" width="17.140625" customWidth="1"/>
    <col min="16142" max="16142" width="15.7109375" customWidth="1"/>
    <col min="16143" max="16143" width="13.5703125" bestFit="1" customWidth="1"/>
  </cols>
  <sheetData>
    <row r="1" spans="1:14" ht="15.75">
      <c r="G1" s="186"/>
      <c r="H1" s="186"/>
      <c r="I1" s="186"/>
      <c r="J1" s="186"/>
      <c r="K1" s="516" t="s">
        <v>712</v>
      </c>
      <c r="L1" s="516"/>
      <c r="M1" s="516"/>
      <c r="N1" s="516"/>
    </row>
    <row r="2" spans="1:14" ht="15.75">
      <c r="G2" s="186"/>
      <c r="H2" s="186"/>
      <c r="I2" s="186"/>
      <c r="J2" s="186"/>
      <c r="K2" s="516" t="s">
        <v>834</v>
      </c>
      <c r="L2" s="516"/>
      <c r="M2" s="516"/>
      <c r="N2" s="516"/>
    </row>
    <row r="3" spans="1:14" ht="15.75">
      <c r="K3" s="516" t="s">
        <v>541</v>
      </c>
      <c r="L3" s="516"/>
      <c r="M3" s="516"/>
      <c r="N3" s="516"/>
    </row>
    <row r="4" spans="1:14" ht="15.75">
      <c r="K4" s="516" t="s">
        <v>813</v>
      </c>
      <c r="L4" s="516"/>
      <c r="M4" s="516"/>
      <c r="N4" s="516"/>
    </row>
    <row r="5" spans="1:14" ht="15.75">
      <c r="K5" s="532"/>
      <c r="L5" s="532"/>
      <c r="M5" s="532"/>
      <c r="N5" s="532"/>
    </row>
    <row r="7" spans="1:14" ht="16.5">
      <c r="A7" s="527" t="s">
        <v>835</v>
      </c>
      <c r="B7" s="527"/>
      <c r="C7" s="527"/>
      <c r="D7" s="527"/>
      <c r="E7" s="527"/>
      <c r="F7" s="527"/>
      <c r="G7" s="527"/>
      <c r="H7" s="527"/>
      <c r="I7" s="527"/>
      <c r="J7" s="527"/>
      <c r="K7" s="527"/>
      <c r="L7" s="527"/>
      <c r="M7" s="527"/>
      <c r="N7" s="527"/>
    </row>
    <row r="8" spans="1:14" ht="16.5">
      <c r="A8" s="187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262"/>
      <c r="M8" s="187"/>
      <c r="N8" s="187"/>
    </row>
    <row r="9" spans="1:14" ht="16.5">
      <c r="A9" s="519" t="s">
        <v>803</v>
      </c>
      <c r="B9" s="519"/>
      <c r="C9" s="519"/>
      <c r="D9" s="519"/>
      <c r="E9" s="187">
        <f>25.7+698.37059</f>
        <v>724.07059000000004</v>
      </c>
      <c r="F9" s="187"/>
      <c r="G9" s="187"/>
      <c r="H9" s="187"/>
      <c r="I9" s="187"/>
      <c r="J9" s="187"/>
      <c r="K9" s="187"/>
      <c r="L9" s="262"/>
      <c r="M9" s="187"/>
      <c r="N9" s="187"/>
    </row>
    <row r="10" spans="1:14" ht="16.5">
      <c r="A10" s="531" t="s">
        <v>830</v>
      </c>
      <c r="B10" s="531"/>
      <c r="C10" s="531"/>
      <c r="D10" s="531"/>
      <c r="E10" s="333">
        <f>E9+G17-G31</f>
        <v>0</v>
      </c>
      <c r="F10" s="187"/>
      <c r="G10" s="187"/>
      <c r="H10" s="187"/>
      <c r="I10" s="187"/>
      <c r="J10" s="187"/>
      <c r="K10" s="187"/>
      <c r="L10" s="262"/>
      <c r="M10" s="187"/>
      <c r="N10" s="187"/>
    </row>
    <row r="11" spans="1:14" ht="16.5">
      <c r="A11" s="527" t="s">
        <v>713</v>
      </c>
      <c r="B11" s="527"/>
      <c r="C11" s="527"/>
      <c r="D11" s="527"/>
      <c r="E11" s="527"/>
      <c r="F11" s="527"/>
      <c r="G11" s="527"/>
      <c r="H11" s="527"/>
      <c r="I11" s="527"/>
      <c r="J11" s="527"/>
      <c r="K11" s="527"/>
      <c r="L11" s="527"/>
      <c r="M11" s="527"/>
      <c r="N11" s="527"/>
    </row>
    <row r="12" spans="1:14" ht="16.5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262"/>
      <c r="M12" s="187"/>
      <c r="N12" s="187"/>
    </row>
    <row r="13" spans="1:14" s="1" customFormat="1" ht="15" customHeight="1">
      <c r="A13" s="521" t="s">
        <v>714</v>
      </c>
      <c r="B13" s="521" t="s">
        <v>715</v>
      </c>
      <c r="C13" s="533" t="s">
        <v>808</v>
      </c>
      <c r="D13" s="533"/>
      <c r="E13" s="533"/>
      <c r="F13" s="533"/>
      <c r="G13" s="533" t="s">
        <v>1152</v>
      </c>
      <c r="H13" s="533"/>
      <c r="I13" s="533"/>
      <c r="J13" s="533"/>
      <c r="K13" s="533" t="s">
        <v>829</v>
      </c>
      <c r="L13" s="533"/>
      <c r="M13" s="533"/>
      <c r="N13" s="533"/>
    </row>
    <row r="14" spans="1:14" s="1" customFormat="1" ht="18.75" customHeight="1">
      <c r="A14" s="521"/>
      <c r="B14" s="521"/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</row>
    <row r="15" spans="1:14" s="1" customFormat="1" ht="15.75">
      <c r="A15" s="521"/>
      <c r="B15" s="521"/>
      <c r="C15" s="522" t="s">
        <v>564</v>
      </c>
      <c r="D15" s="528" t="s">
        <v>716</v>
      </c>
      <c r="E15" s="529"/>
      <c r="F15" s="530"/>
      <c r="G15" s="522" t="s">
        <v>564</v>
      </c>
      <c r="H15" s="528" t="s">
        <v>716</v>
      </c>
      <c r="I15" s="529"/>
      <c r="J15" s="530"/>
      <c r="K15" s="522" t="s">
        <v>564</v>
      </c>
      <c r="L15" s="528" t="s">
        <v>716</v>
      </c>
      <c r="M15" s="529"/>
      <c r="N15" s="530"/>
    </row>
    <row r="16" spans="1:14" s="1" customFormat="1" ht="47.25">
      <c r="A16" s="521"/>
      <c r="B16" s="521"/>
      <c r="C16" s="523"/>
      <c r="D16" s="188" t="s">
        <v>717</v>
      </c>
      <c r="E16" s="189" t="s">
        <v>718</v>
      </c>
      <c r="F16" s="189" t="s">
        <v>719</v>
      </c>
      <c r="G16" s="523"/>
      <c r="H16" s="188" t="s">
        <v>717</v>
      </c>
      <c r="I16" s="189" t="s">
        <v>718</v>
      </c>
      <c r="J16" s="189" t="s">
        <v>719</v>
      </c>
      <c r="K16" s="523"/>
      <c r="L16" s="263" t="s">
        <v>718</v>
      </c>
      <c r="M16" s="189" t="s">
        <v>718</v>
      </c>
      <c r="N16" s="189" t="s">
        <v>719</v>
      </c>
    </row>
    <row r="17" spans="1:19" s="1" customFormat="1" ht="15.75">
      <c r="A17" s="190" t="s">
        <v>720</v>
      </c>
      <c r="B17" s="191" t="s">
        <v>721</v>
      </c>
      <c r="C17" s="192">
        <f>SUM(C19:C23)</f>
        <v>347199.52899999998</v>
      </c>
      <c r="D17" s="192">
        <f t="shared" ref="D17:N17" si="0">SUM(D19:D23)</f>
        <v>250527.87560999999</v>
      </c>
      <c r="E17" s="192">
        <f t="shared" si="0"/>
        <v>36981.661480000002</v>
      </c>
      <c r="F17" s="192">
        <f>SUM(F19:F23)</f>
        <v>59689.991909999997</v>
      </c>
      <c r="G17" s="192">
        <f t="shared" si="0"/>
        <v>62538.710009999995</v>
      </c>
      <c r="H17" s="192">
        <f t="shared" si="0"/>
        <v>44465.8007</v>
      </c>
      <c r="I17" s="192">
        <f t="shared" si="0"/>
        <v>3472.7417</v>
      </c>
      <c r="J17" s="192">
        <f t="shared" si="0"/>
        <v>14600.16761</v>
      </c>
      <c r="K17" s="192">
        <f t="shared" si="0"/>
        <v>284660.81899</v>
      </c>
      <c r="L17" s="192">
        <f t="shared" si="0"/>
        <v>206062.07491</v>
      </c>
      <c r="M17" s="192">
        <f t="shared" si="0"/>
        <v>33508.919780000004</v>
      </c>
      <c r="N17" s="192">
        <f t="shared" si="0"/>
        <v>45089.8243</v>
      </c>
    </row>
    <row r="18" spans="1:19" s="1" customFormat="1" ht="16.5">
      <c r="A18" s="190"/>
      <c r="B18" s="191" t="s">
        <v>722</v>
      </c>
      <c r="C18" s="193"/>
      <c r="D18" s="193"/>
      <c r="E18" s="193"/>
      <c r="F18" s="193"/>
      <c r="G18" s="193"/>
      <c r="H18" s="193"/>
      <c r="I18" s="193"/>
      <c r="J18" s="193"/>
      <c r="K18" s="193"/>
      <c r="L18" s="324"/>
      <c r="M18" s="193"/>
      <c r="N18" s="194"/>
    </row>
    <row r="19" spans="1:19" s="1" customFormat="1" ht="81.75" customHeight="1">
      <c r="A19" s="190" t="s">
        <v>723</v>
      </c>
      <c r="B19" s="195" t="s">
        <v>724</v>
      </c>
      <c r="C19" s="196">
        <f>SUM(E19:F19)</f>
        <v>27676.7</v>
      </c>
      <c r="D19" s="197">
        <v>0</v>
      </c>
      <c r="E19" s="194">
        <v>0</v>
      </c>
      <c r="F19" s="197">
        <v>27676.7</v>
      </c>
      <c r="G19" s="196">
        <f>SUM(I19:J19)</f>
        <v>6063.52405</v>
      </c>
      <c r="H19" s="197">
        <v>0</v>
      </c>
      <c r="I19" s="194">
        <v>0</v>
      </c>
      <c r="J19" s="197">
        <v>6063.52405</v>
      </c>
      <c r="K19" s="192">
        <f>SUM(M19:N19)</f>
        <v>21613.175950000001</v>
      </c>
      <c r="L19" s="334">
        <f t="shared" ref="L19:L23" si="1">D19-H19</f>
        <v>0</v>
      </c>
      <c r="M19" s="198">
        <f t="shared" ref="M19:M23" si="2">E19-I19</f>
        <v>0</v>
      </c>
      <c r="N19" s="198">
        <f t="shared" ref="N19:N23" si="3">F19-J19</f>
        <v>21613.175950000001</v>
      </c>
    </row>
    <row r="20" spans="1:19" s="1" customFormat="1" ht="73.5" customHeight="1">
      <c r="A20" s="190" t="s">
        <v>725</v>
      </c>
      <c r="B20" s="195" t="s">
        <v>726</v>
      </c>
      <c r="C20" s="196">
        <f>SUM(E20:F20)</f>
        <v>24383</v>
      </c>
      <c r="D20" s="197">
        <v>0</v>
      </c>
      <c r="E20" s="197">
        <v>24383</v>
      </c>
      <c r="F20" s="197">
        <v>0</v>
      </c>
      <c r="G20" s="196">
        <f>SUM(I20:J20)</f>
        <v>3472.7417</v>
      </c>
      <c r="H20" s="197">
        <v>0</v>
      </c>
      <c r="I20" s="194">
        <v>3472.7417</v>
      </c>
      <c r="J20" s="194">
        <v>0</v>
      </c>
      <c r="K20" s="192">
        <f>SUM(M20:N20)</f>
        <v>20910.258300000001</v>
      </c>
      <c r="L20" s="334">
        <f t="shared" si="1"/>
        <v>0</v>
      </c>
      <c r="M20" s="194">
        <f t="shared" si="2"/>
        <v>20910.258300000001</v>
      </c>
      <c r="N20" s="198">
        <f t="shared" si="3"/>
        <v>0</v>
      </c>
      <c r="Q20" s="199"/>
      <c r="R20" s="199"/>
      <c r="S20" s="199"/>
    </row>
    <row r="21" spans="1:19" s="1" customFormat="1" ht="55.5" customHeight="1">
      <c r="A21" s="190" t="s">
        <v>727</v>
      </c>
      <c r="B21" s="195" t="s">
        <v>728</v>
      </c>
      <c r="C21" s="196">
        <f>SUM(D21:F21)</f>
        <v>260966.53709</v>
      </c>
      <c r="D21" s="197">
        <v>250527.87560999999</v>
      </c>
      <c r="E21" s="197">
        <v>10438.661480000001</v>
      </c>
      <c r="F21" s="197">
        <v>0</v>
      </c>
      <c r="G21" s="196">
        <f>SUM(H21:J21)</f>
        <v>44465.8007</v>
      </c>
      <c r="H21" s="197">
        <v>44465.8007</v>
      </c>
      <c r="I21" s="197">
        <v>0</v>
      </c>
      <c r="J21" s="197">
        <v>0</v>
      </c>
      <c r="K21" s="192">
        <f>L21+M21+N21</f>
        <v>216500.73639000001</v>
      </c>
      <c r="L21" s="334">
        <f t="shared" si="1"/>
        <v>206062.07491</v>
      </c>
      <c r="M21" s="198">
        <f t="shared" si="2"/>
        <v>10438.661480000001</v>
      </c>
      <c r="N21" s="198">
        <f t="shared" si="3"/>
        <v>0</v>
      </c>
    </row>
    <row r="22" spans="1:19" s="1" customFormat="1" ht="55.5" customHeight="1">
      <c r="A22" s="190" t="s">
        <v>729</v>
      </c>
      <c r="B22" s="195" t="s">
        <v>730</v>
      </c>
      <c r="C22" s="196">
        <f>SUM(D22:F22)</f>
        <v>2160</v>
      </c>
      <c r="D22" s="197"/>
      <c r="E22" s="197">
        <v>2160</v>
      </c>
      <c r="F22" s="197"/>
      <c r="G22" s="196">
        <f>SUM(H22:J22)</f>
        <v>0</v>
      </c>
      <c r="H22" s="197"/>
      <c r="I22" s="197"/>
      <c r="J22" s="197"/>
      <c r="K22" s="192">
        <f>SUM(M22:N22)</f>
        <v>2160</v>
      </c>
      <c r="L22" s="334">
        <f t="shared" si="1"/>
        <v>0</v>
      </c>
      <c r="M22" s="198">
        <f t="shared" si="2"/>
        <v>2160</v>
      </c>
      <c r="N22" s="198">
        <f t="shared" si="3"/>
        <v>0</v>
      </c>
    </row>
    <row r="23" spans="1:19" s="1" customFormat="1" ht="24" customHeight="1">
      <c r="A23" s="190" t="s">
        <v>731</v>
      </c>
      <c r="B23" s="195" t="s">
        <v>732</v>
      </c>
      <c r="C23" s="196">
        <f>F23</f>
        <v>32013.29191</v>
      </c>
      <c r="D23" s="196">
        <v>0</v>
      </c>
      <c r="E23" s="197">
        <v>0</v>
      </c>
      <c r="F23" s="197">
        <v>32013.29191</v>
      </c>
      <c r="G23" s="196">
        <f>SUM(I23:J23)</f>
        <v>8536.6435600000004</v>
      </c>
      <c r="H23" s="196">
        <v>0</v>
      </c>
      <c r="I23" s="197">
        <v>0</v>
      </c>
      <c r="J23" s="197">
        <f>J31-J19-724.07059</f>
        <v>8536.6435600000004</v>
      </c>
      <c r="K23" s="192">
        <f>SUM(M23:N23)</f>
        <v>23476.648349999999</v>
      </c>
      <c r="L23" s="334">
        <f t="shared" si="1"/>
        <v>0</v>
      </c>
      <c r="M23" s="198">
        <f t="shared" si="2"/>
        <v>0</v>
      </c>
      <c r="N23" s="197">
        <f t="shared" si="3"/>
        <v>23476.648349999999</v>
      </c>
    </row>
    <row r="24" spans="1:19" s="1" customFormat="1" ht="15.75">
      <c r="A24" s="200"/>
      <c r="B24" s="201"/>
      <c r="C24" s="202"/>
      <c r="D24" s="202"/>
      <c r="E24" s="203"/>
      <c r="F24" s="203"/>
      <c r="G24" s="202"/>
      <c r="H24" s="202"/>
      <c r="I24" s="203"/>
      <c r="J24" s="203"/>
      <c r="K24" s="204"/>
      <c r="L24" s="204"/>
      <c r="M24" s="205"/>
      <c r="N24" s="205"/>
    </row>
    <row r="25" spans="1:19" s="1" customFormat="1" ht="15.75">
      <c r="A25" s="520" t="s">
        <v>733</v>
      </c>
      <c r="B25" s="520"/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</row>
    <row r="26" spans="1:19" ht="16.5">
      <c r="A26" s="206"/>
      <c r="B26" s="206"/>
      <c r="C26" s="333"/>
      <c r="D26" s="187"/>
      <c r="E26" s="187"/>
      <c r="F26" s="333"/>
      <c r="G26" s="187"/>
      <c r="H26" s="187"/>
      <c r="I26" s="187"/>
      <c r="J26" s="187"/>
    </row>
    <row r="27" spans="1:19" ht="15" customHeight="1">
      <c r="A27" s="521" t="s">
        <v>714</v>
      </c>
      <c r="B27" s="521" t="s">
        <v>734</v>
      </c>
      <c r="C27" s="533" t="s">
        <v>808</v>
      </c>
      <c r="D27" s="533"/>
      <c r="E27" s="533"/>
      <c r="F27" s="533"/>
      <c r="G27" s="533" t="s">
        <v>828</v>
      </c>
      <c r="H27" s="533"/>
      <c r="I27" s="533"/>
      <c r="J27" s="533"/>
      <c r="K27" s="533" t="s">
        <v>829</v>
      </c>
      <c r="L27" s="533"/>
      <c r="M27" s="533"/>
      <c r="N27" s="533"/>
    </row>
    <row r="28" spans="1:19" ht="28.5" customHeight="1">
      <c r="A28" s="521"/>
      <c r="B28" s="521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</row>
    <row r="29" spans="1:19" ht="15.75">
      <c r="A29" s="521"/>
      <c r="B29" s="521"/>
      <c r="C29" s="522" t="s">
        <v>564</v>
      </c>
      <c r="D29" s="524" t="s">
        <v>716</v>
      </c>
      <c r="E29" s="525"/>
      <c r="F29" s="526"/>
      <c r="G29" s="522" t="s">
        <v>564</v>
      </c>
      <c r="H29" s="524" t="s">
        <v>716</v>
      </c>
      <c r="I29" s="525"/>
      <c r="J29" s="526"/>
      <c r="K29" s="522" t="s">
        <v>564</v>
      </c>
      <c r="L29" s="528" t="s">
        <v>716</v>
      </c>
      <c r="M29" s="529"/>
      <c r="N29" s="530"/>
    </row>
    <row r="30" spans="1:19" ht="47.25">
      <c r="A30" s="521"/>
      <c r="B30" s="521"/>
      <c r="C30" s="523"/>
      <c r="D30" s="188" t="s">
        <v>717</v>
      </c>
      <c r="E30" s="189" t="s">
        <v>718</v>
      </c>
      <c r="F30" s="189" t="s">
        <v>719</v>
      </c>
      <c r="G30" s="523"/>
      <c r="H30" s="188" t="s">
        <v>717</v>
      </c>
      <c r="I30" s="189" t="s">
        <v>718</v>
      </c>
      <c r="J30" s="189" t="s">
        <v>719</v>
      </c>
      <c r="K30" s="523"/>
      <c r="L30" s="264" t="s">
        <v>717</v>
      </c>
      <c r="M30" s="189" t="s">
        <v>718</v>
      </c>
      <c r="N30" s="189" t="s">
        <v>719</v>
      </c>
    </row>
    <row r="31" spans="1:19" ht="48" customHeight="1">
      <c r="A31" s="207" t="s">
        <v>720</v>
      </c>
      <c r="B31" s="208" t="s">
        <v>735</v>
      </c>
      <c r="C31" s="209">
        <f t="shared" ref="C31:J31" si="4">C32+C91</f>
        <v>347923.59959</v>
      </c>
      <c r="D31" s="209">
        <f t="shared" si="4"/>
        <v>250527.87560999999</v>
      </c>
      <c r="E31" s="209">
        <f t="shared" si="4"/>
        <v>36981.661480000002</v>
      </c>
      <c r="F31" s="209">
        <f t="shared" si="4"/>
        <v>60414.062499999985</v>
      </c>
      <c r="G31" s="209">
        <f t="shared" si="4"/>
        <v>63262.780599999998</v>
      </c>
      <c r="H31" s="209">
        <f t="shared" si="4"/>
        <v>44465.8007</v>
      </c>
      <c r="I31" s="209">
        <f t="shared" si="4"/>
        <v>3472.7417</v>
      </c>
      <c r="J31" s="209">
        <f t="shared" si="4"/>
        <v>15324.2382</v>
      </c>
      <c r="K31" s="209">
        <f>K32+K91</f>
        <v>284660.81899</v>
      </c>
      <c r="L31" s="325">
        <f>D31-H31</f>
        <v>206062.07491</v>
      </c>
      <c r="M31" s="209">
        <f>E31-I31</f>
        <v>33508.919780000004</v>
      </c>
      <c r="N31" s="209">
        <f>F31-J31</f>
        <v>45089.824299999986</v>
      </c>
    </row>
    <row r="32" spans="1:19" s="213" customFormat="1" ht="31.5">
      <c r="A32" s="210" t="s">
        <v>723</v>
      </c>
      <c r="B32" s="211" t="s">
        <v>736</v>
      </c>
      <c r="C32" s="212">
        <f>C33+C37+C82+C84+C35+C87</f>
        <v>343986.59959</v>
      </c>
      <c r="D32" s="212">
        <f>D33+D37+D82+D84+D35</f>
        <v>250527.87560999999</v>
      </c>
      <c r="E32" s="212">
        <f>E33+E37+E82+E84+E35</f>
        <v>34821.661480000002</v>
      </c>
      <c r="F32" s="212">
        <f>F33+F37+F82+F84+F35+F87</f>
        <v>58637.062499999985</v>
      </c>
      <c r="G32" s="212">
        <f t="shared" ref="G32:J32" si="5">G33+G37+G82+G84+G35</f>
        <v>63262.780599999998</v>
      </c>
      <c r="H32" s="212">
        <f t="shared" si="5"/>
        <v>44465.8007</v>
      </c>
      <c r="I32" s="212">
        <f t="shared" si="5"/>
        <v>3472.7417</v>
      </c>
      <c r="J32" s="212">
        <f t="shared" si="5"/>
        <v>15324.2382</v>
      </c>
      <c r="K32" s="212">
        <f>K33+K37+K82+K84+K35+K87</f>
        <v>280723.81899</v>
      </c>
      <c r="L32" s="326">
        <f t="shared" ref="L32:L95" si="6">D32-H32</f>
        <v>206062.07491</v>
      </c>
      <c r="M32" s="212">
        <f t="shared" ref="M32:M95" si="7">E32-I32</f>
        <v>31348.919780000004</v>
      </c>
      <c r="N32" s="212">
        <f t="shared" ref="N32:N95" si="8">F32-J32</f>
        <v>43312.824299999986</v>
      </c>
    </row>
    <row r="33" spans="1:14" s="217" customFormat="1" ht="47.25">
      <c r="A33" s="214" t="s">
        <v>737</v>
      </c>
      <c r="B33" s="215" t="s">
        <v>738</v>
      </c>
      <c r="C33" s="216">
        <f>C34</f>
        <v>1127.5999999999999</v>
      </c>
      <c r="D33" s="216">
        <f t="shared" ref="D33:K33" si="9">D34</f>
        <v>0</v>
      </c>
      <c r="E33" s="216">
        <f t="shared" si="9"/>
        <v>0</v>
      </c>
      <c r="F33" s="216">
        <f t="shared" si="9"/>
        <v>1127.5999999999999</v>
      </c>
      <c r="G33" s="216">
        <f t="shared" si="9"/>
        <v>0</v>
      </c>
      <c r="H33" s="216">
        <f t="shared" si="9"/>
        <v>0</v>
      </c>
      <c r="I33" s="216">
        <f t="shared" si="9"/>
        <v>0</v>
      </c>
      <c r="J33" s="216">
        <f t="shared" si="9"/>
        <v>0</v>
      </c>
      <c r="K33" s="216">
        <f t="shared" si="9"/>
        <v>1127.5999999999999</v>
      </c>
      <c r="L33" s="327">
        <f t="shared" si="6"/>
        <v>0</v>
      </c>
      <c r="M33" s="216">
        <f t="shared" si="7"/>
        <v>0</v>
      </c>
      <c r="N33" s="216">
        <f t="shared" si="8"/>
        <v>1127.5999999999999</v>
      </c>
    </row>
    <row r="34" spans="1:14" s="221" customFormat="1" ht="33.75" customHeight="1">
      <c r="A34" s="218"/>
      <c r="B34" s="219" t="s">
        <v>739</v>
      </c>
      <c r="C34" s="220">
        <f>F34</f>
        <v>1127.5999999999999</v>
      </c>
      <c r="D34" s="220">
        <v>0</v>
      </c>
      <c r="E34" s="220">
        <v>0</v>
      </c>
      <c r="F34" s="220">
        <f>574.3+553.3</f>
        <v>1127.5999999999999</v>
      </c>
      <c r="G34" s="220">
        <f>J34</f>
        <v>0</v>
      </c>
      <c r="H34" s="220">
        <v>0</v>
      </c>
      <c r="I34" s="220">
        <v>0</v>
      </c>
      <c r="J34" s="220">
        <v>0</v>
      </c>
      <c r="K34" s="220">
        <f>N34</f>
        <v>1127.5999999999999</v>
      </c>
      <c r="L34" s="328">
        <f t="shared" si="6"/>
        <v>0</v>
      </c>
      <c r="M34" s="220">
        <f t="shared" si="7"/>
        <v>0</v>
      </c>
      <c r="N34" s="220">
        <f t="shared" si="8"/>
        <v>1127.5999999999999</v>
      </c>
    </row>
    <row r="35" spans="1:14" s="221" customFormat="1" ht="15.75">
      <c r="A35" s="214" t="s">
        <v>740</v>
      </c>
      <c r="B35" s="215" t="s">
        <v>741</v>
      </c>
      <c r="C35" s="216">
        <f t="shared" ref="C35:E35" si="10">C36</f>
        <v>4608</v>
      </c>
      <c r="D35" s="216">
        <f t="shared" si="10"/>
        <v>0</v>
      </c>
      <c r="E35" s="216">
        <f t="shared" si="10"/>
        <v>0</v>
      </c>
      <c r="F35" s="216">
        <f>F36</f>
        <v>4608</v>
      </c>
      <c r="G35" s="216">
        <f t="shared" ref="G35:K35" si="11">G36</f>
        <v>0</v>
      </c>
      <c r="H35" s="216">
        <f t="shared" si="11"/>
        <v>0</v>
      </c>
      <c r="I35" s="216">
        <f t="shared" si="11"/>
        <v>0</v>
      </c>
      <c r="J35" s="216">
        <f t="shared" si="11"/>
        <v>0</v>
      </c>
      <c r="K35" s="216">
        <f t="shared" si="11"/>
        <v>4608</v>
      </c>
      <c r="L35" s="327">
        <f t="shared" si="6"/>
        <v>0</v>
      </c>
      <c r="M35" s="216">
        <f t="shared" si="7"/>
        <v>0</v>
      </c>
      <c r="N35" s="216">
        <f t="shared" si="8"/>
        <v>4608</v>
      </c>
    </row>
    <row r="36" spans="1:14" s="221" customFormat="1" ht="47.25">
      <c r="A36" s="218"/>
      <c r="B36" s="219" t="s">
        <v>622</v>
      </c>
      <c r="C36" s="220">
        <f>F36</f>
        <v>4608</v>
      </c>
      <c r="D36" s="220">
        <v>0</v>
      </c>
      <c r="E36" s="220">
        <v>0</v>
      </c>
      <c r="F36" s="220">
        <v>4608</v>
      </c>
      <c r="G36" s="220">
        <f>H36+I36+J36</f>
        <v>0</v>
      </c>
      <c r="H36" s="220">
        <v>0</v>
      </c>
      <c r="I36" s="220">
        <v>0</v>
      </c>
      <c r="J36" s="220">
        <v>0</v>
      </c>
      <c r="K36" s="220">
        <f>N36</f>
        <v>4608</v>
      </c>
      <c r="L36" s="328">
        <f t="shared" si="6"/>
        <v>0</v>
      </c>
      <c r="M36" s="220">
        <f t="shared" si="7"/>
        <v>0</v>
      </c>
      <c r="N36" s="220">
        <f t="shared" si="8"/>
        <v>4608</v>
      </c>
    </row>
    <row r="37" spans="1:14" s="217" customFormat="1" ht="31.5">
      <c r="A37" s="214" t="s">
        <v>742</v>
      </c>
      <c r="B37" s="222" t="s">
        <v>743</v>
      </c>
      <c r="C37" s="216">
        <f>C38+C70+C57</f>
        <v>40997.122279999996</v>
      </c>
      <c r="D37" s="216">
        <v>0</v>
      </c>
      <c r="E37" s="216">
        <f>E38+E70+E57</f>
        <v>24383.000000000004</v>
      </c>
      <c r="F37" s="216">
        <f>F38+F70+F57</f>
        <v>16614.12228</v>
      </c>
      <c r="G37" s="216">
        <f>G38+G70+G57</f>
        <v>3347.8018700000002</v>
      </c>
      <c r="H37" s="216">
        <v>0</v>
      </c>
      <c r="I37" s="216">
        <f>I38+I70+I57</f>
        <v>1620</v>
      </c>
      <c r="J37" s="216">
        <f>J38+J70+J57</f>
        <v>1727.80187</v>
      </c>
      <c r="K37" s="216">
        <f>K38+K70+K57</f>
        <v>37649.32041</v>
      </c>
      <c r="L37" s="327">
        <f t="shared" si="6"/>
        <v>0</v>
      </c>
      <c r="M37" s="216">
        <f t="shared" si="7"/>
        <v>22763.000000000004</v>
      </c>
      <c r="N37" s="216">
        <f t="shared" si="8"/>
        <v>14886.32041</v>
      </c>
    </row>
    <row r="38" spans="1:14" s="226" customFormat="1" ht="31.5">
      <c r="A38" s="223"/>
      <c r="B38" s="224" t="s">
        <v>744</v>
      </c>
      <c r="C38" s="225">
        <f>E38+F38</f>
        <v>27092.222280000002</v>
      </c>
      <c r="D38" s="225">
        <v>0</v>
      </c>
      <c r="E38" s="225">
        <f>SUM(E39:E56)</f>
        <v>24383.000000000004</v>
      </c>
      <c r="F38" s="225">
        <f>SUM(F39:F56)</f>
        <v>2709.22228</v>
      </c>
      <c r="G38" s="225">
        <f>SUM(I38+J38)</f>
        <v>1800</v>
      </c>
      <c r="H38" s="225">
        <v>0</v>
      </c>
      <c r="I38" s="225">
        <f t="shared" ref="I38:J38" si="12">SUM(I39:I56)</f>
        <v>1620</v>
      </c>
      <c r="J38" s="225">
        <f t="shared" si="12"/>
        <v>180</v>
      </c>
      <c r="K38" s="225">
        <f>SUM(M38+N38)</f>
        <v>25292.222280000002</v>
      </c>
      <c r="L38" s="329">
        <f t="shared" si="6"/>
        <v>0</v>
      </c>
      <c r="M38" s="225">
        <f t="shared" si="7"/>
        <v>22763.000000000004</v>
      </c>
      <c r="N38" s="225">
        <f t="shared" si="8"/>
        <v>2529.22228</v>
      </c>
    </row>
    <row r="39" spans="1:14" s="226" customFormat="1" ht="15.75">
      <c r="A39" s="223"/>
      <c r="B39" s="227" t="s">
        <v>745</v>
      </c>
      <c r="C39" s="228">
        <v>0</v>
      </c>
      <c r="D39" s="228">
        <v>0</v>
      </c>
      <c r="E39" s="229">
        <v>0</v>
      </c>
      <c r="F39" s="228">
        <v>0</v>
      </c>
      <c r="G39" s="228">
        <f>SUM(I39+J39)</f>
        <v>0</v>
      </c>
      <c r="H39" s="228">
        <v>0</v>
      </c>
      <c r="I39" s="228">
        <v>0</v>
      </c>
      <c r="J39" s="228">
        <v>0</v>
      </c>
      <c r="K39" s="228">
        <f>SUM(M39+N39)</f>
        <v>0</v>
      </c>
      <c r="L39" s="330">
        <f t="shared" si="6"/>
        <v>0</v>
      </c>
      <c r="M39" s="228">
        <f t="shared" si="7"/>
        <v>0</v>
      </c>
      <c r="N39" s="228">
        <f t="shared" si="8"/>
        <v>0</v>
      </c>
    </row>
    <row r="40" spans="1:14" s="221" customFormat="1" ht="31.5">
      <c r="A40" s="218"/>
      <c r="B40" s="230" t="s">
        <v>746</v>
      </c>
      <c r="C40" s="228">
        <f>D40+E40+F40</f>
        <v>6100.82348</v>
      </c>
      <c r="D40" s="228">
        <v>0</v>
      </c>
      <c r="E40" s="231">
        <v>5490.7411300000003</v>
      </c>
      <c r="F40" s="231">
        <v>610.08235000000002</v>
      </c>
      <c r="G40" s="220">
        <v>0</v>
      </c>
      <c r="H40" s="220">
        <v>0</v>
      </c>
      <c r="I40" s="220">
        <v>0</v>
      </c>
      <c r="J40" s="220">
        <v>0</v>
      </c>
      <c r="K40" s="220">
        <v>0</v>
      </c>
      <c r="L40" s="328">
        <f t="shared" si="6"/>
        <v>0</v>
      </c>
      <c r="M40" s="220">
        <f t="shared" si="7"/>
        <v>5490.7411300000003</v>
      </c>
      <c r="N40" s="220">
        <f t="shared" si="8"/>
        <v>610.08235000000002</v>
      </c>
    </row>
    <row r="41" spans="1:14" s="221" customFormat="1" ht="31.5">
      <c r="A41" s="218"/>
      <c r="B41" s="232" t="s">
        <v>747</v>
      </c>
      <c r="C41" s="228">
        <f t="shared" ref="C41:C56" si="13">D41+E41+F41</f>
        <v>9346.1765300000006</v>
      </c>
      <c r="D41" s="228">
        <v>0</v>
      </c>
      <c r="E41" s="228">
        <v>8411.5588700000008</v>
      </c>
      <c r="F41" s="228">
        <v>934.61766</v>
      </c>
      <c r="G41" s="220">
        <v>0</v>
      </c>
      <c r="H41" s="220">
        <v>0</v>
      </c>
      <c r="I41" s="220">
        <v>0</v>
      </c>
      <c r="J41" s="220">
        <v>0</v>
      </c>
      <c r="K41" s="220">
        <v>0</v>
      </c>
      <c r="L41" s="328">
        <f t="shared" si="6"/>
        <v>0</v>
      </c>
      <c r="M41" s="220">
        <f t="shared" si="7"/>
        <v>8411.5588700000008</v>
      </c>
      <c r="N41" s="220">
        <f t="shared" si="8"/>
        <v>934.61766</v>
      </c>
    </row>
    <row r="42" spans="1:14" s="221" customFormat="1" ht="15.75">
      <c r="A42" s="218"/>
      <c r="B42" s="232" t="s">
        <v>748</v>
      </c>
      <c r="C42" s="228">
        <f t="shared" si="13"/>
        <v>600</v>
      </c>
      <c r="D42" s="228">
        <v>0</v>
      </c>
      <c r="E42" s="228">
        <v>540</v>
      </c>
      <c r="F42" s="228">
        <v>60</v>
      </c>
      <c r="G42" s="220">
        <v>0</v>
      </c>
      <c r="H42" s="220">
        <v>0</v>
      </c>
      <c r="I42" s="220">
        <v>0</v>
      </c>
      <c r="J42" s="220">
        <v>0</v>
      </c>
      <c r="K42" s="220">
        <v>0</v>
      </c>
      <c r="L42" s="328">
        <f t="shared" si="6"/>
        <v>0</v>
      </c>
      <c r="M42" s="220">
        <f t="shared" si="7"/>
        <v>540</v>
      </c>
      <c r="N42" s="220">
        <f t="shared" si="8"/>
        <v>60</v>
      </c>
    </row>
    <row r="43" spans="1:14" s="221" customFormat="1" ht="31.5">
      <c r="A43" s="218"/>
      <c r="B43" s="232" t="s">
        <v>749</v>
      </c>
      <c r="C43" s="228">
        <f t="shared" si="13"/>
        <v>600</v>
      </c>
      <c r="D43" s="228">
        <v>0</v>
      </c>
      <c r="E43" s="228">
        <v>540</v>
      </c>
      <c r="F43" s="228">
        <v>60</v>
      </c>
      <c r="G43" s="220">
        <v>0</v>
      </c>
      <c r="H43" s="220">
        <v>0</v>
      </c>
      <c r="I43" s="220">
        <v>0</v>
      </c>
      <c r="J43" s="220">
        <v>0</v>
      </c>
      <c r="K43" s="220">
        <v>0</v>
      </c>
      <c r="L43" s="328">
        <f t="shared" si="6"/>
        <v>0</v>
      </c>
      <c r="M43" s="220">
        <f t="shared" si="7"/>
        <v>540</v>
      </c>
      <c r="N43" s="220">
        <f t="shared" si="8"/>
        <v>60</v>
      </c>
    </row>
    <row r="44" spans="1:14" s="221" customFormat="1" ht="31.5">
      <c r="A44" s="218"/>
      <c r="B44" s="232" t="s">
        <v>750</v>
      </c>
      <c r="C44" s="228">
        <f t="shared" si="13"/>
        <v>600</v>
      </c>
      <c r="D44" s="228">
        <v>0</v>
      </c>
      <c r="E44" s="228">
        <v>540</v>
      </c>
      <c r="F44" s="228">
        <v>60</v>
      </c>
      <c r="G44" s="220">
        <v>0</v>
      </c>
      <c r="H44" s="220">
        <v>0</v>
      </c>
      <c r="I44" s="228">
        <v>540</v>
      </c>
      <c r="J44" s="228">
        <v>60</v>
      </c>
      <c r="K44" s="220">
        <v>0</v>
      </c>
      <c r="L44" s="328">
        <f t="shared" si="6"/>
        <v>0</v>
      </c>
      <c r="M44" s="220">
        <f t="shared" si="7"/>
        <v>0</v>
      </c>
      <c r="N44" s="220">
        <f t="shared" si="8"/>
        <v>0</v>
      </c>
    </row>
    <row r="45" spans="1:14" s="221" customFormat="1" ht="31.5">
      <c r="A45" s="218"/>
      <c r="B45" s="232" t="s">
        <v>751</v>
      </c>
      <c r="C45" s="228">
        <f t="shared" si="13"/>
        <v>600</v>
      </c>
      <c r="D45" s="228">
        <v>0</v>
      </c>
      <c r="E45" s="228">
        <v>540</v>
      </c>
      <c r="F45" s="228">
        <v>60</v>
      </c>
      <c r="G45" s="220">
        <v>0</v>
      </c>
      <c r="H45" s="220">
        <v>0</v>
      </c>
      <c r="I45" s="228">
        <v>540</v>
      </c>
      <c r="J45" s="228">
        <v>60</v>
      </c>
      <c r="K45" s="220">
        <v>0</v>
      </c>
      <c r="L45" s="328">
        <f t="shared" si="6"/>
        <v>0</v>
      </c>
      <c r="M45" s="220">
        <f t="shared" si="7"/>
        <v>0</v>
      </c>
      <c r="N45" s="220">
        <f t="shared" si="8"/>
        <v>0</v>
      </c>
    </row>
    <row r="46" spans="1:14" s="221" customFormat="1" ht="31.5">
      <c r="A46" s="218"/>
      <c r="B46" s="232" t="s">
        <v>752</v>
      </c>
      <c r="C46" s="228">
        <f t="shared" si="13"/>
        <v>1086.6940099999999</v>
      </c>
      <c r="D46" s="228">
        <v>0</v>
      </c>
      <c r="E46" s="228">
        <v>978.02459999999996</v>
      </c>
      <c r="F46" s="228">
        <v>108.66941</v>
      </c>
      <c r="G46" s="220">
        <v>0</v>
      </c>
      <c r="H46" s="220">
        <v>0</v>
      </c>
      <c r="I46" s="220">
        <v>0</v>
      </c>
      <c r="J46" s="220">
        <v>0</v>
      </c>
      <c r="K46" s="220">
        <v>0</v>
      </c>
      <c r="L46" s="328">
        <f t="shared" si="6"/>
        <v>0</v>
      </c>
      <c r="M46" s="220">
        <f t="shared" si="7"/>
        <v>978.02459999999996</v>
      </c>
      <c r="N46" s="220">
        <f t="shared" si="8"/>
        <v>108.66941</v>
      </c>
    </row>
    <row r="47" spans="1:14" s="221" customFormat="1" ht="47.25">
      <c r="A47" s="218"/>
      <c r="B47" s="232" t="s">
        <v>753</v>
      </c>
      <c r="C47" s="228">
        <f t="shared" si="13"/>
        <v>1210.0572200000001</v>
      </c>
      <c r="D47" s="228">
        <v>0</v>
      </c>
      <c r="E47" s="228">
        <v>1089.0514900000001</v>
      </c>
      <c r="F47" s="228">
        <v>121.00573</v>
      </c>
      <c r="G47" s="220">
        <v>0</v>
      </c>
      <c r="H47" s="220">
        <v>0</v>
      </c>
      <c r="I47" s="220">
        <v>0</v>
      </c>
      <c r="J47" s="220">
        <v>0</v>
      </c>
      <c r="K47" s="220">
        <v>0</v>
      </c>
      <c r="L47" s="328">
        <f t="shared" si="6"/>
        <v>0</v>
      </c>
      <c r="M47" s="220">
        <f t="shared" si="7"/>
        <v>1089.0514900000001</v>
      </c>
      <c r="N47" s="220">
        <f t="shared" si="8"/>
        <v>121.00573</v>
      </c>
    </row>
    <row r="48" spans="1:14" s="221" customFormat="1" ht="31.5">
      <c r="A48" s="218"/>
      <c r="B48" s="232" t="s">
        <v>754</v>
      </c>
      <c r="C48" s="228">
        <f t="shared" si="13"/>
        <v>939.35595000000001</v>
      </c>
      <c r="D48" s="228">
        <v>0</v>
      </c>
      <c r="E48" s="228">
        <v>845.42034999999998</v>
      </c>
      <c r="F48" s="228">
        <v>93.935599999999994</v>
      </c>
      <c r="G48" s="220">
        <v>0</v>
      </c>
      <c r="H48" s="220">
        <v>0</v>
      </c>
      <c r="I48" s="220">
        <v>0</v>
      </c>
      <c r="J48" s="220">
        <v>0</v>
      </c>
      <c r="K48" s="220">
        <v>0</v>
      </c>
      <c r="L48" s="328">
        <f t="shared" si="6"/>
        <v>0</v>
      </c>
      <c r="M48" s="220">
        <f t="shared" si="7"/>
        <v>845.42034999999998</v>
      </c>
      <c r="N48" s="220">
        <f t="shared" si="8"/>
        <v>93.935599999999994</v>
      </c>
    </row>
    <row r="49" spans="1:17" s="221" customFormat="1" ht="15.75">
      <c r="A49" s="218"/>
      <c r="B49" s="232" t="s">
        <v>755</v>
      </c>
      <c r="C49" s="228">
        <f t="shared" si="13"/>
        <v>583.35278000000005</v>
      </c>
      <c r="D49" s="228">
        <v>0</v>
      </c>
      <c r="E49" s="228">
        <v>525.01750000000004</v>
      </c>
      <c r="F49" s="228">
        <v>58.335279999999997</v>
      </c>
      <c r="G49" s="220">
        <v>0</v>
      </c>
      <c r="H49" s="220">
        <v>0</v>
      </c>
      <c r="I49" s="220">
        <v>0</v>
      </c>
      <c r="J49" s="220">
        <v>0</v>
      </c>
      <c r="K49" s="220">
        <v>0</v>
      </c>
      <c r="L49" s="328">
        <f t="shared" si="6"/>
        <v>0</v>
      </c>
      <c r="M49" s="220">
        <f t="shared" si="7"/>
        <v>525.01750000000004</v>
      </c>
      <c r="N49" s="220">
        <f t="shared" si="8"/>
        <v>58.335279999999997</v>
      </c>
    </row>
    <row r="50" spans="1:17" s="221" customFormat="1" ht="31.5">
      <c r="A50" s="218"/>
      <c r="B50" s="232" t="s">
        <v>756</v>
      </c>
      <c r="C50" s="228">
        <f t="shared" si="13"/>
        <v>942.15042000000005</v>
      </c>
      <c r="D50" s="228">
        <v>0</v>
      </c>
      <c r="E50" s="228">
        <v>847.93537000000003</v>
      </c>
      <c r="F50" s="228">
        <v>94.215050000000005</v>
      </c>
      <c r="G50" s="220">
        <v>0</v>
      </c>
      <c r="H50" s="220">
        <v>0</v>
      </c>
      <c r="I50" s="220">
        <v>0</v>
      </c>
      <c r="J50" s="220">
        <v>0</v>
      </c>
      <c r="K50" s="220">
        <v>0</v>
      </c>
      <c r="L50" s="328">
        <f t="shared" si="6"/>
        <v>0</v>
      </c>
      <c r="M50" s="220">
        <f t="shared" si="7"/>
        <v>847.93537000000003</v>
      </c>
      <c r="N50" s="220">
        <f t="shared" si="8"/>
        <v>94.215050000000005</v>
      </c>
    </row>
    <row r="51" spans="1:17" s="221" customFormat="1" ht="31.5">
      <c r="A51" s="218"/>
      <c r="B51" s="232" t="s">
        <v>757</v>
      </c>
      <c r="C51" s="228">
        <f t="shared" si="13"/>
        <v>600</v>
      </c>
      <c r="D51" s="228">
        <v>0</v>
      </c>
      <c r="E51" s="228">
        <v>540</v>
      </c>
      <c r="F51" s="228">
        <v>60</v>
      </c>
      <c r="G51" s="220">
        <v>0</v>
      </c>
      <c r="H51" s="220">
        <v>0</v>
      </c>
      <c r="I51" s="220">
        <v>0</v>
      </c>
      <c r="J51" s="220">
        <v>0</v>
      </c>
      <c r="K51" s="220">
        <v>0</v>
      </c>
      <c r="L51" s="328">
        <f t="shared" si="6"/>
        <v>0</v>
      </c>
      <c r="M51" s="220">
        <f t="shared" si="7"/>
        <v>540</v>
      </c>
      <c r="N51" s="220">
        <f t="shared" si="8"/>
        <v>60</v>
      </c>
    </row>
    <row r="52" spans="1:17" s="221" customFormat="1" ht="31.5">
      <c r="A52" s="218"/>
      <c r="B52" s="232" t="s">
        <v>758</v>
      </c>
      <c r="C52" s="228">
        <f t="shared" si="13"/>
        <v>1538.2048200000002</v>
      </c>
      <c r="D52" s="228">
        <v>0</v>
      </c>
      <c r="E52" s="228">
        <v>1384.3843300000001</v>
      </c>
      <c r="F52" s="228">
        <v>153.82049000000001</v>
      </c>
      <c r="G52" s="220">
        <v>0</v>
      </c>
      <c r="H52" s="220">
        <v>0</v>
      </c>
      <c r="I52" s="220">
        <v>0</v>
      </c>
      <c r="J52" s="220">
        <v>0</v>
      </c>
      <c r="K52" s="220">
        <v>0</v>
      </c>
      <c r="L52" s="328">
        <f t="shared" si="6"/>
        <v>0</v>
      </c>
      <c r="M52" s="220">
        <f t="shared" si="7"/>
        <v>1384.3843300000001</v>
      </c>
      <c r="N52" s="220">
        <f t="shared" si="8"/>
        <v>153.82049000000001</v>
      </c>
    </row>
    <row r="53" spans="1:17" s="221" customFormat="1" ht="31.5">
      <c r="A53" s="218"/>
      <c r="B53" s="232" t="s">
        <v>759</v>
      </c>
      <c r="C53" s="228">
        <f t="shared" si="13"/>
        <v>600</v>
      </c>
      <c r="D53" s="228">
        <v>0</v>
      </c>
      <c r="E53" s="228">
        <v>540</v>
      </c>
      <c r="F53" s="228">
        <v>60</v>
      </c>
      <c r="G53" s="220">
        <v>0</v>
      </c>
      <c r="H53" s="220">
        <v>0</v>
      </c>
      <c r="I53" s="220">
        <v>0</v>
      </c>
      <c r="J53" s="220">
        <v>0</v>
      </c>
      <c r="K53" s="220">
        <v>0</v>
      </c>
      <c r="L53" s="328">
        <f t="shared" si="6"/>
        <v>0</v>
      </c>
      <c r="M53" s="220">
        <f t="shared" si="7"/>
        <v>540</v>
      </c>
      <c r="N53" s="220">
        <f t="shared" si="8"/>
        <v>60</v>
      </c>
    </row>
    <row r="54" spans="1:17" s="221" customFormat="1" ht="15.75">
      <c r="A54" s="218"/>
      <c r="B54" s="232" t="s">
        <v>760</v>
      </c>
      <c r="C54" s="228">
        <f t="shared" si="13"/>
        <v>578.21257000000003</v>
      </c>
      <c r="D54" s="228">
        <v>0</v>
      </c>
      <c r="E54" s="228">
        <v>520.39130999999998</v>
      </c>
      <c r="F54" s="228">
        <v>57.821260000000002</v>
      </c>
      <c r="G54" s="220">
        <v>0</v>
      </c>
      <c r="H54" s="220">
        <v>0</v>
      </c>
      <c r="I54" s="220">
        <v>0</v>
      </c>
      <c r="J54" s="220">
        <v>0</v>
      </c>
      <c r="K54" s="220">
        <v>0</v>
      </c>
      <c r="L54" s="328">
        <f t="shared" si="6"/>
        <v>0</v>
      </c>
      <c r="M54" s="220">
        <f t="shared" si="7"/>
        <v>520.39130999999998</v>
      </c>
      <c r="N54" s="220">
        <f t="shared" si="8"/>
        <v>57.821260000000002</v>
      </c>
    </row>
    <row r="55" spans="1:17" s="221" customFormat="1" ht="15.75">
      <c r="A55" s="218"/>
      <c r="B55" s="232" t="s">
        <v>761</v>
      </c>
      <c r="C55" s="228">
        <f t="shared" si="13"/>
        <v>600</v>
      </c>
      <c r="D55" s="228">
        <v>0</v>
      </c>
      <c r="E55" s="228">
        <v>540</v>
      </c>
      <c r="F55" s="228">
        <v>60</v>
      </c>
      <c r="G55" s="220">
        <v>0</v>
      </c>
      <c r="H55" s="220">
        <v>0</v>
      </c>
      <c r="I55" s="228">
        <v>540</v>
      </c>
      <c r="J55" s="228">
        <v>60</v>
      </c>
      <c r="K55" s="220">
        <v>0</v>
      </c>
      <c r="L55" s="328">
        <f t="shared" si="6"/>
        <v>0</v>
      </c>
      <c r="M55" s="220">
        <f t="shared" si="7"/>
        <v>0</v>
      </c>
      <c r="N55" s="220">
        <f t="shared" si="8"/>
        <v>0</v>
      </c>
    </row>
    <row r="56" spans="1:17" s="221" customFormat="1" ht="31.5">
      <c r="A56" s="218"/>
      <c r="B56" s="232" t="s">
        <v>762</v>
      </c>
      <c r="C56" s="228">
        <f t="shared" si="13"/>
        <v>567.19450000000006</v>
      </c>
      <c r="D56" s="228">
        <v>0</v>
      </c>
      <c r="E56" s="228">
        <v>510.47505000000001</v>
      </c>
      <c r="F56" s="228">
        <v>56.719450000000002</v>
      </c>
      <c r="G56" s="220">
        <v>0</v>
      </c>
      <c r="H56" s="220">
        <v>0</v>
      </c>
      <c r="I56" s="220">
        <v>0</v>
      </c>
      <c r="J56" s="220">
        <v>0</v>
      </c>
      <c r="K56" s="220">
        <v>0</v>
      </c>
      <c r="L56" s="328">
        <f t="shared" si="6"/>
        <v>0</v>
      </c>
      <c r="M56" s="220">
        <f t="shared" si="7"/>
        <v>510.47505000000001</v>
      </c>
      <c r="N56" s="220">
        <f t="shared" si="8"/>
        <v>56.719450000000002</v>
      </c>
    </row>
    <row r="57" spans="1:17" s="226" customFormat="1" ht="31.5">
      <c r="A57" s="223"/>
      <c r="B57" s="224" t="s">
        <v>763</v>
      </c>
      <c r="C57" s="225">
        <f>E57+F57</f>
        <v>6237.2</v>
      </c>
      <c r="D57" s="225">
        <v>0</v>
      </c>
      <c r="E57" s="225">
        <v>0</v>
      </c>
      <c r="F57" s="260">
        <f>SUM(F58:F69)</f>
        <v>6237.2</v>
      </c>
      <c r="G57" s="225">
        <v>0</v>
      </c>
      <c r="H57" s="225">
        <v>0</v>
      </c>
      <c r="I57" s="225">
        <v>0</v>
      </c>
      <c r="J57" s="225">
        <v>0</v>
      </c>
      <c r="K57" s="225">
        <f t="shared" ref="K57:K68" si="14">L57+M57+N57</f>
        <v>6237.2</v>
      </c>
      <c r="L57" s="329">
        <f t="shared" si="6"/>
        <v>0</v>
      </c>
      <c r="M57" s="225">
        <f t="shared" si="7"/>
        <v>0</v>
      </c>
      <c r="N57" s="225">
        <f t="shared" si="8"/>
        <v>6237.2</v>
      </c>
      <c r="O57" s="233"/>
      <c r="P57" s="233"/>
      <c r="Q57" s="233"/>
    </row>
    <row r="58" spans="1:17" s="226" customFormat="1" ht="15.75">
      <c r="A58" s="256"/>
      <c r="B58" s="257" t="s">
        <v>805</v>
      </c>
      <c r="C58" s="258">
        <f>D58+E58+F58</f>
        <v>25.7</v>
      </c>
      <c r="D58" s="258">
        <v>0</v>
      </c>
      <c r="E58" s="258">
        <v>0</v>
      </c>
      <c r="F58" s="261">
        <v>25.7</v>
      </c>
      <c r="G58" s="258">
        <v>0</v>
      </c>
      <c r="H58" s="258">
        <v>0</v>
      </c>
      <c r="I58" s="258">
        <v>0</v>
      </c>
      <c r="J58" s="258">
        <v>0</v>
      </c>
      <c r="K58" s="220">
        <f t="shared" si="14"/>
        <v>25.7</v>
      </c>
      <c r="L58" s="330">
        <f t="shared" si="6"/>
        <v>0</v>
      </c>
      <c r="M58" s="258">
        <f t="shared" si="7"/>
        <v>0</v>
      </c>
      <c r="N58" s="258">
        <f t="shared" si="8"/>
        <v>25.7</v>
      </c>
      <c r="O58" s="233"/>
      <c r="P58" s="233"/>
      <c r="Q58" s="233"/>
    </row>
    <row r="59" spans="1:17" s="221" customFormat="1" ht="31.5">
      <c r="A59" s="218"/>
      <c r="B59" s="234" t="s">
        <v>764</v>
      </c>
      <c r="C59" s="228">
        <f>E59+F59</f>
        <v>600</v>
      </c>
      <c r="D59" s="228">
        <v>0</v>
      </c>
      <c r="E59" s="228">
        <v>0</v>
      </c>
      <c r="F59" s="228">
        <v>600</v>
      </c>
      <c r="G59" s="220">
        <v>0</v>
      </c>
      <c r="H59" s="220">
        <v>0</v>
      </c>
      <c r="I59" s="220">
        <v>0</v>
      </c>
      <c r="J59" s="220">
        <v>0</v>
      </c>
      <c r="K59" s="220">
        <f t="shared" si="14"/>
        <v>600</v>
      </c>
      <c r="L59" s="328">
        <f t="shared" si="6"/>
        <v>0</v>
      </c>
      <c r="M59" s="220">
        <f t="shared" si="7"/>
        <v>0</v>
      </c>
      <c r="N59" s="220">
        <f t="shared" si="8"/>
        <v>600</v>
      </c>
    </row>
    <row r="60" spans="1:17" s="221" customFormat="1" ht="47.25">
      <c r="A60" s="218"/>
      <c r="B60" s="234" t="s">
        <v>765</v>
      </c>
      <c r="C60" s="228">
        <f t="shared" ref="C60:C69" si="15">E60+F60</f>
        <v>454.3</v>
      </c>
      <c r="D60" s="228">
        <v>0</v>
      </c>
      <c r="E60" s="228">
        <v>0</v>
      </c>
      <c r="F60" s="228">
        <v>454.3</v>
      </c>
      <c r="G60" s="220">
        <v>0</v>
      </c>
      <c r="H60" s="220">
        <v>0</v>
      </c>
      <c r="I60" s="220">
        <v>0</v>
      </c>
      <c r="J60" s="220">
        <v>0</v>
      </c>
      <c r="K60" s="220">
        <f t="shared" si="14"/>
        <v>454.3</v>
      </c>
      <c r="L60" s="328">
        <f t="shared" si="6"/>
        <v>0</v>
      </c>
      <c r="M60" s="220">
        <f t="shared" si="7"/>
        <v>0</v>
      </c>
      <c r="N60" s="220">
        <f t="shared" si="8"/>
        <v>454.3</v>
      </c>
    </row>
    <row r="61" spans="1:17" s="221" customFormat="1" ht="31.5">
      <c r="A61" s="218"/>
      <c r="B61" s="234" t="s">
        <v>766</v>
      </c>
      <c r="C61" s="228">
        <f t="shared" si="15"/>
        <v>579</v>
      </c>
      <c r="D61" s="228">
        <v>0</v>
      </c>
      <c r="E61" s="228">
        <v>0</v>
      </c>
      <c r="F61" s="228">
        <v>579</v>
      </c>
      <c r="G61" s="220">
        <v>0</v>
      </c>
      <c r="H61" s="220">
        <v>0</v>
      </c>
      <c r="I61" s="220">
        <v>0</v>
      </c>
      <c r="J61" s="220">
        <v>0</v>
      </c>
      <c r="K61" s="220">
        <f t="shared" si="14"/>
        <v>579</v>
      </c>
      <c r="L61" s="328">
        <f t="shared" si="6"/>
        <v>0</v>
      </c>
      <c r="M61" s="220">
        <f t="shared" si="7"/>
        <v>0</v>
      </c>
      <c r="N61" s="220">
        <f t="shared" si="8"/>
        <v>579</v>
      </c>
    </row>
    <row r="62" spans="1:17" s="221" customFormat="1" ht="47.25">
      <c r="A62" s="218"/>
      <c r="B62" s="234" t="s">
        <v>767</v>
      </c>
      <c r="C62" s="228">
        <f t="shared" si="15"/>
        <v>525.9</v>
      </c>
      <c r="D62" s="228">
        <v>0</v>
      </c>
      <c r="E62" s="228">
        <v>0</v>
      </c>
      <c r="F62" s="228">
        <v>525.9</v>
      </c>
      <c r="G62" s="220">
        <v>0</v>
      </c>
      <c r="H62" s="220">
        <v>0</v>
      </c>
      <c r="I62" s="220">
        <v>0</v>
      </c>
      <c r="J62" s="220">
        <v>0</v>
      </c>
      <c r="K62" s="220">
        <f t="shared" si="14"/>
        <v>525.9</v>
      </c>
      <c r="L62" s="328">
        <f t="shared" si="6"/>
        <v>0</v>
      </c>
      <c r="M62" s="220">
        <f t="shared" si="7"/>
        <v>0</v>
      </c>
      <c r="N62" s="220">
        <f t="shared" si="8"/>
        <v>525.9</v>
      </c>
    </row>
    <row r="63" spans="1:17" s="221" customFormat="1" ht="31.5">
      <c r="A63" s="218"/>
      <c r="B63" s="234" t="s">
        <v>768</v>
      </c>
      <c r="C63" s="228">
        <f t="shared" si="15"/>
        <v>600</v>
      </c>
      <c r="D63" s="228">
        <v>0</v>
      </c>
      <c r="E63" s="228">
        <v>0</v>
      </c>
      <c r="F63" s="228">
        <v>600</v>
      </c>
      <c r="G63" s="220">
        <v>0</v>
      </c>
      <c r="H63" s="220">
        <v>0</v>
      </c>
      <c r="I63" s="220">
        <v>0</v>
      </c>
      <c r="J63" s="220">
        <v>0</v>
      </c>
      <c r="K63" s="220">
        <f t="shared" si="14"/>
        <v>600</v>
      </c>
      <c r="L63" s="328">
        <f t="shared" si="6"/>
        <v>0</v>
      </c>
      <c r="M63" s="220">
        <f t="shared" si="7"/>
        <v>0</v>
      </c>
      <c r="N63" s="220">
        <f t="shared" si="8"/>
        <v>600</v>
      </c>
    </row>
    <row r="64" spans="1:17" s="221" customFormat="1" ht="31.5">
      <c r="A64" s="218"/>
      <c r="B64" s="234" t="s">
        <v>769</v>
      </c>
      <c r="C64" s="228">
        <f t="shared" si="15"/>
        <v>600</v>
      </c>
      <c r="D64" s="228">
        <v>0</v>
      </c>
      <c r="E64" s="228">
        <v>0</v>
      </c>
      <c r="F64" s="228">
        <v>600</v>
      </c>
      <c r="G64" s="220">
        <v>0</v>
      </c>
      <c r="H64" s="220">
        <v>0</v>
      </c>
      <c r="I64" s="220">
        <v>0</v>
      </c>
      <c r="J64" s="220">
        <v>0</v>
      </c>
      <c r="K64" s="220">
        <f t="shared" si="14"/>
        <v>600</v>
      </c>
      <c r="L64" s="328">
        <f t="shared" si="6"/>
        <v>0</v>
      </c>
      <c r="M64" s="220">
        <f t="shared" si="7"/>
        <v>0</v>
      </c>
      <c r="N64" s="220">
        <f t="shared" si="8"/>
        <v>600</v>
      </c>
    </row>
    <row r="65" spans="1:17" s="221" customFormat="1" ht="47.25">
      <c r="A65" s="235"/>
      <c r="B65" s="236" t="s">
        <v>770</v>
      </c>
      <c r="C65" s="228">
        <f t="shared" si="15"/>
        <v>600</v>
      </c>
      <c r="D65" s="228">
        <v>0</v>
      </c>
      <c r="E65" s="228">
        <v>0</v>
      </c>
      <c r="F65" s="228">
        <v>600</v>
      </c>
      <c r="G65" s="220">
        <v>0</v>
      </c>
      <c r="H65" s="220">
        <v>0</v>
      </c>
      <c r="I65" s="220">
        <v>0</v>
      </c>
      <c r="J65" s="220">
        <v>0</v>
      </c>
      <c r="K65" s="220">
        <f t="shared" si="14"/>
        <v>600</v>
      </c>
      <c r="L65" s="328">
        <f t="shared" si="6"/>
        <v>0</v>
      </c>
      <c r="M65" s="220">
        <f t="shared" si="7"/>
        <v>0</v>
      </c>
      <c r="N65" s="220">
        <f t="shared" si="8"/>
        <v>600</v>
      </c>
    </row>
    <row r="66" spans="1:17" s="221" customFormat="1" ht="31.5">
      <c r="A66" s="235"/>
      <c r="B66" s="236" t="s">
        <v>771</v>
      </c>
      <c r="C66" s="228">
        <f t="shared" si="15"/>
        <v>815.6</v>
      </c>
      <c r="D66" s="228">
        <v>0</v>
      </c>
      <c r="E66" s="228">
        <v>0</v>
      </c>
      <c r="F66" s="228">
        <v>815.6</v>
      </c>
      <c r="G66" s="220">
        <v>0</v>
      </c>
      <c r="H66" s="220">
        <v>0</v>
      </c>
      <c r="I66" s="220">
        <v>0</v>
      </c>
      <c r="J66" s="220">
        <v>0</v>
      </c>
      <c r="K66" s="220">
        <f t="shared" si="14"/>
        <v>815.6</v>
      </c>
      <c r="L66" s="328">
        <f t="shared" si="6"/>
        <v>0</v>
      </c>
      <c r="M66" s="220">
        <f t="shared" si="7"/>
        <v>0</v>
      </c>
      <c r="N66" s="220">
        <f t="shared" si="8"/>
        <v>815.6</v>
      </c>
    </row>
    <row r="67" spans="1:17" s="221" customFormat="1" ht="31.5">
      <c r="A67" s="235"/>
      <c r="B67" s="236" t="s">
        <v>772</v>
      </c>
      <c r="C67" s="228">
        <f t="shared" si="15"/>
        <v>348.4</v>
      </c>
      <c r="D67" s="228">
        <v>0</v>
      </c>
      <c r="E67" s="228">
        <v>0</v>
      </c>
      <c r="F67" s="228">
        <v>348.4</v>
      </c>
      <c r="G67" s="220">
        <v>0</v>
      </c>
      <c r="H67" s="220">
        <v>0</v>
      </c>
      <c r="I67" s="220">
        <v>0</v>
      </c>
      <c r="J67" s="220">
        <v>0</v>
      </c>
      <c r="K67" s="220">
        <f t="shared" si="14"/>
        <v>348.4</v>
      </c>
      <c r="L67" s="328">
        <f t="shared" si="6"/>
        <v>0</v>
      </c>
      <c r="M67" s="220">
        <f t="shared" si="7"/>
        <v>0</v>
      </c>
      <c r="N67" s="220">
        <f t="shared" si="8"/>
        <v>348.4</v>
      </c>
    </row>
    <row r="68" spans="1:17" s="221" customFormat="1" ht="47.25">
      <c r="A68" s="235"/>
      <c r="B68" s="236" t="s">
        <v>773</v>
      </c>
      <c r="C68" s="228">
        <f t="shared" si="15"/>
        <v>488.3</v>
      </c>
      <c r="D68" s="228">
        <v>0</v>
      </c>
      <c r="E68" s="228">
        <v>0</v>
      </c>
      <c r="F68" s="228">
        <v>488.3</v>
      </c>
      <c r="G68" s="220">
        <v>0</v>
      </c>
      <c r="H68" s="220">
        <v>0</v>
      </c>
      <c r="I68" s="220">
        <v>0</v>
      </c>
      <c r="J68" s="220">
        <v>0</v>
      </c>
      <c r="K68" s="220">
        <f t="shared" si="14"/>
        <v>488.3</v>
      </c>
      <c r="L68" s="328">
        <f t="shared" si="6"/>
        <v>0</v>
      </c>
      <c r="M68" s="220">
        <f t="shared" si="7"/>
        <v>0</v>
      </c>
      <c r="N68" s="220">
        <f t="shared" si="8"/>
        <v>488.3</v>
      </c>
    </row>
    <row r="69" spans="1:17" s="221" customFormat="1" ht="31.5">
      <c r="A69" s="218"/>
      <c r="B69" s="234" t="s">
        <v>774</v>
      </c>
      <c r="C69" s="228">
        <f t="shared" si="15"/>
        <v>600</v>
      </c>
      <c r="D69" s="228">
        <v>0</v>
      </c>
      <c r="E69" s="228">
        <v>0</v>
      </c>
      <c r="F69" s="228">
        <v>600</v>
      </c>
      <c r="G69" s="220">
        <v>0</v>
      </c>
      <c r="H69" s="220">
        <v>0</v>
      </c>
      <c r="I69" s="220">
        <v>0</v>
      </c>
      <c r="J69" s="220">
        <v>0</v>
      </c>
      <c r="K69" s="220">
        <f>L69+M69+N69</f>
        <v>600</v>
      </c>
      <c r="L69" s="328">
        <f t="shared" si="6"/>
        <v>0</v>
      </c>
      <c r="M69" s="220">
        <f t="shared" si="7"/>
        <v>0</v>
      </c>
      <c r="N69" s="220">
        <f t="shared" si="8"/>
        <v>600</v>
      </c>
    </row>
    <row r="70" spans="1:17" s="226" customFormat="1" ht="31.5">
      <c r="A70" s="223"/>
      <c r="B70" s="224" t="s">
        <v>775</v>
      </c>
      <c r="C70" s="225">
        <f>F70</f>
        <v>7667.7</v>
      </c>
      <c r="D70" s="225">
        <v>0</v>
      </c>
      <c r="E70" s="225">
        <v>0</v>
      </c>
      <c r="F70" s="225">
        <f>SUM(F71:F81)</f>
        <v>7667.7</v>
      </c>
      <c r="G70" s="225">
        <f>SUM(G71:G81)</f>
        <v>1547.80187</v>
      </c>
      <c r="H70" s="225">
        <v>0</v>
      </c>
      <c r="I70" s="225">
        <v>0</v>
      </c>
      <c r="J70" s="225">
        <f>SUM(J71:J81)</f>
        <v>1547.80187</v>
      </c>
      <c r="K70" s="225">
        <f t="shared" ref="K70:K80" si="16">L70+M70+N70</f>
        <v>6119.8981299999996</v>
      </c>
      <c r="L70" s="329">
        <f t="shared" si="6"/>
        <v>0</v>
      </c>
      <c r="M70" s="225">
        <f t="shared" si="7"/>
        <v>0</v>
      </c>
      <c r="N70" s="225">
        <f t="shared" si="8"/>
        <v>6119.8981299999996</v>
      </c>
      <c r="O70" s="233"/>
      <c r="P70" s="233"/>
      <c r="Q70" s="233"/>
    </row>
    <row r="71" spans="1:17" s="221" customFormat="1" ht="31.5">
      <c r="A71" s="218"/>
      <c r="B71" s="234" t="s">
        <v>776</v>
      </c>
      <c r="C71" s="228">
        <f t="shared" ref="C71:C81" si="17">F71</f>
        <v>580.79999999999995</v>
      </c>
      <c r="D71" s="228">
        <v>0</v>
      </c>
      <c r="E71" s="228">
        <v>0</v>
      </c>
      <c r="F71" s="228">
        <v>580.79999999999995</v>
      </c>
      <c r="G71" s="220">
        <v>0</v>
      </c>
      <c r="H71" s="220">
        <v>0</v>
      </c>
      <c r="I71" s="220">
        <v>0</v>
      </c>
      <c r="J71" s="220">
        <v>0</v>
      </c>
      <c r="K71" s="220">
        <f t="shared" si="16"/>
        <v>580.79999999999995</v>
      </c>
      <c r="L71" s="328">
        <f t="shared" si="6"/>
        <v>0</v>
      </c>
      <c r="M71" s="220">
        <f t="shared" si="7"/>
        <v>0</v>
      </c>
      <c r="N71" s="220">
        <f t="shared" si="8"/>
        <v>580.79999999999995</v>
      </c>
    </row>
    <row r="72" spans="1:17" s="221" customFormat="1" ht="31.5">
      <c r="A72" s="218"/>
      <c r="B72" s="234" t="s">
        <v>777</v>
      </c>
      <c r="C72" s="228">
        <f t="shared" si="17"/>
        <v>227.7</v>
      </c>
      <c r="D72" s="228">
        <v>0</v>
      </c>
      <c r="E72" s="228">
        <v>0</v>
      </c>
      <c r="F72" s="228">
        <v>227.7</v>
      </c>
      <c r="G72" s="220">
        <v>0</v>
      </c>
      <c r="H72" s="220">
        <v>0</v>
      </c>
      <c r="I72" s="220">
        <v>0</v>
      </c>
      <c r="J72" s="220">
        <v>0</v>
      </c>
      <c r="K72" s="220">
        <f t="shared" si="16"/>
        <v>227.7</v>
      </c>
      <c r="L72" s="328">
        <f t="shared" si="6"/>
        <v>0</v>
      </c>
      <c r="M72" s="220">
        <f t="shared" si="7"/>
        <v>0</v>
      </c>
      <c r="N72" s="220">
        <f t="shared" si="8"/>
        <v>227.7</v>
      </c>
    </row>
    <row r="73" spans="1:17" s="221" customFormat="1" ht="31.5">
      <c r="A73" s="218"/>
      <c r="B73" s="234" t="s">
        <v>778</v>
      </c>
      <c r="C73" s="228">
        <f t="shared" si="17"/>
        <v>595</v>
      </c>
      <c r="D73" s="228">
        <v>0</v>
      </c>
      <c r="E73" s="228">
        <v>0</v>
      </c>
      <c r="F73" s="228">
        <v>595</v>
      </c>
      <c r="G73" s="220">
        <v>0</v>
      </c>
      <c r="H73" s="220">
        <v>0</v>
      </c>
      <c r="I73" s="220">
        <v>0</v>
      </c>
      <c r="J73" s="220">
        <v>0</v>
      </c>
      <c r="K73" s="220">
        <f t="shared" si="16"/>
        <v>595</v>
      </c>
      <c r="L73" s="328">
        <f t="shared" si="6"/>
        <v>0</v>
      </c>
      <c r="M73" s="220">
        <f t="shared" si="7"/>
        <v>0</v>
      </c>
      <c r="N73" s="220">
        <f t="shared" si="8"/>
        <v>595</v>
      </c>
    </row>
    <row r="74" spans="1:17" s="221" customFormat="1" ht="31.5">
      <c r="A74" s="218"/>
      <c r="B74" s="234" t="s">
        <v>779</v>
      </c>
      <c r="C74" s="228">
        <f>F74</f>
        <v>227.9</v>
      </c>
      <c r="D74" s="228">
        <v>0</v>
      </c>
      <c r="E74" s="228">
        <v>0</v>
      </c>
      <c r="F74" s="228">
        <v>227.9</v>
      </c>
      <c r="G74" s="220">
        <v>0</v>
      </c>
      <c r="H74" s="220">
        <v>0</v>
      </c>
      <c r="I74" s="220">
        <v>0</v>
      </c>
      <c r="J74" s="220">
        <v>0</v>
      </c>
      <c r="K74" s="220">
        <f t="shared" si="16"/>
        <v>227.9</v>
      </c>
      <c r="L74" s="328">
        <f t="shared" si="6"/>
        <v>0</v>
      </c>
      <c r="M74" s="220">
        <f t="shared" si="7"/>
        <v>0</v>
      </c>
      <c r="N74" s="220">
        <f t="shared" si="8"/>
        <v>227.9</v>
      </c>
    </row>
    <row r="75" spans="1:17" s="221" customFormat="1" ht="15.75">
      <c r="A75" s="218"/>
      <c r="B75" s="234" t="s">
        <v>780</v>
      </c>
      <c r="C75" s="228">
        <f t="shared" si="17"/>
        <v>586.5</v>
      </c>
      <c r="D75" s="228">
        <v>0</v>
      </c>
      <c r="E75" s="228">
        <v>0</v>
      </c>
      <c r="F75" s="228">
        <v>586.5</v>
      </c>
      <c r="G75" s="220">
        <v>586.5</v>
      </c>
      <c r="H75" s="220">
        <v>0</v>
      </c>
      <c r="I75" s="220">
        <v>0</v>
      </c>
      <c r="J75" s="220">
        <v>586.5</v>
      </c>
      <c r="K75" s="220">
        <f t="shared" si="16"/>
        <v>0</v>
      </c>
      <c r="L75" s="328">
        <f t="shared" si="6"/>
        <v>0</v>
      </c>
      <c r="M75" s="220">
        <f t="shared" si="7"/>
        <v>0</v>
      </c>
      <c r="N75" s="220">
        <f t="shared" si="8"/>
        <v>0</v>
      </c>
    </row>
    <row r="76" spans="1:17" s="221" customFormat="1" ht="31.5">
      <c r="A76" s="218"/>
      <c r="B76" s="234" t="s">
        <v>781</v>
      </c>
      <c r="C76" s="228">
        <f t="shared" si="17"/>
        <v>600</v>
      </c>
      <c r="D76" s="228">
        <v>0</v>
      </c>
      <c r="E76" s="228">
        <v>0</v>
      </c>
      <c r="F76" s="228">
        <v>600</v>
      </c>
      <c r="G76" s="220">
        <v>0</v>
      </c>
      <c r="H76" s="220">
        <v>0</v>
      </c>
      <c r="I76" s="220">
        <v>0</v>
      </c>
      <c r="J76" s="220">
        <v>0</v>
      </c>
      <c r="K76" s="220">
        <f t="shared" si="16"/>
        <v>600</v>
      </c>
      <c r="L76" s="328">
        <f t="shared" si="6"/>
        <v>0</v>
      </c>
      <c r="M76" s="220">
        <f t="shared" si="7"/>
        <v>0</v>
      </c>
      <c r="N76" s="220">
        <f t="shared" si="8"/>
        <v>600</v>
      </c>
    </row>
    <row r="77" spans="1:17" s="221" customFormat="1" ht="31.5">
      <c r="A77" s="218"/>
      <c r="B77" s="234" t="s">
        <v>782</v>
      </c>
      <c r="C77" s="228">
        <f t="shared" si="17"/>
        <v>481.7</v>
      </c>
      <c r="D77" s="228">
        <v>0</v>
      </c>
      <c r="E77" s="228">
        <v>0</v>
      </c>
      <c r="F77" s="228">
        <v>481.7</v>
      </c>
      <c r="G77" s="220">
        <v>481.7</v>
      </c>
      <c r="H77" s="220">
        <v>0</v>
      </c>
      <c r="I77" s="220">
        <v>0</v>
      </c>
      <c r="J77" s="220">
        <v>481.7</v>
      </c>
      <c r="K77" s="220">
        <f t="shared" si="16"/>
        <v>0</v>
      </c>
      <c r="L77" s="328">
        <f t="shared" si="6"/>
        <v>0</v>
      </c>
      <c r="M77" s="220">
        <f t="shared" si="7"/>
        <v>0</v>
      </c>
      <c r="N77" s="220">
        <f t="shared" si="8"/>
        <v>0</v>
      </c>
    </row>
    <row r="78" spans="1:17" s="221" customFormat="1" ht="31.5">
      <c r="A78" s="218"/>
      <c r="B78" s="234" t="s">
        <v>783</v>
      </c>
      <c r="C78" s="228">
        <f t="shared" si="17"/>
        <v>600</v>
      </c>
      <c r="D78" s="228">
        <v>0</v>
      </c>
      <c r="E78" s="228">
        <v>0</v>
      </c>
      <c r="F78" s="228">
        <v>600</v>
      </c>
      <c r="G78" s="220">
        <v>0</v>
      </c>
      <c r="H78" s="220">
        <v>0</v>
      </c>
      <c r="I78" s="220">
        <v>0</v>
      </c>
      <c r="J78" s="220">
        <v>0</v>
      </c>
      <c r="K78" s="220">
        <f t="shared" si="16"/>
        <v>600</v>
      </c>
      <c r="L78" s="328">
        <f t="shared" si="6"/>
        <v>0</v>
      </c>
      <c r="M78" s="220">
        <f t="shared" si="7"/>
        <v>0</v>
      </c>
      <c r="N78" s="220">
        <f t="shared" si="8"/>
        <v>600</v>
      </c>
    </row>
    <row r="79" spans="1:17" s="221" customFormat="1" ht="31.5">
      <c r="A79" s="218"/>
      <c r="B79" s="234" t="s">
        <v>784</v>
      </c>
      <c r="C79" s="228">
        <f t="shared" si="17"/>
        <v>1991.9</v>
      </c>
      <c r="D79" s="228">
        <v>0</v>
      </c>
      <c r="E79" s="228">
        <v>0</v>
      </c>
      <c r="F79" s="228">
        <v>1991.9</v>
      </c>
      <c r="G79" s="220">
        <v>0</v>
      </c>
      <c r="H79" s="220">
        <v>0</v>
      </c>
      <c r="I79" s="220">
        <v>0</v>
      </c>
      <c r="J79" s="220">
        <v>0</v>
      </c>
      <c r="K79" s="220">
        <f t="shared" si="16"/>
        <v>1991.9</v>
      </c>
      <c r="L79" s="328">
        <f t="shared" si="6"/>
        <v>0</v>
      </c>
      <c r="M79" s="220">
        <f t="shared" si="7"/>
        <v>0</v>
      </c>
      <c r="N79" s="220">
        <f t="shared" si="8"/>
        <v>1991.9</v>
      </c>
    </row>
    <row r="80" spans="1:17" s="221" customFormat="1" ht="31.5">
      <c r="A80" s="218"/>
      <c r="B80" s="234" t="s">
        <v>785</v>
      </c>
      <c r="C80" s="228">
        <f t="shared" si="17"/>
        <v>600</v>
      </c>
      <c r="D80" s="228">
        <v>0</v>
      </c>
      <c r="E80" s="228">
        <v>0</v>
      </c>
      <c r="F80" s="228">
        <v>600</v>
      </c>
      <c r="G80" s="220">
        <v>479.60187000000002</v>
      </c>
      <c r="H80" s="220">
        <v>0</v>
      </c>
      <c r="I80" s="220">
        <v>0</v>
      </c>
      <c r="J80" s="220">
        <v>479.60187000000002</v>
      </c>
      <c r="K80" s="220">
        <f t="shared" si="16"/>
        <v>120.39812999999998</v>
      </c>
      <c r="L80" s="328">
        <f t="shared" si="6"/>
        <v>0</v>
      </c>
      <c r="M80" s="220">
        <f t="shared" si="7"/>
        <v>0</v>
      </c>
      <c r="N80" s="220">
        <f t="shared" si="8"/>
        <v>120.39812999999998</v>
      </c>
    </row>
    <row r="81" spans="1:17" s="221" customFormat="1" ht="31.5">
      <c r="A81" s="218"/>
      <c r="B81" s="234" t="s">
        <v>786</v>
      </c>
      <c r="C81" s="228">
        <f t="shared" si="17"/>
        <v>1176.2</v>
      </c>
      <c r="D81" s="228">
        <v>0</v>
      </c>
      <c r="E81" s="228">
        <v>0</v>
      </c>
      <c r="F81" s="228">
        <v>1176.2</v>
      </c>
      <c r="G81" s="220">
        <v>0</v>
      </c>
      <c r="H81" s="220">
        <v>0</v>
      </c>
      <c r="I81" s="220">
        <v>0</v>
      </c>
      <c r="J81" s="220">
        <v>0</v>
      </c>
      <c r="K81" s="220">
        <f>L81+M81+N81</f>
        <v>1176.2</v>
      </c>
      <c r="L81" s="328">
        <f t="shared" si="6"/>
        <v>0</v>
      </c>
      <c r="M81" s="220">
        <f t="shared" si="7"/>
        <v>0</v>
      </c>
      <c r="N81" s="220">
        <f t="shared" si="8"/>
        <v>1176.2</v>
      </c>
    </row>
    <row r="82" spans="1:17" s="217" customFormat="1" ht="15.75">
      <c r="A82" s="214" t="s">
        <v>787</v>
      </c>
      <c r="B82" s="222" t="s">
        <v>788</v>
      </c>
      <c r="C82" s="216">
        <f>E82+F82</f>
        <v>34537.070589999996</v>
      </c>
      <c r="D82" s="216">
        <v>0</v>
      </c>
      <c r="E82" s="216">
        <v>0</v>
      </c>
      <c r="F82" s="216">
        <f>F83</f>
        <v>34537.070589999996</v>
      </c>
      <c r="G82" s="216">
        <f>I82+J82</f>
        <v>13363.679840000001</v>
      </c>
      <c r="H82" s="216">
        <v>0</v>
      </c>
      <c r="I82" s="216">
        <v>0</v>
      </c>
      <c r="J82" s="216">
        <f>J83</f>
        <v>13363.679840000001</v>
      </c>
      <c r="K82" s="216">
        <f t="shared" ref="K82:K90" si="18">M82+N82</f>
        <v>21173.390749999995</v>
      </c>
      <c r="L82" s="327">
        <f t="shared" si="6"/>
        <v>0</v>
      </c>
      <c r="M82" s="237">
        <f t="shared" si="7"/>
        <v>0</v>
      </c>
      <c r="N82" s="216">
        <f t="shared" si="8"/>
        <v>21173.390749999995</v>
      </c>
      <c r="O82" s="238"/>
      <c r="P82" s="238"/>
      <c r="Q82" s="238"/>
    </row>
    <row r="83" spans="1:17" s="221" customFormat="1" ht="47.25">
      <c r="A83" s="218"/>
      <c r="B83" s="239" t="s">
        <v>789</v>
      </c>
      <c r="C83" s="220">
        <f>E83+F83</f>
        <v>34537.070589999996</v>
      </c>
      <c r="D83" s="220">
        <v>0</v>
      </c>
      <c r="E83" s="220">
        <v>0</v>
      </c>
      <c r="F83" s="220">
        <f>33838.7+698.37059</f>
        <v>34537.070589999996</v>
      </c>
      <c r="G83" s="220">
        <f>I83+J83</f>
        <v>13363.679840000001</v>
      </c>
      <c r="H83" s="220">
        <v>0</v>
      </c>
      <c r="I83" s="220">
        <v>0</v>
      </c>
      <c r="J83" s="220">
        <v>13363.679840000001</v>
      </c>
      <c r="K83" s="220">
        <f t="shared" si="18"/>
        <v>21173.390749999995</v>
      </c>
      <c r="L83" s="328">
        <f t="shared" si="6"/>
        <v>0</v>
      </c>
      <c r="M83" s="240">
        <f t="shared" si="7"/>
        <v>0</v>
      </c>
      <c r="N83" s="220">
        <f t="shared" si="8"/>
        <v>21173.390749999995</v>
      </c>
      <c r="O83" s="241"/>
      <c r="P83" s="241"/>
      <c r="Q83" s="241"/>
    </row>
    <row r="84" spans="1:17" s="217" customFormat="1" ht="31.5">
      <c r="A84" s="214" t="s">
        <v>790</v>
      </c>
      <c r="B84" s="222" t="s">
        <v>357</v>
      </c>
      <c r="C84" s="216">
        <f t="shared" ref="C84:C90" si="19">E84+F84+D84</f>
        <v>262277.92671999999</v>
      </c>
      <c r="D84" s="216">
        <f>D85</f>
        <v>250527.87560999999</v>
      </c>
      <c r="E84" s="216">
        <f>E85</f>
        <v>10438.661480000001</v>
      </c>
      <c r="F84" s="216">
        <f>F85</f>
        <v>1311.3896299999999</v>
      </c>
      <c r="G84" s="216">
        <f t="shared" ref="G84:G90" si="20">I84+J84+H84</f>
        <v>46551.298889999998</v>
      </c>
      <c r="H84" s="216">
        <f t="shared" ref="H84:I85" si="21">H85</f>
        <v>44465.8007</v>
      </c>
      <c r="I84" s="216">
        <f t="shared" si="21"/>
        <v>1852.7417</v>
      </c>
      <c r="J84" s="216">
        <f>J85</f>
        <v>232.75649000000001</v>
      </c>
      <c r="K84" s="216">
        <f>M84+N84+L84</f>
        <v>215726.62782999998</v>
      </c>
      <c r="L84" s="327">
        <f t="shared" si="6"/>
        <v>206062.07491</v>
      </c>
      <c r="M84" s="237">
        <f t="shared" si="7"/>
        <v>8585.9197800000002</v>
      </c>
      <c r="N84" s="216">
        <f t="shared" si="8"/>
        <v>1078.6331399999999</v>
      </c>
      <c r="O84" s="238"/>
      <c r="P84" s="238"/>
      <c r="Q84" s="238"/>
    </row>
    <row r="85" spans="1:17" s="221" customFormat="1" ht="31.5">
      <c r="A85" s="218"/>
      <c r="B85" s="239" t="s">
        <v>791</v>
      </c>
      <c r="C85" s="220">
        <f t="shared" si="19"/>
        <v>262277.92671999999</v>
      </c>
      <c r="D85" s="197">
        <v>250527.87560999999</v>
      </c>
      <c r="E85" s="197">
        <v>10438.661480000001</v>
      </c>
      <c r="F85" s="197">
        <v>1311.3896299999999</v>
      </c>
      <c r="G85" s="220">
        <f t="shared" si="20"/>
        <v>46551.298889999998</v>
      </c>
      <c r="H85" s="220">
        <f t="shared" si="21"/>
        <v>44465.8007</v>
      </c>
      <c r="I85" s="220">
        <f t="shared" si="21"/>
        <v>1852.7417</v>
      </c>
      <c r="J85" s="220">
        <f>J86</f>
        <v>232.75649000000001</v>
      </c>
      <c r="K85" s="220">
        <f>M85+N85+L85</f>
        <v>215726.62782999998</v>
      </c>
      <c r="L85" s="328">
        <f t="shared" si="6"/>
        <v>206062.07491</v>
      </c>
      <c r="M85" s="240">
        <f t="shared" si="7"/>
        <v>8585.9197800000002</v>
      </c>
      <c r="N85" s="220">
        <f t="shared" si="8"/>
        <v>1078.6331399999999</v>
      </c>
      <c r="O85" s="241"/>
      <c r="P85" s="241"/>
      <c r="Q85" s="241"/>
    </row>
    <row r="86" spans="1:17" s="221" customFormat="1" ht="47.25">
      <c r="A86" s="218"/>
      <c r="B86" s="242" t="s">
        <v>792</v>
      </c>
      <c r="C86" s="228">
        <f t="shared" si="19"/>
        <v>262277.92671999999</v>
      </c>
      <c r="D86" s="243">
        <v>250527.87560999999</v>
      </c>
      <c r="E86" s="243">
        <v>10438.661480000001</v>
      </c>
      <c r="F86" s="243">
        <v>1311.3896299999999</v>
      </c>
      <c r="G86" s="228">
        <f t="shared" si="20"/>
        <v>46551.298889999998</v>
      </c>
      <c r="H86" s="228">
        <v>44465.8007</v>
      </c>
      <c r="I86" s="228">
        <v>1852.7417</v>
      </c>
      <c r="J86" s="228">
        <v>232.75649000000001</v>
      </c>
      <c r="K86" s="228">
        <f>M86+N86+L86</f>
        <v>215726.62782999998</v>
      </c>
      <c r="L86" s="330">
        <f t="shared" si="6"/>
        <v>206062.07491</v>
      </c>
      <c r="M86" s="244">
        <f t="shared" si="7"/>
        <v>8585.9197800000002</v>
      </c>
      <c r="N86" s="228">
        <f t="shared" si="8"/>
        <v>1078.6331399999999</v>
      </c>
      <c r="O86" s="241"/>
      <c r="P86" s="241"/>
      <c r="Q86" s="241"/>
    </row>
    <row r="87" spans="1:17" s="217" customFormat="1" ht="63">
      <c r="A87" s="214" t="s">
        <v>793</v>
      </c>
      <c r="B87" s="222" t="s">
        <v>661</v>
      </c>
      <c r="C87" s="216">
        <f t="shared" si="19"/>
        <v>438.88</v>
      </c>
      <c r="D87" s="216">
        <f>D88</f>
        <v>0</v>
      </c>
      <c r="E87" s="216">
        <f>E88</f>
        <v>0</v>
      </c>
      <c r="F87" s="216">
        <f>F88</f>
        <v>438.88</v>
      </c>
      <c r="G87" s="216">
        <f t="shared" si="20"/>
        <v>0</v>
      </c>
      <c r="H87" s="216">
        <f>H88</f>
        <v>0</v>
      </c>
      <c r="I87" s="216">
        <f>I88</f>
        <v>0</v>
      </c>
      <c r="J87" s="216">
        <f>J88</f>
        <v>0</v>
      </c>
      <c r="K87" s="216">
        <f t="shared" si="18"/>
        <v>438.88</v>
      </c>
      <c r="L87" s="327">
        <f t="shared" si="6"/>
        <v>0</v>
      </c>
      <c r="M87" s="237">
        <f t="shared" si="7"/>
        <v>0</v>
      </c>
      <c r="N87" s="216">
        <f t="shared" si="8"/>
        <v>438.88</v>
      </c>
      <c r="O87" s="238"/>
      <c r="P87" s="238"/>
      <c r="Q87" s="238"/>
    </row>
    <row r="88" spans="1:17" s="221" customFormat="1" ht="31.5">
      <c r="A88" s="218"/>
      <c r="B88" s="239" t="s">
        <v>794</v>
      </c>
      <c r="C88" s="220">
        <f t="shared" si="19"/>
        <v>438.88</v>
      </c>
      <c r="D88" s="197">
        <f t="shared" ref="D88:E88" si="22">D89+D90</f>
        <v>0</v>
      </c>
      <c r="E88" s="197">
        <f t="shared" si="22"/>
        <v>0</v>
      </c>
      <c r="F88" s="197">
        <f>F89+F90</f>
        <v>438.88</v>
      </c>
      <c r="G88" s="220">
        <f t="shared" si="20"/>
        <v>0</v>
      </c>
      <c r="H88" s="220">
        <v>0</v>
      </c>
      <c r="I88" s="220">
        <v>0</v>
      </c>
      <c r="J88" s="220">
        <v>0</v>
      </c>
      <c r="K88" s="220">
        <f t="shared" si="18"/>
        <v>438.88</v>
      </c>
      <c r="L88" s="328">
        <f t="shared" si="6"/>
        <v>0</v>
      </c>
      <c r="M88" s="240">
        <f t="shared" si="7"/>
        <v>0</v>
      </c>
      <c r="N88" s="220">
        <f t="shared" si="8"/>
        <v>438.88</v>
      </c>
      <c r="O88" s="241"/>
      <c r="P88" s="241"/>
      <c r="Q88" s="241"/>
    </row>
    <row r="89" spans="1:17" s="221" customFormat="1" ht="31.5">
      <c r="A89" s="218"/>
      <c r="B89" s="242" t="s">
        <v>795</v>
      </c>
      <c r="C89" s="228">
        <f t="shared" si="19"/>
        <v>368.32</v>
      </c>
      <c r="D89" s="243">
        <v>0</v>
      </c>
      <c r="E89" s="243">
        <v>0</v>
      </c>
      <c r="F89" s="243">
        <v>368.32</v>
      </c>
      <c r="G89" s="228">
        <f t="shared" si="20"/>
        <v>0</v>
      </c>
      <c r="H89" s="228">
        <v>0</v>
      </c>
      <c r="I89" s="228">
        <v>0</v>
      </c>
      <c r="J89" s="228">
        <v>0</v>
      </c>
      <c r="K89" s="228">
        <f t="shared" si="18"/>
        <v>368.32</v>
      </c>
      <c r="L89" s="330">
        <f t="shared" si="6"/>
        <v>0</v>
      </c>
      <c r="M89" s="244">
        <f t="shared" si="7"/>
        <v>0</v>
      </c>
      <c r="N89" s="228">
        <f t="shared" si="8"/>
        <v>368.32</v>
      </c>
      <c r="O89" s="241"/>
      <c r="P89" s="241"/>
      <c r="Q89" s="241"/>
    </row>
    <row r="90" spans="1:17" s="221" customFormat="1" ht="31.5">
      <c r="A90" s="218"/>
      <c r="B90" s="242" t="s">
        <v>796</v>
      </c>
      <c r="C90" s="228">
        <f t="shared" si="19"/>
        <v>70.56</v>
      </c>
      <c r="D90" s="243">
        <v>0</v>
      </c>
      <c r="E90" s="243">
        <v>0</v>
      </c>
      <c r="F90" s="243">
        <v>70.56</v>
      </c>
      <c r="G90" s="228">
        <f t="shared" si="20"/>
        <v>0</v>
      </c>
      <c r="H90" s="228">
        <v>0</v>
      </c>
      <c r="I90" s="228">
        <v>0</v>
      </c>
      <c r="J90" s="228">
        <v>0</v>
      </c>
      <c r="K90" s="228">
        <f t="shared" si="18"/>
        <v>70.56</v>
      </c>
      <c r="L90" s="330">
        <f t="shared" si="6"/>
        <v>0</v>
      </c>
      <c r="M90" s="244">
        <f t="shared" si="7"/>
        <v>0</v>
      </c>
      <c r="N90" s="228">
        <f t="shared" si="8"/>
        <v>70.56</v>
      </c>
      <c r="O90" s="241"/>
      <c r="P90" s="241"/>
      <c r="Q90" s="241"/>
    </row>
    <row r="91" spans="1:17" s="213" customFormat="1" ht="47.25">
      <c r="A91" s="210" t="s">
        <v>725</v>
      </c>
      <c r="B91" s="211" t="s">
        <v>797</v>
      </c>
      <c r="C91" s="212">
        <f>C92+C94+C96</f>
        <v>3937</v>
      </c>
      <c r="D91" s="212">
        <v>0</v>
      </c>
      <c r="E91" s="212">
        <f>E92+E94+E96</f>
        <v>2160</v>
      </c>
      <c r="F91" s="212">
        <f>F92+F94+F96</f>
        <v>1777</v>
      </c>
      <c r="G91" s="212">
        <f>J91</f>
        <v>0</v>
      </c>
      <c r="H91" s="212">
        <v>0</v>
      </c>
      <c r="I91" s="212">
        <v>0</v>
      </c>
      <c r="J91" s="212">
        <f>J92+J94</f>
        <v>0</v>
      </c>
      <c r="K91" s="212">
        <f>K92+K94+K96</f>
        <v>3937</v>
      </c>
      <c r="L91" s="326">
        <f t="shared" si="6"/>
        <v>0</v>
      </c>
      <c r="M91" s="245">
        <f t="shared" si="7"/>
        <v>2160</v>
      </c>
      <c r="N91" s="212">
        <f t="shared" si="8"/>
        <v>1777</v>
      </c>
      <c r="O91" s="246"/>
      <c r="P91" s="246"/>
      <c r="Q91" s="246"/>
    </row>
    <row r="92" spans="1:17" s="221" customFormat="1" ht="31.5">
      <c r="A92" s="214" t="s">
        <v>798</v>
      </c>
      <c r="B92" s="215" t="s">
        <v>352</v>
      </c>
      <c r="C92" s="247">
        <f>C93</f>
        <v>1236.5999999999999</v>
      </c>
      <c r="D92" s="247">
        <v>0</v>
      </c>
      <c r="E92" s="247">
        <v>0</v>
      </c>
      <c r="F92" s="247">
        <f>F93</f>
        <v>1236.5999999999999</v>
      </c>
      <c r="G92" s="247">
        <v>0</v>
      </c>
      <c r="H92" s="247">
        <v>0</v>
      </c>
      <c r="I92" s="247">
        <v>0</v>
      </c>
      <c r="J92" s="247">
        <v>0</v>
      </c>
      <c r="K92" s="247">
        <f>K93</f>
        <v>1236.5999999999999</v>
      </c>
      <c r="L92" s="331">
        <f t="shared" si="6"/>
        <v>0</v>
      </c>
      <c r="M92" s="248">
        <f t="shared" si="7"/>
        <v>0</v>
      </c>
      <c r="N92" s="247">
        <f t="shared" si="8"/>
        <v>1236.5999999999999</v>
      </c>
      <c r="O92" s="241"/>
      <c r="P92" s="241"/>
      <c r="Q92" s="241"/>
    </row>
    <row r="93" spans="1:17" ht="47.25">
      <c r="A93" s="249"/>
      <c r="B93" s="219" t="s">
        <v>799</v>
      </c>
      <c r="C93" s="250">
        <v>1236.5999999999999</v>
      </c>
      <c r="D93" s="250">
        <v>0</v>
      </c>
      <c r="E93" s="250">
        <v>0</v>
      </c>
      <c r="F93" s="250">
        <v>1236.5999999999999</v>
      </c>
      <c r="G93" s="250">
        <f>J93</f>
        <v>0</v>
      </c>
      <c r="H93" s="250">
        <v>0</v>
      </c>
      <c r="I93" s="250">
        <v>0</v>
      </c>
      <c r="J93" s="250">
        <v>0</v>
      </c>
      <c r="K93" s="250">
        <f>N93</f>
        <v>1236.5999999999999</v>
      </c>
      <c r="L93" s="332">
        <f t="shared" si="6"/>
        <v>0</v>
      </c>
      <c r="M93" s="251">
        <f t="shared" si="7"/>
        <v>0</v>
      </c>
      <c r="N93" s="252">
        <f t="shared" si="8"/>
        <v>1236.5999999999999</v>
      </c>
    </row>
    <row r="94" spans="1:17" ht="31.5">
      <c r="A94" s="214" t="s">
        <v>800</v>
      </c>
      <c r="B94" s="215" t="s">
        <v>602</v>
      </c>
      <c r="C94" s="247">
        <f>C95</f>
        <v>300.39999999999998</v>
      </c>
      <c r="D94" s="247">
        <f>D95</f>
        <v>0</v>
      </c>
      <c r="E94" s="247">
        <f>E95</f>
        <v>0</v>
      </c>
      <c r="F94" s="247">
        <f>F95</f>
        <v>300.39999999999998</v>
      </c>
      <c r="G94" s="247">
        <f>G95</f>
        <v>0</v>
      </c>
      <c r="H94" s="247">
        <f t="shared" ref="H94:K96" si="23">H95</f>
        <v>0</v>
      </c>
      <c r="I94" s="247">
        <f t="shared" si="23"/>
        <v>0</v>
      </c>
      <c r="J94" s="247">
        <f t="shared" si="23"/>
        <v>0</v>
      </c>
      <c r="K94" s="247">
        <f t="shared" si="23"/>
        <v>300.39999999999998</v>
      </c>
      <c r="L94" s="331">
        <f t="shared" si="6"/>
        <v>0</v>
      </c>
      <c r="M94" s="247">
        <f t="shared" si="7"/>
        <v>0</v>
      </c>
      <c r="N94" s="247">
        <f t="shared" si="8"/>
        <v>300.39999999999998</v>
      </c>
    </row>
    <row r="95" spans="1:17" ht="47.25">
      <c r="A95" s="253"/>
      <c r="B95" s="219" t="s">
        <v>801</v>
      </c>
      <c r="C95" s="250">
        <f>F95</f>
        <v>300.39999999999998</v>
      </c>
      <c r="D95" s="250">
        <v>0</v>
      </c>
      <c r="E95" s="250">
        <v>0</v>
      </c>
      <c r="F95" s="250">
        <v>300.39999999999998</v>
      </c>
      <c r="G95" s="250">
        <f>J95</f>
        <v>0</v>
      </c>
      <c r="H95" s="250">
        <v>0</v>
      </c>
      <c r="I95" s="250">
        <v>0</v>
      </c>
      <c r="J95" s="250">
        <v>0</v>
      </c>
      <c r="K95" s="250">
        <f>N95</f>
        <v>300.39999999999998</v>
      </c>
      <c r="L95" s="332">
        <f t="shared" si="6"/>
        <v>0</v>
      </c>
      <c r="M95" s="250">
        <f t="shared" si="7"/>
        <v>0</v>
      </c>
      <c r="N95" s="250">
        <f t="shared" si="8"/>
        <v>300.39999999999998</v>
      </c>
    </row>
    <row r="96" spans="1:17" ht="15.75">
      <c r="A96" s="214" t="s">
        <v>800</v>
      </c>
      <c r="B96" s="215" t="s">
        <v>598</v>
      </c>
      <c r="C96" s="247">
        <f>C97</f>
        <v>2400</v>
      </c>
      <c r="D96" s="247">
        <f>D97</f>
        <v>0</v>
      </c>
      <c r="E96" s="247">
        <f>E97</f>
        <v>2160</v>
      </c>
      <c r="F96" s="247">
        <f>F97</f>
        <v>240</v>
      </c>
      <c r="G96" s="247">
        <f>G97</f>
        <v>0</v>
      </c>
      <c r="H96" s="247">
        <f t="shared" si="23"/>
        <v>0</v>
      </c>
      <c r="I96" s="247">
        <f t="shared" si="23"/>
        <v>0</v>
      </c>
      <c r="J96" s="247">
        <f t="shared" si="23"/>
        <v>0</v>
      </c>
      <c r="K96" s="247">
        <f t="shared" si="23"/>
        <v>2400</v>
      </c>
      <c r="L96" s="331">
        <f t="shared" ref="L96:L97" si="24">D96-H96</f>
        <v>0</v>
      </c>
      <c r="M96" s="247">
        <f t="shared" ref="M96:M97" si="25">E96-I96</f>
        <v>2160</v>
      </c>
      <c r="N96" s="247">
        <f t="shared" ref="N96:N97" si="26">F96-J96</f>
        <v>240</v>
      </c>
    </row>
    <row r="97" spans="1:14" ht="47.25">
      <c r="A97" s="253"/>
      <c r="B97" s="219" t="s">
        <v>802</v>
      </c>
      <c r="C97" s="250">
        <f>F97+E97</f>
        <v>2400</v>
      </c>
      <c r="D97" s="250">
        <v>0</v>
      </c>
      <c r="E97" s="250">
        <v>2160</v>
      </c>
      <c r="F97" s="250">
        <v>240</v>
      </c>
      <c r="G97" s="250">
        <f>J97</f>
        <v>0</v>
      </c>
      <c r="H97" s="250">
        <v>0</v>
      </c>
      <c r="I97" s="250">
        <v>0</v>
      </c>
      <c r="J97" s="250">
        <v>0</v>
      </c>
      <c r="K97" s="250">
        <f>N97+M97</f>
        <v>2400</v>
      </c>
      <c r="L97" s="332">
        <f t="shared" si="24"/>
        <v>0</v>
      </c>
      <c r="M97" s="250">
        <f t="shared" si="25"/>
        <v>2160</v>
      </c>
      <c r="N97" s="250">
        <f t="shared" si="26"/>
        <v>240</v>
      </c>
    </row>
    <row r="99" spans="1:14" ht="16.5" hidden="1">
      <c r="B99" s="254" t="s">
        <v>804</v>
      </c>
      <c r="D99" s="255">
        <f>E9+C17-C31</f>
        <v>0</v>
      </c>
    </row>
  </sheetData>
  <mergeCells count="32">
    <mergeCell ref="C13:F14"/>
    <mergeCell ref="G13:J14"/>
    <mergeCell ref="K13:N14"/>
    <mergeCell ref="C27:F28"/>
    <mergeCell ref="G27:J28"/>
    <mergeCell ref="K27:N28"/>
    <mergeCell ref="D15:F15"/>
    <mergeCell ref="G15:G16"/>
    <mergeCell ref="H15:J15"/>
    <mergeCell ref="K15:K16"/>
    <mergeCell ref="A7:N7"/>
    <mergeCell ref="K1:N1"/>
    <mergeCell ref="K2:N2"/>
    <mergeCell ref="K3:N3"/>
    <mergeCell ref="K4:N4"/>
    <mergeCell ref="K5:N5"/>
    <mergeCell ref="A9:D9"/>
    <mergeCell ref="A25:N25"/>
    <mergeCell ref="A27:A30"/>
    <mergeCell ref="B27:B30"/>
    <mergeCell ref="C29:C30"/>
    <mergeCell ref="D29:F29"/>
    <mergeCell ref="G29:G30"/>
    <mergeCell ref="H29:J29"/>
    <mergeCell ref="K29:K30"/>
    <mergeCell ref="A11:N11"/>
    <mergeCell ref="A13:A16"/>
    <mergeCell ref="B13:B16"/>
    <mergeCell ref="C15:C16"/>
    <mergeCell ref="L29:N29"/>
    <mergeCell ref="L15:N15"/>
    <mergeCell ref="A10:D10"/>
  </mergeCells>
  <pageMargins left="0.7" right="0.7" top="0.75" bottom="0.75" header="0.3" footer="0.3"/>
  <pageSetup paperSize="9" scale="46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ДОХОДЫ</vt:lpstr>
      <vt:lpstr>расходы</vt:lpstr>
      <vt:lpstr>Источники</vt:lpstr>
      <vt:lpstr>дорожный фонд</vt:lpstr>
      <vt:lpstr>'дорожный фонд'!Область_печати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Селина</cp:lastModifiedBy>
  <cp:lastPrinted>2026-04-10T10:43:01Z</cp:lastPrinted>
  <dcterms:created xsi:type="dcterms:W3CDTF">2024-10-23T06:02:00Z</dcterms:created>
  <dcterms:modified xsi:type="dcterms:W3CDTF">2026-04-16T06:50:54Z</dcterms:modified>
</cp:coreProperties>
</file>