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315" yWindow="-225" windowWidth="23850" windowHeight="10890" tabRatio="753"/>
  </bookViews>
  <sheets>
    <sheet name="ДОХОДЫ" sheetId="37" r:id="rId1"/>
    <sheet name="РАСХОДЫ" sheetId="23" r:id="rId2"/>
    <sheet name="ИФДБ" sheetId="36" r:id="rId3"/>
    <sheet name="ДФ" sheetId="34" r:id="rId4"/>
  </sheets>
  <externalReferences>
    <externalReference r:id="rId5"/>
  </externalReferences>
  <definedNames>
    <definedName name="_xlnm._FilterDatabase" localSheetId="1" hidden="1">РАСХОДЫ!$A$8:$G$811</definedName>
    <definedName name="_xlnm.Print_Area" localSheetId="0">ДОХОДЫ!$A$1:$H$192</definedName>
    <definedName name="_xlnm.Print_Area" localSheetId="3">ДФ!$A$1:$N$93</definedName>
    <definedName name="_xlnm.Print_Area" localSheetId="1">РАСХОДЫ!$A$1:$K$811</definedName>
  </definedNames>
  <calcPr calcId="124519"/>
</workbook>
</file>

<file path=xl/calcChain.xml><?xml version="1.0" encoding="utf-8"?>
<calcChain xmlns="http://schemas.openxmlformats.org/spreadsheetml/2006/main">
  <c r="I717" i="23"/>
  <c r="H717"/>
  <c r="G717"/>
  <c r="F717"/>
  <c r="N72" i="34"/>
  <c r="M72"/>
  <c r="L72"/>
  <c r="N71"/>
  <c r="M71"/>
  <c r="L71"/>
  <c r="N70"/>
  <c r="M70"/>
  <c r="L70"/>
  <c r="C60"/>
  <c r="C72"/>
  <c r="G22" l="1"/>
  <c r="G79"/>
  <c r="J78"/>
  <c r="I78"/>
  <c r="H78"/>
  <c r="G80"/>
  <c r="F60"/>
  <c r="C71"/>
  <c r="C70"/>
  <c r="C59"/>
  <c r="F41"/>
  <c r="E41"/>
  <c r="G78" l="1"/>
  <c r="F35"/>
  <c r="C14" i="37" l="1"/>
  <c r="C13" s="1"/>
  <c r="D14"/>
  <c r="D13" s="1"/>
  <c r="E14"/>
  <c r="E13" s="1"/>
  <c r="F14"/>
  <c r="F13" s="1"/>
  <c r="G15"/>
  <c r="H15"/>
  <c r="G16"/>
  <c r="G17"/>
  <c r="H17"/>
  <c r="G18"/>
  <c r="H18"/>
  <c r="C22"/>
  <c r="C21" s="1"/>
  <c r="D22"/>
  <c r="D21" s="1"/>
  <c r="E22"/>
  <c r="E21" s="1"/>
  <c r="F22"/>
  <c r="F21" s="1"/>
  <c r="G23"/>
  <c r="H23"/>
  <c r="G24"/>
  <c r="H24"/>
  <c r="G25"/>
  <c r="H25"/>
  <c r="G26"/>
  <c r="H26"/>
  <c r="C28"/>
  <c r="D28"/>
  <c r="E28"/>
  <c r="F28"/>
  <c r="G29"/>
  <c r="H29"/>
  <c r="G30"/>
  <c r="H30"/>
  <c r="C32"/>
  <c r="D32"/>
  <c r="E32"/>
  <c r="F32"/>
  <c r="G33"/>
  <c r="H33"/>
  <c r="C34"/>
  <c r="D34"/>
  <c r="E34"/>
  <c r="F34"/>
  <c r="G35"/>
  <c r="H35"/>
  <c r="C37"/>
  <c r="D37"/>
  <c r="E37"/>
  <c r="F37"/>
  <c r="H37" s="1"/>
  <c r="G37"/>
  <c r="G38"/>
  <c r="H38"/>
  <c r="C39"/>
  <c r="D39"/>
  <c r="G39" s="1"/>
  <c r="E39"/>
  <c r="F39"/>
  <c r="G40"/>
  <c r="H40"/>
  <c r="G41"/>
  <c r="H41"/>
  <c r="C42"/>
  <c r="D42"/>
  <c r="E42"/>
  <c r="E36" s="1"/>
  <c r="F42"/>
  <c r="G43"/>
  <c r="H43"/>
  <c r="G44"/>
  <c r="H44"/>
  <c r="C46"/>
  <c r="C45" s="1"/>
  <c r="D46"/>
  <c r="E46"/>
  <c r="F46"/>
  <c r="G47"/>
  <c r="H47"/>
  <c r="C48"/>
  <c r="D48"/>
  <c r="D45" s="1"/>
  <c r="E48"/>
  <c r="F48"/>
  <c r="G49"/>
  <c r="H49"/>
  <c r="C52"/>
  <c r="C51" s="1"/>
  <c r="D52"/>
  <c r="D51" s="1"/>
  <c r="E52"/>
  <c r="E51" s="1"/>
  <c r="F52"/>
  <c r="G53"/>
  <c r="H53"/>
  <c r="G54"/>
  <c r="H54"/>
  <c r="G55"/>
  <c r="H55"/>
  <c r="G56"/>
  <c r="H56"/>
  <c r="C57"/>
  <c r="D57"/>
  <c r="E57"/>
  <c r="F57"/>
  <c r="G58"/>
  <c r="H58"/>
  <c r="C60"/>
  <c r="C59" s="1"/>
  <c r="D60"/>
  <c r="D59" s="1"/>
  <c r="E60"/>
  <c r="E59" s="1"/>
  <c r="F60"/>
  <c r="G61"/>
  <c r="H61"/>
  <c r="G62"/>
  <c r="D66"/>
  <c r="E66"/>
  <c r="F66"/>
  <c r="C67"/>
  <c r="C66" s="1"/>
  <c r="G67"/>
  <c r="H67"/>
  <c r="C68"/>
  <c r="D68"/>
  <c r="D65" s="1"/>
  <c r="E68"/>
  <c r="F68"/>
  <c r="G69"/>
  <c r="H69"/>
  <c r="C72"/>
  <c r="D72"/>
  <c r="E72"/>
  <c r="F72"/>
  <c r="C75"/>
  <c r="C71" s="1"/>
  <c r="D75"/>
  <c r="D71" s="1"/>
  <c r="E75"/>
  <c r="E71" s="1"/>
  <c r="F75"/>
  <c r="F71" s="1"/>
  <c r="G76"/>
  <c r="H76"/>
  <c r="G77"/>
  <c r="C78"/>
  <c r="D78"/>
  <c r="E78"/>
  <c r="F78"/>
  <c r="G79"/>
  <c r="H79"/>
  <c r="G80"/>
  <c r="H80"/>
  <c r="G81"/>
  <c r="H81"/>
  <c r="G83"/>
  <c r="H83"/>
  <c r="G85"/>
  <c r="G87"/>
  <c r="H87"/>
  <c r="G88"/>
  <c r="H88"/>
  <c r="G89"/>
  <c r="H89"/>
  <c r="G90"/>
  <c r="H90"/>
  <c r="C96"/>
  <c r="D96"/>
  <c r="E96"/>
  <c r="F96"/>
  <c r="C98"/>
  <c r="D98"/>
  <c r="E98"/>
  <c r="F98"/>
  <c r="C100"/>
  <c r="E100"/>
  <c r="F100"/>
  <c r="D101"/>
  <c r="G101" s="1"/>
  <c r="H101"/>
  <c r="G105"/>
  <c r="H105"/>
  <c r="C106"/>
  <c r="D106"/>
  <c r="E106"/>
  <c r="E104" s="1"/>
  <c r="F106"/>
  <c r="G108"/>
  <c r="H108"/>
  <c r="D109"/>
  <c r="E109"/>
  <c r="F109"/>
  <c r="G111"/>
  <c r="H111"/>
  <c r="C112"/>
  <c r="C109" s="1"/>
  <c r="G112"/>
  <c r="H112"/>
  <c r="C114"/>
  <c r="C115"/>
  <c r="D115"/>
  <c r="D114" s="1"/>
  <c r="E115"/>
  <c r="E114" s="1"/>
  <c r="F115"/>
  <c r="G116"/>
  <c r="H116"/>
  <c r="G117"/>
  <c r="C118"/>
  <c r="D118"/>
  <c r="E118"/>
  <c r="F118"/>
  <c r="G118" s="1"/>
  <c r="G119"/>
  <c r="H119"/>
  <c r="C120"/>
  <c r="D120"/>
  <c r="E120"/>
  <c r="F120"/>
  <c r="G121"/>
  <c r="H121"/>
  <c r="C123"/>
  <c r="C122" s="1"/>
  <c r="D123"/>
  <c r="D122" s="1"/>
  <c r="E123"/>
  <c r="F123"/>
  <c r="F122" s="1"/>
  <c r="G125"/>
  <c r="H125"/>
  <c r="C127"/>
  <c r="C126" s="1"/>
  <c r="D127"/>
  <c r="D126" s="1"/>
  <c r="E127"/>
  <c r="E126" s="1"/>
  <c r="F127"/>
  <c r="F126" s="1"/>
  <c r="G128"/>
  <c r="G129"/>
  <c r="C131"/>
  <c r="C130" s="1"/>
  <c r="D131"/>
  <c r="D130" s="1"/>
  <c r="E131"/>
  <c r="E130" s="1"/>
  <c r="F131"/>
  <c r="F130" s="1"/>
  <c r="G130" s="1"/>
  <c r="G133"/>
  <c r="H133"/>
  <c r="G134"/>
  <c r="C135"/>
  <c r="D135"/>
  <c r="E135"/>
  <c r="F135"/>
  <c r="H135" s="1"/>
  <c r="G137"/>
  <c r="H137"/>
  <c r="G138"/>
  <c r="H138"/>
  <c r="G139"/>
  <c r="H139"/>
  <c r="G140"/>
  <c r="G141"/>
  <c r="H141"/>
  <c r="G142"/>
  <c r="G143"/>
  <c r="G144"/>
  <c r="H144"/>
  <c r="G145"/>
  <c r="H145"/>
  <c r="C147"/>
  <c r="D147"/>
  <c r="E147"/>
  <c r="F147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C163"/>
  <c r="D163"/>
  <c r="E163"/>
  <c r="F163"/>
  <c r="G165"/>
  <c r="H165"/>
  <c r="G166"/>
  <c r="H166"/>
  <c r="G167"/>
  <c r="G168"/>
  <c r="H168"/>
  <c r="C169"/>
  <c r="D169"/>
  <c r="E169"/>
  <c r="F169"/>
  <c r="G169" s="1"/>
  <c r="G171"/>
  <c r="H171"/>
  <c r="G173"/>
  <c r="H173"/>
  <c r="G174"/>
  <c r="H174"/>
  <c r="C175"/>
  <c r="C172" s="1"/>
  <c r="D175"/>
  <c r="D172" s="1"/>
  <c r="E175"/>
  <c r="E172" s="1"/>
  <c r="F175"/>
  <c r="F172" s="1"/>
  <c r="G177"/>
  <c r="H177"/>
  <c r="G178"/>
  <c r="H178"/>
  <c r="G179"/>
  <c r="H179"/>
  <c r="G180"/>
  <c r="H180"/>
  <c r="G181"/>
  <c r="G182"/>
  <c r="G183"/>
  <c r="C184"/>
  <c r="D184"/>
  <c r="E184"/>
  <c r="F184"/>
  <c r="C186"/>
  <c r="D186"/>
  <c r="E186"/>
  <c r="F186"/>
  <c r="D188"/>
  <c r="E188"/>
  <c r="F188"/>
  <c r="C189"/>
  <c r="C188" s="1"/>
  <c r="G189"/>
  <c r="H189"/>
  <c r="D190"/>
  <c r="E190"/>
  <c r="F190"/>
  <c r="C191"/>
  <c r="C190" s="1"/>
  <c r="G191"/>
  <c r="H191"/>
  <c r="J349" i="23"/>
  <c r="J230"/>
  <c r="K228"/>
  <c r="J228"/>
  <c r="K211"/>
  <c r="J211"/>
  <c r="J74"/>
  <c r="K29"/>
  <c r="J29"/>
  <c r="K20"/>
  <c r="J20"/>
  <c r="G60" i="37" l="1"/>
  <c r="G46"/>
  <c r="H57"/>
  <c r="C65"/>
  <c r="C27"/>
  <c r="D104"/>
  <c r="C95"/>
  <c r="F65"/>
  <c r="G65" s="1"/>
  <c r="G32"/>
  <c r="G22"/>
  <c r="H147"/>
  <c r="H78"/>
  <c r="G75"/>
  <c r="G28"/>
  <c r="H75"/>
  <c r="G57"/>
  <c r="H39"/>
  <c r="H28"/>
  <c r="G175"/>
  <c r="H175"/>
  <c r="C146"/>
  <c r="D146"/>
  <c r="G135"/>
  <c r="G126"/>
  <c r="H123"/>
  <c r="G115"/>
  <c r="H109"/>
  <c r="F104"/>
  <c r="G104" s="1"/>
  <c r="E95"/>
  <c r="E65"/>
  <c r="G52"/>
  <c r="G48"/>
  <c r="G42"/>
  <c r="D36"/>
  <c r="G34"/>
  <c r="D27"/>
  <c r="D12" s="1"/>
  <c r="H22"/>
  <c r="G190"/>
  <c r="E146"/>
  <c r="G120"/>
  <c r="G109"/>
  <c r="F95"/>
  <c r="G68"/>
  <c r="E45"/>
  <c r="E12" s="1"/>
  <c r="E27"/>
  <c r="H188"/>
  <c r="H163"/>
  <c r="G122"/>
  <c r="G78"/>
  <c r="C36"/>
  <c r="H13"/>
  <c r="G13"/>
  <c r="C104"/>
  <c r="G71"/>
  <c r="H65"/>
  <c r="G172"/>
  <c r="D103"/>
  <c r="D102" s="1"/>
  <c r="G21"/>
  <c r="C12"/>
  <c r="C113"/>
  <c r="E50"/>
  <c r="H190"/>
  <c r="H172"/>
  <c r="H169"/>
  <c r="G147"/>
  <c r="G123"/>
  <c r="E122"/>
  <c r="H122" s="1"/>
  <c r="H115"/>
  <c r="F114"/>
  <c r="F113" s="1"/>
  <c r="D113"/>
  <c r="G106"/>
  <c r="H100"/>
  <c r="D100"/>
  <c r="D95" s="1"/>
  <c r="G95" s="1"/>
  <c r="H71"/>
  <c r="H68"/>
  <c r="H60"/>
  <c r="F59"/>
  <c r="H52"/>
  <c r="F51"/>
  <c r="H48"/>
  <c r="H46"/>
  <c r="F45"/>
  <c r="H42"/>
  <c r="H34"/>
  <c r="H32"/>
  <c r="H21"/>
  <c r="F146"/>
  <c r="G131"/>
  <c r="G127"/>
  <c r="H106"/>
  <c r="G188"/>
  <c r="G163"/>
  <c r="G66"/>
  <c r="F36"/>
  <c r="F27"/>
  <c r="G14"/>
  <c r="H66"/>
  <c r="H14"/>
  <c r="I374" i="23"/>
  <c r="H374"/>
  <c r="I691"/>
  <c r="I689" s="1"/>
  <c r="I688" s="1"/>
  <c r="H691"/>
  <c r="H689" s="1"/>
  <c r="H688" s="1"/>
  <c r="I531"/>
  <c r="H531"/>
  <c r="I470"/>
  <c r="H470"/>
  <c r="I440"/>
  <c r="I439" s="1"/>
  <c r="I438" s="1"/>
  <c r="I432" s="1"/>
  <c r="I431" s="1"/>
  <c r="I430" s="1"/>
  <c r="I429" s="1"/>
  <c r="I428" s="1"/>
  <c r="I427" s="1"/>
  <c r="H440"/>
  <c r="H439" s="1"/>
  <c r="H438" s="1"/>
  <c r="H432" s="1"/>
  <c r="H431" s="1"/>
  <c r="H430" s="1"/>
  <c r="H429" s="1"/>
  <c r="H428" s="1"/>
  <c r="H427" s="1"/>
  <c r="I379"/>
  <c r="I377" s="1"/>
  <c r="H379"/>
  <c r="H377" s="1"/>
  <c r="I345"/>
  <c r="I344" s="1"/>
  <c r="H345"/>
  <c r="H344" s="1"/>
  <c r="I338"/>
  <c r="H338"/>
  <c r="I247"/>
  <c r="I246" s="1"/>
  <c r="I245" s="1"/>
  <c r="H247"/>
  <c r="H246" s="1"/>
  <c r="H245" s="1"/>
  <c r="C50" i="37" l="1"/>
  <c r="H95"/>
  <c r="D50"/>
  <c r="D11" s="1"/>
  <c r="D192" s="1"/>
  <c r="C13" i="36" s="1"/>
  <c r="H104" i="37"/>
  <c r="C103"/>
  <c r="C102" s="1"/>
  <c r="G100"/>
  <c r="G27"/>
  <c r="H27"/>
  <c r="H146"/>
  <c r="G146"/>
  <c r="F50"/>
  <c r="H51"/>
  <c r="G51"/>
  <c r="H59"/>
  <c r="G59"/>
  <c r="H114"/>
  <c r="G114"/>
  <c r="C11"/>
  <c r="E11"/>
  <c r="E192" s="1"/>
  <c r="D13" i="36" s="1"/>
  <c r="E113" i="37"/>
  <c r="E103" s="1"/>
  <c r="E102" s="1"/>
  <c r="F12"/>
  <c r="G36"/>
  <c r="H36"/>
  <c r="H45"/>
  <c r="G45"/>
  <c r="G113"/>
  <c r="H113"/>
  <c r="F103"/>
  <c r="I210" i="23"/>
  <c r="H210"/>
  <c r="I172"/>
  <c r="I169"/>
  <c r="H169"/>
  <c r="I120"/>
  <c r="H120"/>
  <c r="H33"/>
  <c r="I39"/>
  <c r="H39"/>
  <c r="I26"/>
  <c r="H26"/>
  <c r="I19"/>
  <c r="I18" s="1"/>
  <c r="H19"/>
  <c r="H18" s="1"/>
  <c r="I168" l="1"/>
  <c r="C192" i="37"/>
  <c r="F11"/>
  <c r="H12"/>
  <c r="G12"/>
  <c r="G50"/>
  <c r="H50"/>
  <c r="F102"/>
  <c r="H103"/>
  <c r="G103"/>
  <c r="J210" i="23"/>
  <c r="K210"/>
  <c r="K18"/>
  <c r="K19"/>
  <c r="G531"/>
  <c r="G380"/>
  <c r="G377"/>
  <c r="F192" i="37" l="1"/>
  <c r="E13" i="36" s="1"/>
  <c r="H11" i="37"/>
  <c r="G11"/>
  <c r="H102"/>
  <c r="G102"/>
  <c r="G374" i="23"/>
  <c r="G365"/>
  <c r="G348"/>
  <c r="J348" s="1"/>
  <c r="G345"/>
  <c r="J262"/>
  <c r="J261"/>
  <c r="I260"/>
  <c r="I259" s="1"/>
  <c r="H260"/>
  <c r="H259" s="1"/>
  <c r="G260"/>
  <c r="G259" s="1"/>
  <c r="G229"/>
  <c r="J229" s="1"/>
  <c r="G169"/>
  <c r="G192" i="37" l="1"/>
  <c r="H192"/>
  <c r="J260" i="23"/>
  <c r="G344"/>
  <c r="J259"/>
  <c r="G120"/>
  <c r="G73"/>
  <c r="G26"/>
  <c r="G19"/>
  <c r="G72" l="1"/>
  <c r="J73"/>
  <c r="G18"/>
  <c r="J18" s="1"/>
  <c r="J19"/>
  <c r="F380"/>
  <c r="F348"/>
  <c r="F344" s="1"/>
  <c r="F343" s="1"/>
  <c r="F229"/>
  <c r="F73"/>
  <c r="F72" s="1"/>
  <c r="F71" s="1"/>
  <c r="F70" s="1"/>
  <c r="G71" l="1"/>
  <c r="J72"/>
  <c r="G721"/>
  <c r="J721" s="1"/>
  <c r="J723"/>
  <c r="J722"/>
  <c r="F720"/>
  <c r="K545"/>
  <c r="J545"/>
  <c r="I544"/>
  <c r="H544"/>
  <c r="G544"/>
  <c r="N93" i="34"/>
  <c r="M93"/>
  <c r="L93"/>
  <c r="G93"/>
  <c r="C93"/>
  <c r="N92"/>
  <c r="M92"/>
  <c r="L92"/>
  <c r="G92"/>
  <c r="C92"/>
  <c r="M91"/>
  <c r="L91"/>
  <c r="F91"/>
  <c r="N90"/>
  <c r="M90"/>
  <c r="L90"/>
  <c r="C90"/>
  <c r="N89"/>
  <c r="M89"/>
  <c r="L89"/>
  <c r="C89"/>
  <c r="N88"/>
  <c r="M88"/>
  <c r="L88"/>
  <c r="C88"/>
  <c r="N87"/>
  <c r="M87"/>
  <c r="L87"/>
  <c r="C87"/>
  <c r="N86"/>
  <c r="M86"/>
  <c r="L86"/>
  <c r="C86"/>
  <c r="C85" s="1"/>
  <c r="F85"/>
  <c r="N85" s="1"/>
  <c r="E85"/>
  <c r="M85" s="1"/>
  <c r="D85"/>
  <c r="L85" s="1"/>
  <c r="N84"/>
  <c r="M84"/>
  <c r="L84"/>
  <c r="G84"/>
  <c r="F83"/>
  <c r="N83" l="1"/>
  <c r="G720" i="23"/>
  <c r="G715" s="1"/>
  <c r="C91" i="34"/>
  <c r="N91"/>
  <c r="G70" i="23"/>
  <c r="J70" s="1"/>
  <c r="J71"/>
  <c r="J544"/>
  <c r="K544"/>
  <c r="E83" i="34"/>
  <c r="M83" s="1"/>
  <c r="D83"/>
  <c r="C83" s="1"/>
  <c r="L82"/>
  <c r="K82"/>
  <c r="J82"/>
  <c r="G82" s="1"/>
  <c r="F82"/>
  <c r="N81"/>
  <c r="M81"/>
  <c r="L81"/>
  <c r="G81"/>
  <c r="N80"/>
  <c r="M80"/>
  <c r="L80"/>
  <c r="C80"/>
  <c r="F79"/>
  <c r="F78" s="1"/>
  <c r="E79"/>
  <c r="D79"/>
  <c r="N77"/>
  <c r="M77"/>
  <c r="L77"/>
  <c r="G77"/>
  <c r="C77"/>
  <c r="M76"/>
  <c r="L76"/>
  <c r="J76"/>
  <c r="F76"/>
  <c r="C76" s="1"/>
  <c r="N75"/>
  <c r="M75"/>
  <c r="L75"/>
  <c r="C75"/>
  <c r="N74"/>
  <c r="M74"/>
  <c r="L74"/>
  <c r="C74"/>
  <c r="M73"/>
  <c r="L73"/>
  <c r="G73"/>
  <c r="F73"/>
  <c r="C73" s="1"/>
  <c r="N69"/>
  <c r="M69"/>
  <c r="L69"/>
  <c r="G69"/>
  <c r="C69"/>
  <c r="N68"/>
  <c r="M68"/>
  <c r="L68"/>
  <c r="C68"/>
  <c r="N67"/>
  <c r="M67"/>
  <c r="L67"/>
  <c r="C67"/>
  <c r="N66"/>
  <c r="M66"/>
  <c r="L66"/>
  <c r="C66"/>
  <c r="N65"/>
  <c r="M65"/>
  <c r="L65"/>
  <c r="C65"/>
  <c r="N64"/>
  <c r="M64"/>
  <c r="L64"/>
  <c r="C64"/>
  <c r="N63"/>
  <c r="M63"/>
  <c r="L63"/>
  <c r="C63"/>
  <c r="N62"/>
  <c r="M62"/>
  <c r="L62"/>
  <c r="C62"/>
  <c r="N61"/>
  <c r="M61"/>
  <c r="L61"/>
  <c r="C61"/>
  <c r="M60"/>
  <c r="L60"/>
  <c r="N76" l="1"/>
  <c r="K80"/>
  <c r="E82"/>
  <c r="M82" s="1"/>
  <c r="J720" i="23"/>
  <c r="K81" i="34"/>
  <c r="K77"/>
  <c r="L79"/>
  <c r="D78"/>
  <c r="G76"/>
  <c r="N82"/>
  <c r="L83"/>
  <c r="K76"/>
  <c r="N78"/>
  <c r="C82"/>
  <c r="N73"/>
  <c r="C79"/>
  <c r="N79"/>
  <c r="M79"/>
  <c r="E78"/>
  <c r="J60"/>
  <c r="N60" s="1"/>
  <c r="N58"/>
  <c r="M58"/>
  <c r="L58"/>
  <c r="G58"/>
  <c r="N57"/>
  <c r="M57"/>
  <c r="L57"/>
  <c r="G57"/>
  <c r="C57"/>
  <c r="N56"/>
  <c r="M56"/>
  <c r="L56"/>
  <c r="G56"/>
  <c r="C56"/>
  <c r="N55"/>
  <c r="M55"/>
  <c r="L55"/>
  <c r="G55"/>
  <c r="C55"/>
  <c r="N54"/>
  <c r="M54"/>
  <c r="L54"/>
  <c r="G54"/>
  <c r="C54"/>
  <c r="N53"/>
  <c r="M53"/>
  <c r="L53"/>
  <c r="G53"/>
  <c r="C53"/>
  <c r="N52"/>
  <c r="M52"/>
  <c r="L52"/>
  <c r="G52"/>
  <c r="C52"/>
  <c r="N51"/>
  <c r="M51"/>
  <c r="L51"/>
  <c r="G51"/>
  <c r="C51"/>
  <c r="N50"/>
  <c r="M50"/>
  <c r="K50" s="1"/>
  <c r="L50"/>
  <c r="G50"/>
  <c r="C50"/>
  <c r="N49"/>
  <c r="M49"/>
  <c r="L49"/>
  <c r="G49"/>
  <c r="C49"/>
  <c r="N48"/>
  <c r="M48"/>
  <c r="L48"/>
  <c r="G48"/>
  <c r="C48"/>
  <c r="N47"/>
  <c r="M47"/>
  <c r="L47"/>
  <c r="G47"/>
  <c r="C47"/>
  <c r="N46"/>
  <c r="M46"/>
  <c r="K46" s="1"/>
  <c r="L46"/>
  <c r="G46"/>
  <c r="C46"/>
  <c r="N45"/>
  <c r="M45"/>
  <c r="L45"/>
  <c r="G45"/>
  <c r="C45"/>
  <c r="N44"/>
  <c r="M44"/>
  <c r="L44"/>
  <c r="G44"/>
  <c r="C44"/>
  <c r="N43"/>
  <c r="M43"/>
  <c r="L43"/>
  <c r="G43"/>
  <c r="C43"/>
  <c r="N42"/>
  <c r="M42"/>
  <c r="L42"/>
  <c r="G42"/>
  <c r="C42"/>
  <c r="N41"/>
  <c r="M41"/>
  <c r="L41"/>
  <c r="G41"/>
  <c r="C41"/>
  <c r="L40"/>
  <c r="J40"/>
  <c r="I40"/>
  <c r="K44" l="1"/>
  <c r="K42"/>
  <c r="K48"/>
  <c r="K43"/>
  <c r="K49"/>
  <c r="G60"/>
  <c r="G40" s="1"/>
  <c r="K45"/>
  <c r="K47"/>
  <c r="K41"/>
  <c r="K40" s="1"/>
  <c r="K79"/>
  <c r="C78"/>
  <c r="M78"/>
  <c r="F40"/>
  <c r="N40" s="1"/>
  <c r="E40"/>
  <c r="C40" s="1"/>
  <c r="N39"/>
  <c r="K39" s="1"/>
  <c r="M39"/>
  <c r="L39"/>
  <c r="C39"/>
  <c r="M38"/>
  <c r="L38"/>
  <c r="J38"/>
  <c r="G38"/>
  <c r="F38"/>
  <c r="N36"/>
  <c r="K36" s="1"/>
  <c r="M36"/>
  <c r="L36"/>
  <c r="C36"/>
  <c r="C35" s="1"/>
  <c r="M35"/>
  <c r="L35"/>
  <c r="J35"/>
  <c r="G35"/>
  <c r="N34"/>
  <c r="K34" s="1"/>
  <c r="M34"/>
  <c r="L34"/>
  <c r="G34"/>
  <c r="C34"/>
  <c r="C33" s="1"/>
  <c r="M33"/>
  <c r="L33"/>
  <c r="J33"/>
  <c r="F33"/>
  <c r="H32"/>
  <c r="M40" l="1"/>
  <c r="J32"/>
  <c r="I32" s="1"/>
  <c r="I31" s="1"/>
  <c r="H31" s="1"/>
  <c r="C38"/>
  <c r="N33"/>
  <c r="M32"/>
  <c r="G33"/>
  <c r="G32" s="1"/>
  <c r="N38"/>
  <c r="F32"/>
  <c r="K38"/>
  <c r="N35"/>
  <c r="K35"/>
  <c r="L78"/>
  <c r="L32" s="1"/>
  <c r="K78"/>
  <c r="E32"/>
  <c r="D32"/>
  <c r="N24"/>
  <c r="M24"/>
  <c r="L24"/>
  <c r="K24" s="1"/>
  <c r="C24"/>
  <c r="N23"/>
  <c r="M23"/>
  <c r="L23"/>
  <c r="J31" l="1"/>
  <c r="C32"/>
  <c r="C31" s="1"/>
  <c r="G31"/>
  <c r="K33"/>
  <c r="N32"/>
  <c r="N31" s="1"/>
  <c r="M31" s="1"/>
  <c r="F31"/>
  <c r="K32"/>
  <c r="E31"/>
  <c r="L31"/>
  <c r="D31"/>
  <c r="K23"/>
  <c r="K31" l="1"/>
  <c r="G23"/>
  <c r="N22"/>
  <c r="M22"/>
  <c r="L22"/>
  <c r="C22"/>
  <c r="N21"/>
  <c r="M21"/>
  <c r="L21"/>
  <c r="G21"/>
  <c r="C21"/>
  <c r="N20"/>
  <c r="M20"/>
  <c r="L20"/>
  <c r="G20"/>
  <c r="C20"/>
  <c r="J18"/>
  <c r="I18"/>
  <c r="H18"/>
  <c r="F18"/>
  <c r="E18"/>
  <c r="K20" l="1"/>
  <c r="M18"/>
  <c r="G18"/>
  <c r="D11" s="1"/>
  <c r="N18"/>
  <c r="L18"/>
  <c r="K22"/>
  <c r="K21"/>
  <c r="D18"/>
  <c r="C18"/>
  <c r="D95" s="1"/>
  <c r="E20" i="36"/>
  <c r="E19" s="1"/>
  <c r="E18" s="1"/>
  <c r="K18" i="34" l="1"/>
  <c r="J810" i="23"/>
  <c r="I809"/>
  <c r="H809"/>
  <c r="G809"/>
  <c r="F809"/>
  <c r="K808"/>
  <c r="J808"/>
  <c r="F808"/>
  <c r="I807"/>
  <c r="H807"/>
  <c r="G807"/>
  <c r="K807" l="1"/>
  <c r="J809"/>
  <c r="J807"/>
  <c r="F807"/>
  <c r="J806"/>
  <c r="I805"/>
  <c r="H805"/>
  <c r="G805"/>
  <c r="F805"/>
  <c r="K804"/>
  <c r="G804"/>
  <c r="J804" s="1"/>
  <c r="F804"/>
  <c r="K803"/>
  <c r="J803"/>
  <c r="I802"/>
  <c r="H802"/>
  <c r="G802" l="1"/>
  <c r="F802"/>
  <c r="J805"/>
  <c r="K802"/>
  <c r="J802"/>
  <c r="I801"/>
  <c r="H801"/>
  <c r="G801" l="1"/>
  <c r="J801" s="1"/>
  <c r="K801"/>
  <c r="F801"/>
  <c r="I800"/>
  <c r="H800" s="1"/>
  <c r="G800"/>
  <c r="J798"/>
  <c r="I797"/>
  <c r="H797"/>
  <c r="G797"/>
  <c r="F797"/>
  <c r="K793"/>
  <c r="J793"/>
  <c r="K792"/>
  <c r="J792"/>
  <c r="I791"/>
  <c r="H791"/>
  <c r="G791"/>
  <c r="F791" s="1"/>
  <c r="K783"/>
  <c r="J783"/>
  <c r="I782"/>
  <c r="I781" s="1"/>
  <c r="H782"/>
  <c r="G782"/>
  <c r="F782"/>
  <c r="K780"/>
  <c r="J780"/>
  <c r="K779"/>
  <c r="J779"/>
  <c r="I778"/>
  <c r="H778"/>
  <c r="G778"/>
  <c r="F778"/>
  <c r="K777"/>
  <c r="J777"/>
  <c r="I776"/>
  <c r="H776"/>
  <c r="K770"/>
  <c r="J770"/>
  <c r="I769"/>
  <c r="I768" s="1"/>
  <c r="I767" s="1"/>
  <c r="H769"/>
  <c r="G769"/>
  <c r="F769"/>
  <c r="J762"/>
  <c r="I761"/>
  <c r="H761"/>
  <c r="G761"/>
  <c r="F761"/>
  <c r="K755"/>
  <c r="J755"/>
  <c r="I754"/>
  <c r="H754"/>
  <c r="H753" s="1"/>
  <c r="G754"/>
  <c r="G753" s="1"/>
  <c r="F754"/>
  <c r="F753" s="1"/>
  <c r="K747"/>
  <c r="J747"/>
  <c r="I746"/>
  <c r="H746"/>
  <c r="G746"/>
  <c r="F746"/>
  <c r="K744"/>
  <c r="G744"/>
  <c r="G743" s="1"/>
  <c r="F744"/>
  <c r="I743"/>
  <c r="H743"/>
  <c r="K742"/>
  <c r="J742"/>
  <c r="I741"/>
  <c r="H741"/>
  <c r="G741"/>
  <c r="F741"/>
  <c r="K737"/>
  <c r="J737" s="1"/>
  <c r="K736"/>
  <c r="J736"/>
  <c r="I735"/>
  <c r="H735"/>
  <c r="G735"/>
  <c r="F735" s="1"/>
  <c r="K729"/>
  <c r="J729"/>
  <c r="K728"/>
  <c r="J728"/>
  <c r="K727"/>
  <c r="J727"/>
  <c r="I726"/>
  <c r="I725" s="1"/>
  <c r="I724" s="1"/>
  <c r="H726"/>
  <c r="H725" s="1"/>
  <c r="H724" s="1"/>
  <c r="G726"/>
  <c r="G725" s="1"/>
  <c r="G724" s="1"/>
  <c r="F726"/>
  <c r="K714"/>
  <c r="G714"/>
  <c r="J714" s="1"/>
  <c r="F714"/>
  <c r="I713"/>
  <c r="H713"/>
  <c r="G713"/>
  <c r="K711"/>
  <c r="J711"/>
  <c r="I710"/>
  <c r="H710"/>
  <c r="K709"/>
  <c r="G709"/>
  <c r="J709" s="1"/>
  <c r="F709"/>
  <c r="I708"/>
  <c r="H708"/>
  <c r="K706"/>
  <c r="J706"/>
  <c r="I705"/>
  <c r="I704" s="1"/>
  <c r="H705"/>
  <c r="G705"/>
  <c r="F705"/>
  <c r="J698"/>
  <c r="I697"/>
  <c r="I696" s="1"/>
  <c r="H697"/>
  <c r="G697"/>
  <c r="F697"/>
  <c r="G691"/>
  <c r="G689" s="1"/>
  <c r="F691"/>
  <c r="K687"/>
  <c r="G687"/>
  <c r="J687" s="1"/>
  <c r="F687"/>
  <c r="I686"/>
  <c r="H686"/>
  <c r="G686"/>
  <c r="K680"/>
  <c r="G680"/>
  <c r="F680"/>
  <c r="I679"/>
  <c r="I678" s="1"/>
  <c r="H679"/>
  <c r="G679"/>
  <c r="J672"/>
  <c r="J671"/>
  <c r="I670"/>
  <c r="H670"/>
  <c r="G670"/>
  <c r="F670"/>
  <c r="K668"/>
  <c r="J668"/>
  <c r="K667"/>
  <c r="J667"/>
  <c r="I666"/>
  <c r="I665" s="1"/>
  <c r="H666"/>
  <c r="G666"/>
  <c r="F666"/>
  <c r="J664"/>
  <c r="J663"/>
  <c r="I662"/>
  <c r="H662"/>
  <c r="G662"/>
  <c r="F662"/>
  <c r="F686" l="1"/>
  <c r="J691"/>
  <c r="F743"/>
  <c r="F740" s="1"/>
  <c r="G708"/>
  <c r="F708" s="1"/>
  <c r="F679"/>
  <c r="J744"/>
  <c r="J680"/>
  <c r="F689"/>
  <c r="F713"/>
  <c r="K776"/>
  <c r="J776" s="1"/>
  <c r="K791"/>
  <c r="F800"/>
  <c r="K743"/>
  <c r="K746"/>
  <c r="K679"/>
  <c r="J741"/>
  <c r="H665"/>
  <c r="K665" s="1"/>
  <c r="K666"/>
  <c r="K735"/>
  <c r="K686"/>
  <c r="J686" s="1"/>
  <c r="J689"/>
  <c r="K710"/>
  <c r="J710" s="1"/>
  <c r="J743"/>
  <c r="H678"/>
  <c r="K678" s="1"/>
  <c r="J666"/>
  <c r="G678"/>
  <c r="J778"/>
  <c r="K782"/>
  <c r="J797"/>
  <c r="K769"/>
  <c r="J662"/>
  <c r="J670"/>
  <c r="G688"/>
  <c r="J697"/>
  <c r="J705"/>
  <c r="J761"/>
  <c r="I790"/>
  <c r="K705"/>
  <c r="G665"/>
  <c r="F665" s="1"/>
  <c r="J713"/>
  <c r="H740"/>
  <c r="J769"/>
  <c r="I734"/>
  <c r="K708"/>
  <c r="K725"/>
  <c r="K726"/>
  <c r="J726" s="1"/>
  <c r="G740"/>
  <c r="J746"/>
  <c r="J754"/>
  <c r="J782"/>
  <c r="I799"/>
  <c r="J800"/>
  <c r="F725"/>
  <c r="F724" s="1"/>
  <c r="J725"/>
  <c r="H696"/>
  <c r="G696" s="1"/>
  <c r="F696" s="1"/>
  <c r="I695"/>
  <c r="I661"/>
  <c r="H704"/>
  <c r="G704" s="1"/>
  <c r="I712"/>
  <c r="J735"/>
  <c r="I740"/>
  <c r="K741"/>
  <c r="H768"/>
  <c r="G768" s="1"/>
  <c r="H781"/>
  <c r="G781" s="1"/>
  <c r="J791"/>
  <c r="I796"/>
  <c r="J679"/>
  <c r="I707"/>
  <c r="K713"/>
  <c r="I753"/>
  <c r="K754"/>
  <c r="K778"/>
  <c r="I677"/>
  <c r="G734"/>
  <c r="F734" s="1"/>
  <c r="I766"/>
  <c r="I775"/>
  <c r="G790"/>
  <c r="F790" s="1"/>
  <c r="K800"/>
  <c r="J655"/>
  <c r="J654"/>
  <c r="I653"/>
  <c r="I652" s="1"/>
  <c r="H653"/>
  <c r="G653"/>
  <c r="F653"/>
  <c r="K650"/>
  <c r="J650"/>
  <c r="I649"/>
  <c r="H649"/>
  <c r="G649"/>
  <c r="J648"/>
  <c r="I647"/>
  <c r="H647"/>
  <c r="G647"/>
  <c r="F647"/>
  <c r="I646"/>
  <c r="K645"/>
  <c r="J645"/>
  <c r="I644"/>
  <c r="H644"/>
  <c r="G644"/>
  <c r="F644"/>
  <c r="K638"/>
  <c r="J638"/>
  <c r="I637"/>
  <c r="H637"/>
  <c r="G637"/>
  <c r="F637"/>
  <c r="K631"/>
  <c r="J631"/>
  <c r="K630"/>
  <c r="J630"/>
  <c r="I629"/>
  <c r="H629"/>
  <c r="G629"/>
  <c r="F629"/>
  <c r="J628"/>
  <c r="I627"/>
  <c r="H627"/>
  <c r="G627"/>
  <c r="F627"/>
  <c r="K624"/>
  <c r="J624"/>
  <c r="I623"/>
  <c r="H623"/>
  <c r="G623"/>
  <c r="F623"/>
  <c r="K622"/>
  <c r="J622"/>
  <c r="I621"/>
  <c r="H621"/>
  <c r="G621"/>
  <c r="F621"/>
  <c r="K620"/>
  <c r="J620"/>
  <c r="I619"/>
  <c r="H619"/>
  <c r="G619"/>
  <c r="F619"/>
  <c r="K616"/>
  <c r="J616"/>
  <c r="I615"/>
  <c r="H615"/>
  <c r="G615"/>
  <c r="F615"/>
  <c r="K608"/>
  <c r="J608"/>
  <c r="I607"/>
  <c r="H607"/>
  <c r="G607"/>
  <c r="F607"/>
  <c r="K604"/>
  <c r="J604"/>
  <c r="I603"/>
  <c r="H603"/>
  <c r="G603"/>
  <c r="F603"/>
  <c r="K602"/>
  <c r="J602"/>
  <c r="I601"/>
  <c r="H601"/>
  <c r="G601"/>
  <c r="F601"/>
  <c r="J598"/>
  <c r="J597"/>
  <c r="J596"/>
  <c r="I595"/>
  <c r="H595"/>
  <c r="G595"/>
  <c r="F595"/>
  <c r="J594"/>
  <c r="I593"/>
  <c r="H593"/>
  <c r="G593"/>
  <c r="F593"/>
  <c r="J592"/>
  <c r="I591"/>
  <c r="H591"/>
  <c r="G591"/>
  <c r="F591"/>
  <c r="K588"/>
  <c r="J588"/>
  <c r="I587"/>
  <c r="H587"/>
  <c r="G587"/>
  <c r="F587"/>
  <c r="K586"/>
  <c r="J586"/>
  <c r="I585"/>
  <c r="H585"/>
  <c r="G585"/>
  <c r="F585"/>
  <c r="K584"/>
  <c r="J584"/>
  <c r="J583"/>
  <c r="K582"/>
  <c r="J582"/>
  <c r="I581"/>
  <c r="H581"/>
  <c r="G581"/>
  <c r="F581"/>
  <c r="K580"/>
  <c r="J580"/>
  <c r="I579"/>
  <c r="H579"/>
  <c r="G579"/>
  <c r="F579"/>
  <c r="K575"/>
  <c r="J575"/>
  <c r="K574"/>
  <c r="J574"/>
  <c r="F574"/>
  <c r="K573"/>
  <c r="J573"/>
  <c r="I572"/>
  <c r="I571" s="1"/>
  <c r="H572"/>
  <c r="H571" s="1"/>
  <c r="G572"/>
  <c r="K566"/>
  <c r="G566"/>
  <c r="J566" s="1"/>
  <c r="F566"/>
  <c r="I565"/>
  <c r="H565"/>
  <c r="G565"/>
  <c r="K564"/>
  <c r="G564"/>
  <c r="J564" s="1"/>
  <c r="F564"/>
  <c r="I563"/>
  <c r="H563"/>
  <c r="G563"/>
  <c r="J557"/>
  <c r="G556"/>
  <c r="F556"/>
  <c r="J555"/>
  <c r="J554"/>
  <c r="G553"/>
  <c r="J553" s="1"/>
  <c r="F553"/>
  <c r="K549"/>
  <c r="J549"/>
  <c r="I548"/>
  <c r="H548"/>
  <c r="G548"/>
  <c r="F548"/>
  <c r="I542"/>
  <c r="I541" s="1"/>
  <c r="H542"/>
  <c r="H541" s="1"/>
  <c r="G542"/>
  <c r="G541" s="1"/>
  <c r="F542"/>
  <c r="K540"/>
  <c r="J540"/>
  <c r="K539"/>
  <c r="J539"/>
  <c r="K538"/>
  <c r="J538"/>
  <c r="K537"/>
  <c r="J537"/>
  <c r="I536"/>
  <c r="I535" s="1"/>
  <c r="H536"/>
  <c r="G536"/>
  <c r="F536"/>
  <c r="K534"/>
  <c r="J534"/>
  <c r="I533"/>
  <c r="H533"/>
  <c r="G533"/>
  <c r="F533"/>
  <c r="K530"/>
  <c r="J530"/>
  <c r="I529"/>
  <c r="H529"/>
  <c r="G529"/>
  <c r="K528"/>
  <c r="J528"/>
  <c r="I527"/>
  <c r="H527"/>
  <c r="G527"/>
  <c r="F527"/>
  <c r="K526"/>
  <c r="J526"/>
  <c r="I525"/>
  <c r="H525"/>
  <c r="G525"/>
  <c r="F525"/>
  <c r="K524"/>
  <c r="J524"/>
  <c r="I523"/>
  <c r="H523"/>
  <c r="G523"/>
  <c r="F523"/>
  <c r="K521"/>
  <c r="J521"/>
  <c r="K520"/>
  <c r="J520"/>
  <c r="I519"/>
  <c r="H519"/>
  <c r="G519"/>
  <c r="F519"/>
  <c r="I518"/>
  <c r="H518"/>
  <c r="G518"/>
  <c r="F518"/>
  <c r="K517"/>
  <c r="J517"/>
  <c r="I516"/>
  <c r="H516"/>
  <c r="G516"/>
  <c r="F516"/>
  <c r="K515"/>
  <c r="G515"/>
  <c r="J515" s="1"/>
  <c r="F515"/>
  <c r="I514"/>
  <c r="H514"/>
  <c r="G514"/>
  <c r="F565" l="1"/>
  <c r="J708"/>
  <c r="I522"/>
  <c r="F678"/>
  <c r="F688"/>
  <c r="F685" s="1"/>
  <c r="F572"/>
  <c r="F514"/>
  <c r="F513" s="1"/>
  <c r="F563"/>
  <c r="H685"/>
  <c r="J516"/>
  <c r="H600"/>
  <c r="H599" s="1"/>
  <c r="G685"/>
  <c r="K629"/>
  <c r="F590"/>
  <c r="I513"/>
  <c r="K529"/>
  <c r="J529" s="1"/>
  <c r="K563"/>
  <c r="K565"/>
  <c r="G600"/>
  <c r="J619"/>
  <c r="G618"/>
  <c r="J623"/>
  <c r="F578"/>
  <c r="F618"/>
  <c r="K585"/>
  <c r="K533"/>
  <c r="K601"/>
  <c r="J647"/>
  <c r="J665"/>
  <c r="K587"/>
  <c r="J601"/>
  <c r="K603"/>
  <c r="G626"/>
  <c r="J653"/>
  <c r="K768"/>
  <c r="K649"/>
  <c r="I626"/>
  <c r="J688"/>
  <c r="J591"/>
  <c r="J603"/>
  <c r="H626"/>
  <c r="H625" s="1"/>
  <c r="K781"/>
  <c r="K518"/>
  <c r="H590"/>
  <c r="J518"/>
  <c r="J525"/>
  <c r="K514"/>
  <c r="K516"/>
  <c r="J541"/>
  <c r="J556"/>
  <c r="G571"/>
  <c r="J572"/>
  <c r="K579"/>
  <c r="J581"/>
  <c r="J587"/>
  <c r="I600"/>
  <c r="I599" s="1"/>
  <c r="J615"/>
  <c r="J637"/>
  <c r="H652"/>
  <c r="J678"/>
  <c r="H734"/>
  <c r="K734" s="1"/>
  <c r="I733"/>
  <c r="H790"/>
  <c r="H789" s="1"/>
  <c r="H799"/>
  <c r="F541"/>
  <c r="J629"/>
  <c r="J696"/>
  <c r="G513"/>
  <c r="J519"/>
  <c r="J523"/>
  <c r="J527"/>
  <c r="J533"/>
  <c r="J536"/>
  <c r="J548"/>
  <c r="H562"/>
  <c r="J563"/>
  <c r="J565"/>
  <c r="I578"/>
  <c r="H578"/>
  <c r="H577" s="1"/>
  <c r="J593"/>
  <c r="J607"/>
  <c r="I618"/>
  <c r="H618"/>
  <c r="H617" s="1"/>
  <c r="J644"/>
  <c r="J649"/>
  <c r="F600"/>
  <c r="G562"/>
  <c r="G578"/>
  <c r="J579"/>
  <c r="K581"/>
  <c r="K583"/>
  <c r="J585"/>
  <c r="J595"/>
  <c r="J621"/>
  <c r="J627"/>
  <c r="H646"/>
  <c r="H643" s="1"/>
  <c r="I651"/>
  <c r="I789"/>
  <c r="I787" s="1"/>
  <c r="J734"/>
  <c r="H677"/>
  <c r="G677" s="1"/>
  <c r="F677" s="1"/>
  <c r="I676"/>
  <c r="K753"/>
  <c r="J753"/>
  <c r="I752"/>
  <c r="H707"/>
  <c r="G707" s="1"/>
  <c r="F707" s="1"/>
  <c r="H796"/>
  <c r="G796" s="1"/>
  <c r="F796" s="1"/>
  <c r="I795"/>
  <c r="I716"/>
  <c r="H513"/>
  <c r="K519"/>
  <c r="H535"/>
  <c r="H522" s="1"/>
  <c r="K536"/>
  <c r="I570"/>
  <c r="K572"/>
  <c r="G590"/>
  <c r="K619"/>
  <c r="K621"/>
  <c r="K623"/>
  <c r="K644"/>
  <c r="K704"/>
  <c r="H767"/>
  <c r="H766" s="1"/>
  <c r="I765"/>
  <c r="F768"/>
  <c r="J768"/>
  <c r="H661"/>
  <c r="J514"/>
  <c r="K523"/>
  <c r="K525"/>
  <c r="K527"/>
  <c r="I547"/>
  <c r="K548"/>
  <c r="I562"/>
  <c r="K571"/>
  <c r="K607"/>
  <c r="I614"/>
  <c r="K615"/>
  <c r="I636"/>
  <c r="K637"/>
  <c r="G646"/>
  <c r="G652"/>
  <c r="F652" s="1"/>
  <c r="J790"/>
  <c r="K740"/>
  <c r="J740"/>
  <c r="H712"/>
  <c r="G712" s="1"/>
  <c r="F712" s="1"/>
  <c r="H695"/>
  <c r="G695" s="1"/>
  <c r="F695" s="1"/>
  <c r="I694"/>
  <c r="H775"/>
  <c r="K775" s="1"/>
  <c r="I774"/>
  <c r="F781"/>
  <c r="J781"/>
  <c r="F704"/>
  <c r="J704"/>
  <c r="G552"/>
  <c r="I590"/>
  <c r="F626"/>
  <c r="G733"/>
  <c r="K508"/>
  <c r="J508"/>
  <c r="I507"/>
  <c r="H507"/>
  <c r="G507"/>
  <c r="F507"/>
  <c r="K504"/>
  <c r="J504"/>
  <c r="I503"/>
  <c r="H503"/>
  <c r="G503"/>
  <c r="F503"/>
  <c r="K502"/>
  <c r="J502"/>
  <c r="J501"/>
  <c r="I500"/>
  <c r="H500"/>
  <c r="G500"/>
  <c r="F500"/>
  <c r="K499"/>
  <c r="G499"/>
  <c r="J499" s="1"/>
  <c r="F499"/>
  <c r="I498"/>
  <c r="H498"/>
  <c r="F562" l="1"/>
  <c r="F571"/>
  <c r="J626"/>
  <c r="G498"/>
  <c r="F498" s="1"/>
  <c r="F497" s="1"/>
  <c r="H651"/>
  <c r="H497"/>
  <c r="I788"/>
  <c r="G617"/>
  <c r="F617" s="1"/>
  <c r="J513"/>
  <c r="K600"/>
  <c r="J600"/>
  <c r="G651"/>
  <c r="F651" s="1"/>
  <c r="K789"/>
  <c r="K503"/>
  <c r="I625"/>
  <c r="K625" s="1"/>
  <c r="K790"/>
  <c r="K500"/>
  <c r="J500" s="1"/>
  <c r="J503"/>
  <c r="J507"/>
  <c r="K677"/>
  <c r="J571"/>
  <c r="K541"/>
  <c r="K626"/>
  <c r="G799"/>
  <c r="K799"/>
  <c r="K498"/>
  <c r="I497"/>
  <c r="J695"/>
  <c r="J796"/>
  <c r="K707"/>
  <c r="K578"/>
  <c r="I577"/>
  <c r="K577" s="1"/>
  <c r="J578"/>
  <c r="H733"/>
  <c r="K733" s="1"/>
  <c r="I732"/>
  <c r="J707"/>
  <c r="J677"/>
  <c r="K618"/>
  <c r="J618"/>
  <c r="I617"/>
  <c r="J617" s="1"/>
  <c r="H694"/>
  <c r="G694" s="1"/>
  <c r="F694" s="1"/>
  <c r="I693"/>
  <c r="H676"/>
  <c r="G676" s="1"/>
  <c r="F676" s="1"/>
  <c r="I675"/>
  <c r="I773"/>
  <c r="H614"/>
  <c r="G614" s="1"/>
  <c r="F614" s="1"/>
  <c r="I613"/>
  <c r="G767"/>
  <c r="K767"/>
  <c r="H752"/>
  <c r="G752" s="1"/>
  <c r="F752" s="1"/>
  <c r="I751"/>
  <c r="G577"/>
  <c r="G775"/>
  <c r="H774"/>
  <c r="F646"/>
  <c r="G643"/>
  <c r="I561"/>
  <c r="J562"/>
  <c r="K562"/>
  <c r="G661"/>
  <c r="H765"/>
  <c r="K765" s="1"/>
  <c r="I764"/>
  <c r="G535"/>
  <c r="G522" s="1"/>
  <c r="K535"/>
  <c r="H512"/>
  <c r="H716"/>
  <c r="F716" s="1"/>
  <c r="I715"/>
  <c r="G789"/>
  <c r="H788"/>
  <c r="H787"/>
  <c r="K787" s="1"/>
  <c r="K712"/>
  <c r="I506"/>
  <c r="K507"/>
  <c r="J712"/>
  <c r="K513"/>
  <c r="J646"/>
  <c r="H636"/>
  <c r="G636" s="1"/>
  <c r="F636" s="1"/>
  <c r="I635"/>
  <c r="H547"/>
  <c r="G547" s="1"/>
  <c r="F547" s="1"/>
  <c r="I546"/>
  <c r="H570"/>
  <c r="G570" s="1"/>
  <c r="I569"/>
  <c r="F552"/>
  <c r="J552"/>
  <c r="G551"/>
  <c r="F733"/>
  <c r="J733"/>
  <c r="G732"/>
  <c r="J590"/>
  <c r="I589"/>
  <c r="G625"/>
  <c r="G599"/>
  <c r="K599"/>
  <c r="H795"/>
  <c r="G795" s="1"/>
  <c r="F795" s="1"/>
  <c r="I794"/>
  <c r="I786"/>
  <c r="K766"/>
  <c r="J652"/>
  <c r="J491"/>
  <c r="J490"/>
  <c r="I489"/>
  <c r="H489"/>
  <c r="G489"/>
  <c r="F489"/>
  <c r="K482"/>
  <c r="J482"/>
  <c r="I481"/>
  <c r="H481"/>
  <c r="G481"/>
  <c r="F481"/>
  <c r="J476"/>
  <c r="I475"/>
  <c r="I474" s="1"/>
  <c r="H475"/>
  <c r="G475"/>
  <c r="F475"/>
  <c r="J473"/>
  <c r="J472"/>
  <c r="J471"/>
  <c r="G470"/>
  <c r="G469" s="1"/>
  <c r="F470"/>
  <c r="K468"/>
  <c r="J468"/>
  <c r="I467"/>
  <c r="H467"/>
  <c r="G467"/>
  <c r="F467"/>
  <c r="K462"/>
  <c r="J462"/>
  <c r="I461"/>
  <c r="H461"/>
  <c r="G461"/>
  <c r="F461"/>
  <c r="I460"/>
  <c r="K456"/>
  <c r="J456"/>
  <c r="I455"/>
  <c r="I454" s="1"/>
  <c r="I453" s="1"/>
  <c r="H455"/>
  <c r="G455"/>
  <c r="F455"/>
  <c r="J448"/>
  <c r="J447"/>
  <c r="J446"/>
  <c r="J445"/>
  <c r="J444"/>
  <c r="J443"/>
  <c r="J442"/>
  <c r="J441"/>
  <c r="F570" l="1"/>
  <c r="J651"/>
  <c r="J498"/>
  <c r="K617"/>
  <c r="H474"/>
  <c r="G497"/>
  <c r="J497" s="1"/>
  <c r="K788"/>
  <c r="J461"/>
  <c r="K497"/>
  <c r="J547"/>
  <c r="K636"/>
  <c r="J752"/>
  <c r="J676"/>
  <c r="I496"/>
  <c r="H460"/>
  <c r="G460" s="1"/>
  <c r="J460" s="1"/>
  <c r="K461"/>
  <c r="J636"/>
  <c r="J467"/>
  <c r="I459"/>
  <c r="H459" s="1"/>
  <c r="G459" s="1"/>
  <c r="J459" s="1"/>
  <c r="J481"/>
  <c r="F469"/>
  <c r="F466" s="1"/>
  <c r="G466"/>
  <c r="F799"/>
  <c r="J799"/>
  <c r="J470"/>
  <c r="J475"/>
  <c r="J795"/>
  <c r="J694"/>
  <c r="J455"/>
  <c r="J489"/>
  <c r="K570"/>
  <c r="H732"/>
  <c r="K732" s="1"/>
  <c r="H794"/>
  <c r="G794" s="1"/>
  <c r="F794" s="1"/>
  <c r="F599"/>
  <c r="J599"/>
  <c r="H569"/>
  <c r="G569" s="1"/>
  <c r="F535"/>
  <c r="F522" s="1"/>
  <c r="J535"/>
  <c r="G512"/>
  <c r="F577"/>
  <c r="J577"/>
  <c r="F767"/>
  <c r="J767"/>
  <c r="H589"/>
  <c r="G589" s="1"/>
  <c r="F589" s="1"/>
  <c r="H635"/>
  <c r="G635" s="1"/>
  <c r="F635" s="1"/>
  <c r="I634"/>
  <c r="H715"/>
  <c r="J715" s="1"/>
  <c r="H693"/>
  <c r="G693" s="1"/>
  <c r="F693" s="1"/>
  <c r="I692"/>
  <c r="H454"/>
  <c r="K455"/>
  <c r="K467"/>
  <c r="I469"/>
  <c r="J570"/>
  <c r="K547"/>
  <c r="G766"/>
  <c r="G765" s="1"/>
  <c r="K752"/>
  <c r="J614"/>
  <c r="K676"/>
  <c r="F551"/>
  <c r="G550"/>
  <c r="J551"/>
  <c r="H546"/>
  <c r="G546" s="1"/>
  <c r="F546" s="1"/>
  <c r="H751"/>
  <c r="G751" s="1"/>
  <c r="F751" s="1"/>
  <c r="I750"/>
  <c r="H675"/>
  <c r="G675" s="1"/>
  <c r="F675" s="1"/>
  <c r="I674"/>
  <c r="F625"/>
  <c r="J625"/>
  <c r="F789"/>
  <c r="G788"/>
  <c r="J788" s="1"/>
  <c r="G787"/>
  <c r="J787" s="1"/>
  <c r="J789"/>
  <c r="F661"/>
  <c r="J661"/>
  <c r="F643"/>
  <c r="F642" s="1"/>
  <c r="G642"/>
  <c r="H613"/>
  <c r="K613" s="1"/>
  <c r="I612"/>
  <c r="H496"/>
  <c r="I480"/>
  <c r="K481"/>
  <c r="H786"/>
  <c r="K786" s="1"/>
  <c r="I785"/>
  <c r="F732"/>
  <c r="J732"/>
  <c r="H506"/>
  <c r="G506" s="1"/>
  <c r="F506" s="1"/>
  <c r="I505"/>
  <c r="H764"/>
  <c r="K764" s="1"/>
  <c r="I763"/>
  <c r="H561"/>
  <c r="G561" s="1"/>
  <c r="F561" s="1"/>
  <c r="I560"/>
  <c r="F775"/>
  <c r="G774"/>
  <c r="J774" s="1"/>
  <c r="J775"/>
  <c r="H773"/>
  <c r="I772"/>
  <c r="I452"/>
  <c r="F460"/>
  <c r="F459" s="1"/>
  <c r="G474"/>
  <c r="F474" s="1"/>
  <c r="K614"/>
  <c r="G440"/>
  <c r="J440" s="1"/>
  <c r="F435"/>
  <c r="F434" s="1"/>
  <c r="F433" s="1"/>
  <c r="J426"/>
  <c r="I425"/>
  <c r="I424" s="1"/>
  <c r="H425"/>
  <c r="G425"/>
  <c r="F425"/>
  <c r="K422"/>
  <c r="G422"/>
  <c r="G420" s="1"/>
  <c r="F422"/>
  <c r="K421"/>
  <c r="J421"/>
  <c r="I420"/>
  <c r="H420"/>
  <c r="H419" s="1"/>
  <c r="G496" l="1"/>
  <c r="F496" s="1"/>
  <c r="F569"/>
  <c r="F420"/>
  <c r="J422"/>
  <c r="K459"/>
  <c r="H424"/>
  <c r="K460"/>
  <c r="J635"/>
  <c r="J425"/>
  <c r="I495"/>
  <c r="I494" s="1"/>
  <c r="K751"/>
  <c r="G439"/>
  <c r="J439" s="1"/>
  <c r="J546"/>
  <c r="J561"/>
  <c r="K546"/>
  <c r="K420"/>
  <c r="J420" s="1"/>
  <c r="K635"/>
  <c r="I423"/>
  <c r="J506"/>
  <c r="K675"/>
  <c r="J751"/>
  <c r="J675"/>
  <c r="J693"/>
  <c r="J765"/>
  <c r="H674"/>
  <c r="G674" s="1"/>
  <c r="F674" s="1"/>
  <c r="H469"/>
  <c r="H466" s="1"/>
  <c r="J469"/>
  <c r="G454"/>
  <c r="K454"/>
  <c r="I451"/>
  <c r="H560"/>
  <c r="G560" s="1"/>
  <c r="F560" s="1"/>
  <c r="I559"/>
  <c r="H763"/>
  <c r="H505"/>
  <c r="G505" s="1"/>
  <c r="F505" s="1"/>
  <c r="G786"/>
  <c r="H785"/>
  <c r="K785" s="1"/>
  <c r="H634"/>
  <c r="G634" s="1"/>
  <c r="F634" s="1"/>
  <c r="I633"/>
  <c r="H453"/>
  <c r="H452" s="1"/>
  <c r="K452" s="1"/>
  <c r="K496"/>
  <c r="J589"/>
  <c r="J569"/>
  <c r="J794"/>
  <c r="H692"/>
  <c r="G692" s="1"/>
  <c r="F692" s="1"/>
  <c r="F715"/>
  <c r="G703"/>
  <c r="F512"/>
  <c r="G511"/>
  <c r="G510" s="1"/>
  <c r="G424"/>
  <c r="F424" s="1"/>
  <c r="G773"/>
  <c r="K561"/>
  <c r="K506"/>
  <c r="J474"/>
  <c r="H772"/>
  <c r="I771"/>
  <c r="I784"/>
  <c r="G613"/>
  <c r="H612"/>
  <c r="K612" s="1"/>
  <c r="K774"/>
  <c r="F774"/>
  <c r="K773" s="1"/>
  <c r="H480"/>
  <c r="G480" s="1"/>
  <c r="F480" s="1"/>
  <c r="I479"/>
  <c r="I611"/>
  <c r="F787"/>
  <c r="F788"/>
  <c r="H750"/>
  <c r="G750" s="1"/>
  <c r="F750" s="1"/>
  <c r="I749"/>
  <c r="J550"/>
  <c r="F550"/>
  <c r="F766"/>
  <c r="F765" s="1"/>
  <c r="J766"/>
  <c r="I419"/>
  <c r="K419" s="1"/>
  <c r="G764"/>
  <c r="K569"/>
  <c r="G419"/>
  <c r="H418"/>
  <c r="J496" l="1"/>
  <c r="F419"/>
  <c r="K763"/>
  <c r="H423"/>
  <c r="K480"/>
  <c r="J480"/>
  <c r="K505"/>
  <c r="H495"/>
  <c r="G495" s="1"/>
  <c r="G438"/>
  <c r="J438" s="1"/>
  <c r="J692"/>
  <c r="J505"/>
  <c r="G423"/>
  <c r="F423" s="1"/>
  <c r="J419"/>
  <c r="F773"/>
  <c r="K772" s="1"/>
  <c r="J773"/>
  <c r="H611"/>
  <c r="K611" s="1"/>
  <c r="I610"/>
  <c r="H479"/>
  <c r="G479" s="1"/>
  <c r="F479" s="1"/>
  <c r="I478"/>
  <c r="H784"/>
  <c r="G453"/>
  <c r="G452" s="1"/>
  <c r="K453"/>
  <c r="H633"/>
  <c r="G633" s="1"/>
  <c r="F633" s="1"/>
  <c r="I632"/>
  <c r="F786"/>
  <c r="F785" s="1"/>
  <c r="G785"/>
  <c r="J785" s="1"/>
  <c r="J786"/>
  <c r="H559"/>
  <c r="G559" s="1"/>
  <c r="F559" s="1"/>
  <c r="I558"/>
  <c r="H451"/>
  <c r="I450"/>
  <c r="F454"/>
  <c r="J454"/>
  <c r="G772"/>
  <c r="J424"/>
  <c r="J634"/>
  <c r="J560"/>
  <c r="J674"/>
  <c r="J750"/>
  <c r="F703"/>
  <c r="F764"/>
  <c r="J764"/>
  <c r="I493"/>
  <c r="H749"/>
  <c r="G749" s="1"/>
  <c r="F749" s="1"/>
  <c r="I748"/>
  <c r="F613"/>
  <c r="G612"/>
  <c r="J613"/>
  <c r="H771"/>
  <c r="K750"/>
  <c r="G418"/>
  <c r="F511"/>
  <c r="F510" s="1"/>
  <c r="K634"/>
  <c r="K560"/>
  <c r="K674"/>
  <c r="G509"/>
  <c r="G763"/>
  <c r="F418" l="1"/>
  <c r="F417" s="1"/>
  <c r="J423"/>
  <c r="K495"/>
  <c r="H494"/>
  <c r="G494" s="1"/>
  <c r="J494" s="1"/>
  <c r="F495"/>
  <c r="F494" s="1"/>
  <c r="J495"/>
  <c r="G432"/>
  <c r="G431" s="1"/>
  <c r="G430" s="1"/>
  <c r="K633"/>
  <c r="G771"/>
  <c r="J771" s="1"/>
  <c r="J479"/>
  <c r="G417"/>
  <c r="G416" s="1"/>
  <c r="G451"/>
  <c r="J451" s="1"/>
  <c r="G784"/>
  <c r="J784" s="1"/>
  <c r="K784"/>
  <c r="K479"/>
  <c r="F612"/>
  <c r="J612"/>
  <c r="F763"/>
  <c r="J763"/>
  <c r="H748"/>
  <c r="G748" s="1"/>
  <c r="F748" s="1"/>
  <c r="H450"/>
  <c r="H478"/>
  <c r="G478" s="1"/>
  <c r="F478" s="1"/>
  <c r="I477"/>
  <c r="H610"/>
  <c r="I609"/>
  <c r="F509"/>
  <c r="J559"/>
  <c r="J633"/>
  <c r="F432"/>
  <c r="F431" s="1"/>
  <c r="F430" s="1"/>
  <c r="J452"/>
  <c r="F772"/>
  <c r="K771" s="1"/>
  <c r="J772"/>
  <c r="H558"/>
  <c r="G558" s="1"/>
  <c r="F558" s="1"/>
  <c r="H632"/>
  <c r="G632" s="1"/>
  <c r="F632" s="1"/>
  <c r="F453"/>
  <c r="F452" s="1"/>
  <c r="F451" s="1"/>
  <c r="J453"/>
  <c r="K749"/>
  <c r="K559"/>
  <c r="J749"/>
  <c r="K451"/>
  <c r="F784"/>
  <c r="G611"/>
  <c r="H493" l="1"/>
  <c r="K493" s="1"/>
  <c r="K494"/>
  <c r="J430"/>
  <c r="F416"/>
  <c r="G429"/>
  <c r="J429" s="1"/>
  <c r="J432"/>
  <c r="J431"/>
  <c r="J558"/>
  <c r="J632"/>
  <c r="G610"/>
  <c r="J610" s="1"/>
  <c r="K558"/>
  <c r="F429"/>
  <c r="G450"/>
  <c r="G493"/>
  <c r="H609"/>
  <c r="K609" s="1"/>
  <c r="H477"/>
  <c r="G477" s="1"/>
  <c r="F477" s="1"/>
  <c r="F611"/>
  <c r="F610" s="1"/>
  <c r="J611"/>
  <c r="J478"/>
  <c r="K450"/>
  <c r="J748"/>
  <c r="F771"/>
  <c r="K632"/>
  <c r="K610"/>
  <c r="K478"/>
  <c r="K748"/>
  <c r="G415"/>
  <c r="J412"/>
  <c r="I411"/>
  <c r="H411"/>
  <c r="G411"/>
  <c r="F411"/>
  <c r="J404"/>
  <c r="J403"/>
  <c r="I402"/>
  <c r="H402"/>
  <c r="G402"/>
  <c r="F402"/>
  <c r="I401"/>
  <c r="H401"/>
  <c r="G401"/>
  <c r="F401"/>
  <c r="J399"/>
  <c r="J398"/>
  <c r="J397"/>
  <c r="I396"/>
  <c r="H396"/>
  <c r="G396"/>
  <c r="F396"/>
  <c r="I395"/>
  <c r="H395"/>
  <c r="G395"/>
  <c r="F395"/>
  <c r="J393"/>
  <c r="I392"/>
  <c r="H392"/>
  <c r="G392"/>
  <c r="F392"/>
  <c r="I391"/>
  <c r="K389"/>
  <c r="J389" s="1"/>
  <c r="I388"/>
  <c r="H388"/>
  <c r="G388"/>
  <c r="G386"/>
  <c r="J386" s="1"/>
  <c r="F386"/>
  <c r="I385"/>
  <c r="H385"/>
  <c r="G385"/>
  <c r="J384"/>
  <c r="I383"/>
  <c r="I382" s="1"/>
  <c r="H383"/>
  <c r="G383"/>
  <c r="F383"/>
  <c r="F378"/>
  <c r="K375"/>
  <c r="J375" s="1"/>
  <c r="F375"/>
  <c r="F374" s="1"/>
  <c r="J373"/>
  <c r="J372"/>
  <c r="G371"/>
  <c r="J371" s="1"/>
  <c r="F385" l="1"/>
  <c r="F382" s="1"/>
  <c r="F388"/>
  <c r="H382"/>
  <c r="F415"/>
  <c r="K388"/>
  <c r="H391"/>
  <c r="K374"/>
  <c r="G428"/>
  <c r="G427" s="1"/>
  <c r="J388"/>
  <c r="J401"/>
  <c r="J402"/>
  <c r="J374"/>
  <c r="J396"/>
  <c r="J392"/>
  <c r="J411"/>
  <c r="J383"/>
  <c r="J395"/>
  <c r="G609"/>
  <c r="J609" s="1"/>
  <c r="F493"/>
  <c r="J493"/>
  <c r="F428"/>
  <c r="F427" s="1"/>
  <c r="F450"/>
  <c r="J450"/>
  <c r="J385"/>
  <c r="I400"/>
  <c r="I410"/>
  <c r="I387"/>
  <c r="J477"/>
  <c r="F609"/>
  <c r="G382"/>
  <c r="J382" s="1"/>
  <c r="G391"/>
  <c r="K477"/>
  <c r="G370"/>
  <c r="J370" s="1"/>
  <c r="F367"/>
  <c r="F366" s="1"/>
  <c r="J365"/>
  <c r="F365"/>
  <c r="F362" s="1"/>
  <c r="J364"/>
  <c r="J363"/>
  <c r="G362"/>
  <c r="G361" s="1"/>
  <c r="I361"/>
  <c r="H361"/>
  <c r="G360" l="1"/>
  <c r="J428"/>
  <c r="J362"/>
  <c r="J427"/>
  <c r="J361"/>
  <c r="H410"/>
  <c r="G410" s="1"/>
  <c r="F410" s="1"/>
  <c r="I409"/>
  <c r="F391"/>
  <c r="H387"/>
  <c r="G387" s="1"/>
  <c r="F387" s="1"/>
  <c r="H400"/>
  <c r="G400" s="1"/>
  <c r="F400" s="1"/>
  <c r="J391"/>
  <c r="F361"/>
  <c r="J358"/>
  <c r="J357"/>
  <c r="J356"/>
  <c r="I355"/>
  <c r="H355"/>
  <c r="G355"/>
  <c r="F355"/>
  <c r="I354"/>
  <c r="H354"/>
  <c r="G354"/>
  <c r="F354"/>
  <c r="K347"/>
  <c r="J347"/>
  <c r="K346"/>
  <c r="J346"/>
  <c r="K345"/>
  <c r="J345"/>
  <c r="K344"/>
  <c r="J344"/>
  <c r="J354" l="1"/>
  <c r="J355"/>
  <c r="H409"/>
  <c r="G409" s="1"/>
  <c r="F409" s="1"/>
  <c r="I408"/>
  <c r="J400"/>
  <c r="J387"/>
  <c r="J410"/>
  <c r="K387"/>
  <c r="I343"/>
  <c r="H343"/>
  <c r="G343"/>
  <c r="K342"/>
  <c r="J342"/>
  <c r="I341"/>
  <c r="H341"/>
  <c r="G341"/>
  <c r="F341"/>
  <c r="K339"/>
  <c r="J339"/>
  <c r="G338"/>
  <c r="F338"/>
  <c r="J337"/>
  <c r="J336"/>
  <c r="G335"/>
  <c r="G334" s="1"/>
  <c r="F331"/>
  <c r="I330"/>
  <c r="H330"/>
  <c r="K329"/>
  <c r="J329"/>
  <c r="I328"/>
  <c r="H328"/>
  <c r="G328"/>
  <c r="K343" l="1"/>
  <c r="K341"/>
  <c r="J341"/>
  <c r="J328"/>
  <c r="J335"/>
  <c r="J338"/>
  <c r="H408"/>
  <c r="G408" s="1"/>
  <c r="F408" s="1"/>
  <c r="I407"/>
  <c r="J343"/>
  <c r="K328"/>
  <c r="F330"/>
  <c r="J334"/>
  <c r="I340"/>
  <c r="J409"/>
  <c r="F328"/>
  <c r="K327"/>
  <c r="J327"/>
  <c r="K326"/>
  <c r="J326"/>
  <c r="K325"/>
  <c r="J325"/>
  <c r="F325"/>
  <c r="I324"/>
  <c r="I321" s="1"/>
  <c r="H324"/>
  <c r="H321" s="1"/>
  <c r="G324"/>
  <c r="J323"/>
  <c r="G322"/>
  <c r="F324" l="1"/>
  <c r="F321" s="1"/>
  <c r="G321"/>
  <c r="J321" s="1"/>
  <c r="J322"/>
  <c r="K321"/>
  <c r="H407"/>
  <c r="G407" s="1"/>
  <c r="F407" s="1"/>
  <c r="I406"/>
  <c r="K324"/>
  <c r="J324" s="1"/>
  <c r="H340"/>
  <c r="G340" s="1"/>
  <c r="F340" s="1"/>
  <c r="J408"/>
  <c r="I320"/>
  <c r="J319"/>
  <c r="I318"/>
  <c r="I317" s="1"/>
  <c r="H318"/>
  <c r="G318"/>
  <c r="F318"/>
  <c r="K312"/>
  <c r="J312"/>
  <c r="I311"/>
  <c r="H311"/>
  <c r="G311"/>
  <c r="F311"/>
  <c r="J310"/>
  <c r="G310"/>
  <c r="G309" s="1"/>
  <c r="F310"/>
  <c r="I309"/>
  <c r="H309"/>
  <c r="F309"/>
  <c r="K308"/>
  <c r="J308"/>
  <c r="I307"/>
  <c r="H307"/>
  <c r="G307"/>
  <c r="F307"/>
  <c r="J309" l="1"/>
  <c r="H306"/>
  <c r="F306"/>
  <c r="J311"/>
  <c r="G306"/>
  <c r="J307"/>
  <c r="I306"/>
  <c r="K307"/>
  <c r="K311"/>
  <c r="J340"/>
  <c r="H317"/>
  <c r="G317" s="1"/>
  <c r="F317" s="1"/>
  <c r="I316"/>
  <c r="J318"/>
  <c r="K340"/>
  <c r="J407"/>
  <c r="H406"/>
  <c r="G406" s="1"/>
  <c r="F406" s="1"/>
  <c r="I405"/>
  <c r="H320"/>
  <c r="G320" s="1"/>
  <c r="K301"/>
  <c r="J301"/>
  <c r="K300"/>
  <c r="J300"/>
  <c r="G300"/>
  <c r="G298" s="1"/>
  <c r="F298" s="1"/>
  <c r="F300"/>
  <c r="K299"/>
  <c r="J299"/>
  <c r="I298"/>
  <c r="H298"/>
  <c r="H297" s="1"/>
  <c r="J295"/>
  <c r="I294"/>
  <c r="I293" s="1"/>
  <c r="H294"/>
  <c r="G294"/>
  <c r="F294"/>
  <c r="J292"/>
  <c r="J291"/>
  <c r="I290"/>
  <c r="H290"/>
  <c r="G290"/>
  <c r="F290"/>
  <c r="J288"/>
  <c r="I287"/>
  <c r="H287"/>
  <c r="G287"/>
  <c r="F287"/>
  <c r="J284"/>
  <c r="I283"/>
  <c r="H283"/>
  <c r="G283"/>
  <c r="F283"/>
  <c r="J282"/>
  <c r="I281"/>
  <c r="H281"/>
  <c r="G281"/>
  <c r="F281"/>
  <c r="J277"/>
  <c r="I276"/>
  <c r="H276"/>
  <c r="G276"/>
  <c r="F276"/>
  <c r="K274"/>
  <c r="J274"/>
  <c r="K273"/>
  <c r="J273"/>
  <c r="F273"/>
  <c r="G280" l="1"/>
  <c r="K306"/>
  <c r="K298"/>
  <c r="J283"/>
  <c r="J281"/>
  <c r="J406"/>
  <c r="I280"/>
  <c r="I279" s="1"/>
  <c r="I278" s="1"/>
  <c r="H280"/>
  <c r="H279" s="1"/>
  <c r="J287"/>
  <c r="J294"/>
  <c r="J276"/>
  <c r="F280"/>
  <c r="J290"/>
  <c r="J306"/>
  <c r="H293"/>
  <c r="G293" s="1"/>
  <c r="J293" s="1"/>
  <c r="I297"/>
  <c r="I296" s="1"/>
  <c r="J298"/>
  <c r="I305"/>
  <c r="G297"/>
  <c r="F297" s="1"/>
  <c r="H305"/>
  <c r="G305" s="1"/>
  <c r="F305" s="1"/>
  <c r="H405"/>
  <c r="G405" s="1"/>
  <c r="F293"/>
  <c r="H296"/>
  <c r="I275"/>
  <c r="I289"/>
  <c r="J317"/>
  <c r="H316"/>
  <c r="G316" s="1"/>
  <c r="F316" s="1"/>
  <c r="I315"/>
  <c r="F320"/>
  <c r="J320"/>
  <c r="K320"/>
  <c r="I272"/>
  <c r="I271" s="1"/>
  <c r="H272"/>
  <c r="H271" s="1"/>
  <c r="G272"/>
  <c r="F272" s="1"/>
  <c r="J267"/>
  <c r="I266"/>
  <c r="H266"/>
  <c r="G266"/>
  <c r="F266"/>
  <c r="J265"/>
  <c r="I264"/>
  <c r="H264"/>
  <c r="G264"/>
  <c r="F264"/>
  <c r="I256"/>
  <c r="H256"/>
  <c r="F256"/>
  <c r="J254"/>
  <c r="I253"/>
  <c r="H253"/>
  <c r="G253"/>
  <c r="G252" s="1"/>
  <c r="F253"/>
  <c r="J250"/>
  <c r="J249"/>
  <c r="J248"/>
  <c r="G247"/>
  <c r="F247"/>
  <c r="K244"/>
  <c r="J244"/>
  <c r="I243"/>
  <c r="H243"/>
  <c r="G243"/>
  <c r="F243"/>
  <c r="J242"/>
  <c r="I241"/>
  <c r="H241"/>
  <c r="G241"/>
  <c r="K240"/>
  <c r="I239"/>
  <c r="H239"/>
  <c r="G239"/>
  <c r="F239" s="1"/>
  <c r="L238"/>
  <c r="J238"/>
  <c r="J237"/>
  <c r="I236"/>
  <c r="H236"/>
  <c r="G236"/>
  <c r="F236"/>
  <c r="I235"/>
  <c r="H235"/>
  <c r="G235"/>
  <c r="F235"/>
  <c r="J233"/>
  <c r="I232"/>
  <c r="I231" s="1"/>
  <c r="H232"/>
  <c r="G232"/>
  <c r="F232"/>
  <c r="I227"/>
  <c r="H227"/>
  <c r="G227"/>
  <c r="G226" s="1"/>
  <c r="F227"/>
  <c r="F226" s="1"/>
  <c r="J225"/>
  <c r="I224"/>
  <c r="I223" s="1"/>
  <c r="H224"/>
  <c r="G224"/>
  <c r="F224"/>
  <c r="K218"/>
  <c r="J218"/>
  <c r="I217"/>
  <c r="H217"/>
  <c r="G217"/>
  <c r="F217"/>
  <c r="I208"/>
  <c r="I207" s="1"/>
  <c r="H208"/>
  <c r="H207" s="1"/>
  <c r="G208"/>
  <c r="G207" s="1"/>
  <c r="F208"/>
  <c r="J205"/>
  <c r="I204"/>
  <c r="I203" s="1"/>
  <c r="I202" s="1"/>
  <c r="H204"/>
  <c r="G204"/>
  <c r="F204"/>
  <c r="J200"/>
  <c r="I199"/>
  <c r="H199"/>
  <c r="G199"/>
  <c r="F199"/>
  <c r="J198"/>
  <c r="I197"/>
  <c r="H197"/>
  <c r="G197"/>
  <c r="F197"/>
  <c r="J196"/>
  <c r="I195"/>
  <c r="H195"/>
  <c r="G195"/>
  <c r="F195"/>
  <c r="J194"/>
  <c r="I193"/>
  <c r="H193"/>
  <c r="G193"/>
  <c r="F193"/>
  <c r="J191"/>
  <c r="I190"/>
  <c r="I189" s="1"/>
  <c r="H190"/>
  <c r="G190"/>
  <c r="F190"/>
  <c r="K183"/>
  <c r="J183"/>
  <c r="I182"/>
  <c r="H182"/>
  <c r="G182"/>
  <c r="F182"/>
  <c r="J179"/>
  <c r="I178"/>
  <c r="H178"/>
  <c r="G178"/>
  <c r="F178"/>
  <c r="J177"/>
  <c r="J176"/>
  <c r="I175"/>
  <c r="H175"/>
  <c r="G175"/>
  <c r="F175"/>
  <c r="K174"/>
  <c r="J174"/>
  <c r="H172"/>
  <c r="H168" s="1"/>
  <c r="G172"/>
  <c r="G168" s="1"/>
  <c r="F172"/>
  <c r="F168"/>
  <c r="J165"/>
  <c r="I164"/>
  <c r="H164"/>
  <c r="G164"/>
  <c r="F164"/>
  <c r="J163"/>
  <c r="I162"/>
  <c r="H162"/>
  <c r="G162"/>
  <c r="F162"/>
  <c r="J156"/>
  <c r="I155"/>
  <c r="H155"/>
  <c r="G155"/>
  <c r="F155"/>
  <c r="J154"/>
  <c r="I153"/>
  <c r="H153"/>
  <c r="G153"/>
  <c r="F153"/>
  <c r="K152"/>
  <c r="J152"/>
  <c r="G151"/>
  <c r="J151" s="1"/>
  <c r="F151"/>
  <c r="I150"/>
  <c r="H150"/>
  <c r="G149"/>
  <c r="J149" s="1"/>
  <c r="F149"/>
  <c r="I148"/>
  <c r="H148"/>
  <c r="G148"/>
  <c r="K143"/>
  <c r="J143"/>
  <c r="K142"/>
  <c r="J142"/>
  <c r="I141"/>
  <c r="H141"/>
  <c r="G141"/>
  <c r="F141"/>
  <c r="G140"/>
  <c r="J140" s="1"/>
  <c r="F140"/>
  <c r="I139"/>
  <c r="H139"/>
  <c r="G139"/>
  <c r="J138"/>
  <c r="I137"/>
  <c r="H137"/>
  <c r="G137"/>
  <c r="F137"/>
  <c r="G150" l="1"/>
  <c r="J150" s="1"/>
  <c r="F148"/>
  <c r="J227"/>
  <c r="K227"/>
  <c r="F139"/>
  <c r="F136" s="1"/>
  <c r="F150"/>
  <c r="F241"/>
  <c r="F234" s="1"/>
  <c r="J240"/>
  <c r="J232"/>
  <c r="G279"/>
  <c r="J279" s="1"/>
  <c r="J141"/>
  <c r="J153"/>
  <c r="F405"/>
  <c r="F279"/>
  <c r="J164"/>
  <c r="J195"/>
  <c r="F263"/>
  <c r="J280"/>
  <c r="J193"/>
  <c r="J235"/>
  <c r="H161"/>
  <c r="H160" s="1"/>
  <c r="J253"/>
  <c r="I147"/>
  <c r="I146" s="1"/>
  <c r="J168"/>
  <c r="K182"/>
  <c r="F192"/>
  <c r="H231"/>
  <c r="G231" s="1"/>
  <c r="J231" s="1"/>
  <c r="I192"/>
  <c r="I188" s="1"/>
  <c r="K239"/>
  <c r="J239" s="1"/>
  <c r="K243"/>
  <c r="J162"/>
  <c r="G167"/>
  <c r="J178"/>
  <c r="H192"/>
  <c r="G192"/>
  <c r="J199"/>
  <c r="I234"/>
  <c r="J236"/>
  <c r="J243"/>
  <c r="J247"/>
  <c r="I206"/>
  <c r="F161"/>
  <c r="K172"/>
  <c r="J137"/>
  <c r="G161"/>
  <c r="J197"/>
  <c r="J204"/>
  <c r="H263"/>
  <c r="I161"/>
  <c r="I160" s="1"/>
  <c r="H167"/>
  <c r="F231"/>
  <c r="J241"/>
  <c r="G263"/>
  <c r="J305"/>
  <c r="K150"/>
  <c r="H147"/>
  <c r="J155"/>
  <c r="J175"/>
  <c r="J182"/>
  <c r="H203"/>
  <c r="G203" s="1"/>
  <c r="J203" s="1"/>
  <c r="J266"/>
  <c r="J139"/>
  <c r="J172"/>
  <c r="F167"/>
  <c r="J217"/>
  <c r="H234"/>
  <c r="J264"/>
  <c r="J316"/>
  <c r="J405"/>
  <c r="K297"/>
  <c r="H189"/>
  <c r="G189" s="1"/>
  <c r="F189" s="1"/>
  <c r="H223"/>
  <c r="G223" s="1"/>
  <c r="F223" s="1"/>
  <c r="K271"/>
  <c r="G296"/>
  <c r="K296"/>
  <c r="H275"/>
  <c r="H278"/>
  <c r="J190"/>
  <c r="J224"/>
  <c r="I263"/>
  <c r="G271"/>
  <c r="K272"/>
  <c r="J272" s="1"/>
  <c r="J297"/>
  <c r="I167"/>
  <c r="I201"/>
  <c r="F203"/>
  <c r="F202" s="1"/>
  <c r="I216"/>
  <c r="K217"/>
  <c r="H315"/>
  <c r="K315" s="1"/>
  <c r="I314"/>
  <c r="H289"/>
  <c r="K141"/>
  <c r="K168"/>
  <c r="J148"/>
  <c r="G234"/>
  <c r="K305"/>
  <c r="I136"/>
  <c r="I135" s="1"/>
  <c r="H136"/>
  <c r="G136"/>
  <c r="K131"/>
  <c r="J131"/>
  <c r="K130"/>
  <c r="J130"/>
  <c r="I129"/>
  <c r="H129"/>
  <c r="G129"/>
  <c r="F129"/>
  <c r="K122"/>
  <c r="J122"/>
  <c r="K121"/>
  <c r="J121"/>
  <c r="K120"/>
  <c r="J120"/>
  <c r="K119"/>
  <c r="J119"/>
  <c r="I118"/>
  <c r="H118"/>
  <c r="G118"/>
  <c r="F118"/>
  <c r="K117"/>
  <c r="J117"/>
  <c r="I116"/>
  <c r="H116"/>
  <c r="G116"/>
  <c r="F116"/>
  <c r="K115"/>
  <c r="J115"/>
  <c r="I114"/>
  <c r="H114"/>
  <c r="G114"/>
  <c r="F114"/>
  <c r="K113"/>
  <c r="J113"/>
  <c r="K112"/>
  <c r="J112"/>
  <c r="K111"/>
  <c r="J111"/>
  <c r="I110"/>
  <c r="H110"/>
  <c r="G110"/>
  <c r="F110"/>
  <c r="J107"/>
  <c r="J106"/>
  <c r="I105"/>
  <c r="I104" s="1"/>
  <c r="H105"/>
  <c r="G105"/>
  <c r="F105"/>
  <c r="K101"/>
  <c r="J101"/>
  <c r="G147" l="1"/>
  <c r="J147" s="1"/>
  <c r="F147"/>
  <c r="K147"/>
  <c r="I134"/>
  <c r="I133" s="1"/>
  <c r="G278"/>
  <c r="J278" s="1"/>
  <c r="K234"/>
  <c r="J234"/>
  <c r="F278"/>
  <c r="H109"/>
  <c r="K129"/>
  <c r="K116"/>
  <c r="I128"/>
  <c r="H128" s="1"/>
  <c r="G128" s="1"/>
  <c r="F128" s="1"/>
  <c r="K114"/>
  <c r="K110"/>
  <c r="J192"/>
  <c r="J116"/>
  <c r="K118"/>
  <c r="J263"/>
  <c r="J118"/>
  <c r="G109"/>
  <c r="H202"/>
  <c r="G202" s="1"/>
  <c r="J202" s="1"/>
  <c r="F109"/>
  <c r="J114"/>
  <c r="J129"/>
  <c r="J161"/>
  <c r="J105"/>
  <c r="I109"/>
  <c r="J136"/>
  <c r="H104"/>
  <c r="G104" s="1"/>
  <c r="F104" s="1"/>
  <c r="I103"/>
  <c r="F271"/>
  <c r="G289"/>
  <c r="H286"/>
  <c r="G315"/>
  <c r="H314"/>
  <c r="K314" s="1"/>
  <c r="F296"/>
  <c r="J296"/>
  <c r="F207"/>
  <c r="J207"/>
  <c r="H216"/>
  <c r="G216" s="1"/>
  <c r="F216" s="1"/>
  <c r="I215"/>
  <c r="H188"/>
  <c r="G188" s="1"/>
  <c r="F188" s="1"/>
  <c r="I187"/>
  <c r="I313"/>
  <c r="K167"/>
  <c r="I166"/>
  <c r="J167"/>
  <c r="G275"/>
  <c r="G270" s="1"/>
  <c r="H270"/>
  <c r="H146"/>
  <c r="I145"/>
  <c r="G160"/>
  <c r="J271"/>
  <c r="J110"/>
  <c r="H135"/>
  <c r="J189"/>
  <c r="H206"/>
  <c r="K207"/>
  <c r="J223"/>
  <c r="K136"/>
  <c r="I100"/>
  <c r="J100" s="1"/>
  <c r="H100"/>
  <c r="H99" s="1"/>
  <c r="G99"/>
  <c r="F99"/>
  <c r="J96"/>
  <c r="I95"/>
  <c r="H95"/>
  <c r="G95"/>
  <c r="F95"/>
  <c r="K94"/>
  <c r="J94"/>
  <c r="I93"/>
  <c r="H93"/>
  <c r="G93"/>
  <c r="F93"/>
  <c r="K90"/>
  <c r="J90"/>
  <c r="I89"/>
  <c r="H89"/>
  <c r="G89"/>
  <c r="F89"/>
  <c r="K86"/>
  <c r="J86"/>
  <c r="I85"/>
  <c r="H85"/>
  <c r="G85"/>
  <c r="F85"/>
  <c r="K84"/>
  <c r="J84"/>
  <c r="I83"/>
  <c r="H83"/>
  <c r="G83"/>
  <c r="F83"/>
  <c r="K81"/>
  <c r="J81"/>
  <c r="I80"/>
  <c r="H80"/>
  <c r="G80"/>
  <c r="F80"/>
  <c r="J69"/>
  <c r="I68"/>
  <c r="I67" s="1"/>
  <c r="H68"/>
  <c r="G68"/>
  <c r="F68"/>
  <c r="K62"/>
  <c r="J62"/>
  <c r="K61"/>
  <c r="J61"/>
  <c r="I60"/>
  <c r="H60"/>
  <c r="G60"/>
  <c r="F60"/>
  <c r="J59"/>
  <c r="I58"/>
  <c r="H58"/>
  <c r="G58"/>
  <c r="F58"/>
  <c r="J55"/>
  <c r="J54"/>
  <c r="I53"/>
  <c r="I52" s="1"/>
  <c r="H53"/>
  <c r="G53"/>
  <c r="F53"/>
  <c r="J50"/>
  <c r="J49"/>
  <c r="K48"/>
  <c r="J48"/>
  <c r="I47"/>
  <c r="H47"/>
  <c r="G47"/>
  <c r="F47"/>
  <c r="J46"/>
  <c r="J45"/>
  <c r="I44"/>
  <c r="H44"/>
  <c r="G44"/>
  <c r="F44"/>
  <c r="J43"/>
  <c r="I42"/>
  <c r="H42"/>
  <c r="G42"/>
  <c r="F42"/>
  <c r="J41"/>
  <c r="K40"/>
  <c r="J40"/>
  <c r="G146" l="1"/>
  <c r="F146"/>
  <c r="G135"/>
  <c r="F92"/>
  <c r="K109"/>
  <c r="J60"/>
  <c r="J89"/>
  <c r="H92"/>
  <c r="I127"/>
  <c r="I126" s="1"/>
  <c r="F57"/>
  <c r="G92"/>
  <c r="H67"/>
  <c r="K83"/>
  <c r="J128"/>
  <c r="K47"/>
  <c r="J58"/>
  <c r="K128"/>
  <c r="J93"/>
  <c r="F82"/>
  <c r="G57"/>
  <c r="K60"/>
  <c r="K80"/>
  <c r="G82"/>
  <c r="H57"/>
  <c r="I66"/>
  <c r="K89"/>
  <c r="I99"/>
  <c r="J99" s="1"/>
  <c r="J83"/>
  <c r="J44"/>
  <c r="J47"/>
  <c r="J68"/>
  <c r="K146"/>
  <c r="J42"/>
  <c r="H52"/>
  <c r="G52" s="1"/>
  <c r="F52" s="1"/>
  <c r="J53"/>
  <c r="I57"/>
  <c r="K57" s="1"/>
  <c r="J85"/>
  <c r="K85"/>
  <c r="K99"/>
  <c r="G67"/>
  <c r="G66" s="1"/>
  <c r="J95"/>
  <c r="J80"/>
  <c r="I82"/>
  <c r="K135"/>
  <c r="J188"/>
  <c r="J216"/>
  <c r="H201"/>
  <c r="J109"/>
  <c r="H127"/>
  <c r="G127" s="1"/>
  <c r="F127" s="1"/>
  <c r="G206"/>
  <c r="K206"/>
  <c r="H145"/>
  <c r="I144"/>
  <c r="F289"/>
  <c r="F286" s="1"/>
  <c r="G286"/>
  <c r="J289"/>
  <c r="F275"/>
  <c r="F270" s="1"/>
  <c r="J275"/>
  <c r="H187"/>
  <c r="G187" s="1"/>
  <c r="I186"/>
  <c r="I51"/>
  <c r="F67"/>
  <c r="F66" s="1"/>
  <c r="H82"/>
  <c r="I92"/>
  <c r="K93"/>
  <c r="I79"/>
  <c r="I88"/>
  <c r="H134"/>
  <c r="J146"/>
  <c r="K216"/>
  <c r="J104"/>
  <c r="F315"/>
  <c r="J315"/>
  <c r="H103"/>
  <c r="G103" s="1"/>
  <c r="F103" s="1"/>
  <c r="I102"/>
  <c r="F135"/>
  <c r="F160"/>
  <c r="J160"/>
  <c r="H166"/>
  <c r="K166" s="1"/>
  <c r="I159"/>
  <c r="H313"/>
  <c r="K313" s="1"/>
  <c r="H215"/>
  <c r="G215" s="1"/>
  <c r="F215" s="1"/>
  <c r="I214"/>
  <c r="K100"/>
  <c r="G314"/>
  <c r="G39"/>
  <c r="F36"/>
  <c r="K35"/>
  <c r="J35"/>
  <c r="K34"/>
  <c r="J34"/>
  <c r="I33"/>
  <c r="G33"/>
  <c r="F33"/>
  <c r="K30"/>
  <c r="J30"/>
  <c r="K28"/>
  <c r="J28"/>
  <c r="K27"/>
  <c r="J27"/>
  <c r="G25"/>
  <c r="H25"/>
  <c r="F26"/>
  <c r="K17"/>
  <c r="J17"/>
  <c r="I16"/>
  <c r="I15" s="1"/>
  <c r="I14" s="1"/>
  <c r="I13" s="1"/>
  <c r="H16"/>
  <c r="G16"/>
  <c r="F16"/>
  <c r="F15" s="1"/>
  <c r="G145" l="1"/>
  <c r="J145" s="1"/>
  <c r="F145"/>
  <c r="G32"/>
  <c r="J135"/>
  <c r="G201"/>
  <c r="J201" s="1"/>
  <c r="F187"/>
  <c r="J67"/>
  <c r="H66"/>
  <c r="H65" s="1"/>
  <c r="G65" s="1"/>
  <c r="F65" s="1"/>
  <c r="J39"/>
  <c r="K26"/>
  <c r="J26" s="1"/>
  <c r="K39"/>
  <c r="I65"/>
  <c r="I64" s="1"/>
  <c r="J52"/>
  <c r="J66"/>
  <c r="J16"/>
  <c r="I56"/>
  <c r="J82"/>
  <c r="J57"/>
  <c r="K127"/>
  <c r="J33"/>
  <c r="J215"/>
  <c r="K145"/>
  <c r="K16"/>
  <c r="F32"/>
  <c r="K215"/>
  <c r="F25"/>
  <c r="K82"/>
  <c r="K33"/>
  <c r="J127"/>
  <c r="H102"/>
  <c r="H79"/>
  <c r="K79" s="1"/>
  <c r="I78"/>
  <c r="F314"/>
  <c r="F313" s="1"/>
  <c r="G313"/>
  <c r="J314"/>
  <c r="H88"/>
  <c r="G88" s="1"/>
  <c r="F88" s="1"/>
  <c r="I87"/>
  <c r="F206"/>
  <c r="J206"/>
  <c r="I25"/>
  <c r="I12"/>
  <c r="I11" s="1"/>
  <c r="I32"/>
  <c r="J187"/>
  <c r="G166"/>
  <c r="H159"/>
  <c r="G134"/>
  <c r="K134"/>
  <c r="H56"/>
  <c r="G56" s="1"/>
  <c r="F56" s="1"/>
  <c r="H186"/>
  <c r="I185"/>
  <c r="H144"/>
  <c r="H214"/>
  <c r="I213"/>
  <c r="I212"/>
  <c r="J92"/>
  <c r="K92"/>
  <c r="I91"/>
  <c r="H51"/>
  <c r="H126"/>
  <c r="G126" s="1"/>
  <c r="F126" s="1"/>
  <c r="I125"/>
  <c r="H32"/>
  <c r="H15"/>
  <c r="G15" s="1"/>
  <c r="J15" s="1"/>
  <c r="J103"/>
  <c r="H133"/>
  <c r="G144" l="1"/>
  <c r="J144" s="1"/>
  <c r="F144"/>
  <c r="G186"/>
  <c r="J186" s="1"/>
  <c r="K214"/>
  <c r="F201"/>
  <c r="F186" s="1"/>
  <c r="K159"/>
  <c r="G102"/>
  <c r="J102" s="1"/>
  <c r="G51"/>
  <c r="J56"/>
  <c r="J88"/>
  <c r="F134"/>
  <c r="J134"/>
  <c r="H91"/>
  <c r="G91" s="1"/>
  <c r="F91" s="1"/>
  <c r="F166"/>
  <c r="F159" s="1"/>
  <c r="J166"/>
  <c r="G159"/>
  <c r="G133"/>
  <c r="K133"/>
  <c r="G214"/>
  <c r="H212"/>
  <c r="K212" s="1"/>
  <c r="H213"/>
  <c r="K213" s="1"/>
  <c r="H185"/>
  <c r="K185" s="1"/>
  <c r="K32"/>
  <c r="I31"/>
  <c r="J32"/>
  <c r="H64"/>
  <c r="G64" s="1"/>
  <c r="F64" s="1"/>
  <c r="I63"/>
  <c r="I77"/>
  <c r="K144"/>
  <c r="K126"/>
  <c r="J65"/>
  <c r="H14"/>
  <c r="J126"/>
  <c r="K56"/>
  <c r="K88"/>
  <c r="K15"/>
  <c r="H125"/>
  <c r="G125" s="1"/>
  <c r="F125" s="1"/>
  <c r="I124"/>
  <c r="J25"/>
  <c r="K25"/>
  <c r="I24"/>
  <c r="H87"/>
  <c r="G87" s="1"/>
  <c r="F87" s="1"/>
  <c r="J313"/>
  <c r="G79"/>
  <c r="H78"/>
  <c r="J159" l="1"/>
  <c r="F102"/>
  <c r="F51"/>
  <c r="J51"/>
  <c r="K91"/>
  <c r="K125"/>
  <c r="G14"/>
  <c r="K14"/>
  <c r="H13"/>
  <c r="H63"/>
  <c r="G63" s="1"/>
  <c r="F63" s="1"/>
  <c r="F214"/>
  <c r="G212"/>
  <c r="J212" s="1"/>
  <c r="G213"/>
  <c r="J213" s="1"/>
  <c r="J214"/>
  <c r="F79"/>
  <c r="J79"/>
  <c r="G78"/>
  <c r="H77"/>
  <c r="K77" s="1"/>
  <c r="H24"/>
  <c r="G24" s="1"/>
  <c r="F24" s="1"/>
  <c r="I23"/>
  <c r="H124"/>
  <c r="G124" s="1"/>
  <c r="F124" s="1"/>
  <c r="I123"/>
  <c r="G185"/>
  <c r="J87"/>
  <c r="K87"/>
  <c r="J125"/>
  <c r="K78"/>
  <c r="J64"/>
  <c r="J91"/>
  <c r="H31"/>
  <c r="G31" s="1"/>
  <c r="F31" s="1"/>
  <c r="F133"/>
  <c r="J133"/>
  <c r="F78" l="1"/>
  <c r="F77" s="1"/>
  <c r="J31"/>
  <c r="J24"/>
  <c r="J63"/>
  <c r="F185"/>
  <c r="J185"/>
  <c r="F14"/>
  <c r="J14"/>
  <c r="F212"/>
  <c r="F213"/>
  <c r="F23"/>
  <c r="K31"/>
  <c r="J78"/>
  <c r="J124"/>
  <c r="K24"/>
  <c r="H123"/>
  <c r="K123" s="1"/>
  <c r="G13"/>
  <c r="K13"/>
  <c r="H12"/>
  <c r="H11" s="1"/>
  <c r="H23"/>
  <c r="G23" s="1"/>
  <c r="J23" s="1"/>
  <c r="I22"/>
  <c r="K124"/>
  <c r="G77"/>
  <c r="J77" s="1"/>
  <c r="F13" l="1"/>
  <c r="J13"/>
  <c r="G123"/>
  <c r="H22"/>
  <c r="K22" s="1"/>
  <c r="I21"/>
  <c r="G12"/>
  <c r="G11" s="1"/>
  <c r="K12"/>
  <c r="K23"/>
  <c r="K11" l="1"/>
  <c r="F12"/>
  <c r="J12"/>
  <c r="G22"/>
  <c r="H21"/>
  <c r="K21" s="1"/>
  <c r="F123"/>
  <c r="J123"/>
  <c r="F22" l="1"/>
  <c r="J22"/>
  <c r="F11"/>
  <c r="J11"/>
  <c r="G21"/>
  <c r="F21" l="1"/>
  <c r="J21"/>
  <c r="F98"/>
  <c r="F97" s="1"/>
  <c r="F76" s="1"/>
  <c r="F108"/>
  <c r="H98"/>
  <c r="H97" s="1"/>
  <c r="H108"/>
  <c r="G98"/>
  <c r="G108"/>
  <c r="F246"/>
  <c r="F245" s="1"/>
  <c r="F222" s="1"/>
  <c r="F255"/>
  <c r="F252" s="1"/>
  <c r="F251" s="1"/>
  <c r="F285"/>
  <c r="F269" s="1"/>
  <c r="F268" s="1"/>
  <c r="G181"/>
  <c r="G180" s="1"/>
  <c r="F181"/>
  <c r="F180" s="1"/>
  <c r="F158" s="1"/>
  <c r="F157" s="1"/>
  <c r="F132" s="1"/>
  <c r="H226"/>
  <c r="H255"/>
  <c r="H252" s="1"/>
  <c r="H251" s="1"/>
  <c r="H285"/>
  <c r="H269" s="1"/>
  <c r="H268" s="1"/>
  <c r="G246"/>
  <c r="G245" s="1"/>
  <c r="G251"/>
  <c r="G285"/>
  <c r="F304"/>
  <c r="F303" s="1"/>
  <c r="F353"/>
  <c r="F377"/>
  <c r="F394"/>
  <c r="F390" s="1"/>
  <c r="F414"/>
  <c r="F413" s="1"/>
  <c r="F458"/>
  <c r="F457" s="1"/>
  <c r="F465"/>
  <c r="F464" s="1"/>
  <c r="F463" s="1"/>
  <c r="G304"/>
  <c r="G303" s="1"/>
  <c r="G353"/>
  <c r="G394"/>
  <c r="G390" s="1"/>
  <c r="G414"/>
  <c r="G413" s="1"/>
  <c r="G458"/>
  <c r="G457" s="1"/>
  <c r="G465"/>
  <c r="I286"/>
  <c r="I285" s="1"/>
  <c r="H181"/>
  <c r="H180" s="1"/>
  <c r="H304"/>
  <c r="H303" s="1"/>
  <c r="H353"/>
  <c r="H360"/>
  <c r="H394"/>
  <c r="H390" s="1"/>
  <c r="H417"/>
  <c r="H416" s="1"/>
  <c r="H458"/>
  <c r="H457" s="1"/>
  <c r="H465"/>
  <c r="I98"/>
  <c r="I97" s="1"/>
  <c r="I108"/>
  <c r="I181"/>
  <c r="I226"/>
  <c r="I255"/>
  <c r="I252" s="1"/>
  <c r="I270"/>
  <c r="J270" s="1"/>
  <c r="I304"/>
  <c r="I303" s="1"/>
  <c r="I353"/>
  <c r="I360"/>
  <c r="I359" s="1"/>
  <c r="I394"/>
  <c r="I390" s="1"/>
  <c r="I418"/>
  <c r="K418" s="1"/>
  <c r="I458"/>
  <c r="I457" s="1"/>
  <c r="I466"/>
  <c r="I465" s="1"/>
  <c r="F606"/>
  <c r="F605" s="1"/>
  <c r="F576" s="1"/>
  <c r="F568" s="1"/>
  <c r="F567" s="1"/>
  <c r="F492" s="1"/>
  <c r="G606"/>
  <c r="G605" s="1"/>
  <c r="H511"/>
  <c r="H510" s="1"/>
  <c r="H509" s="1"/>
  <c r="H606"/>
  <c r="H605" s="1"/>
  <c r="H576" s="1"/>
  <c r="H568" s="1"/>
  <c r="H567" s="1"/>
  <c r="F669"/>
  <c r="F660" s="1"/>
  <c r="F659" s="1"/>
  <c r="F658" s="1"/>
  <c r="F657" s="1"/>
  <c r="G669"/>
  <c r="G660" s="1"/>
  <c r="G659" s="1"/>
  <c r="G658" s="1"/>
  <c r="G657" s="1"/>
  <c r="I488"/>
  <c r="I487" s="1"/>
  <c r="G488"/>
  <c r="G487" s="1"/>
  <c r="G486" s="1"/>
  <c r="G485" s="1"/>
  <c r="G484" s="1"/>
  <c r="H488"/>
  <c r="H487" s="1"/>
  <c r="H486" s="1"/>
  <c r="H485" s="1"/>
  <c r="H484" s="1"/>
  <c r="F488"/>
  <c r="F487" s="1"/>
  <c r="F486" s="1"/>
  <c r="F485" s="1"/>
  <c r="F484" s="1"/>
  <c r="I512"/>
  <c r="I606"/>
  <c r="I605" s="1"/>
  <c r="I576" s="1"/>
  <c r="I643"/>
  <c r="K643" s="1"/>
  <c r="H642"/>
  <c r="G641"/>
  <c r="G640" s="1"/>
  <c r="G639" s="1"/>
  <c r="F641"/>
  <c r="F640" s="1"/>
  <c r="F639" s="1"/>
  <c r="H669"/>
  <c r="H660" s="1"/>
  <c r="H659" s="1"/>
  <c r="H658" s="1"/>
  <c r="H657" s="1"/>
  <c r="I669"/>
  <c r="I660" s="1"/>
  <c r="J660" s="1"/>
  <c r="I685"/>
  <c r="J685" s="1"/>
  <c r="I703"/>
  <c r="I745"/>
  <c r="I739" s="1"/>
  <c r="I760"/>
  <c r="I759" s="1"/>
  <c r="G684"/>
  <c r="G683" s="1"/>
  <c r="G702"/>
  <c r="G701" s="1"/>
  <c r="G700" s="1"/>
  <c r="G745"/>
  <c r="G739" s="1"/>
  <c r="G738" s="1"/>
  <c r="G731" s="1"/>
  <c r="G730" s="1"/>
  <c r="G760"/>
  <c r="G759" s="1"/>
  <c r="H684"/>
  <c r="H683" s="1"/>
  <c r="H703"/>
  <c r="H702" s="1"/>
  <c r="H701" s="1"/>
  <c r="H700" s="1"/>
  <c r="H745"/>
  <c r="H739" s="1"/>
  <c r="H738" s="1"/>
  <c r="H731" s="1"/>
  <c r="H730" s="1"/>
  <c r="H760"/>
  <c r="H759" s="1"/>
  <c r="H758" s="1"/>
  <c r="H757" s="1"/>
  <c r="H756" s="1"/>
  <c r="F684"/>
  <c r="F683" s="1"/>
  <c r="F682" s="1"/>
  <c r="F681" s="1"/>
  <c r="F673" s="1"/>
  <c r="F702"/>
  <c r="F701" s="1"/>
  <c r="F700" s="1"/>
  <c r="F745"/>
  <c r="F739" s="1"/>
  <c r="F738" s="1"/>
  <c r="F731" s="1"/>
  <c r="F730" s="1"/>
  <c r="F760"/>
  <c r="F759" s="1"/>
  <c r="F758" s="1"/>
  <c r="F757" s="1"/>
  <c r="F756" s="1"/>
  <c r="J108" l="1"/>
  <c r="F360"/>
  <c r="F359" s="1"/>
  <c r="F352" s="1"/>
  <c r="F351" s="1"/>
  <c r="F350" s="1"/>
  <c r="F302" s="1"/>
  <c r="G269"/>
  <c r="G268" s="1"/>
  <c r="G158"/>
  <c r="G157" s="1"/>
  <c r="G132" s="1"/>
  <c r="H158"/>
  <c r="H157" s="1"/>
  <c r="H132" s="1"/>
  <c r="H641"/>
  <c r="H640" s="1"/>
  <c r="H639" s="1"/>
  <c r="G758"/>
  <c r="G757" s="1"/>
  <c r="G756" s="1"/>
  <c r="H682"/>
  <c r="H681" s="1"/>
  <c r="H673" s="1"/>
  <c r="G682"/>
  <c r="G681" s="1"/>
  <c r="G673" s="1"/>
  <c r="K270"/>
  <c r="H464"/>
  <c r="H463" s="1"/>
  <c r="H449" s="1"/>
  <c r="G464"/>
  <c r="G463" s="1"/>
  <c r="G449" s="1"/>
  <c r="I76"/>
  <c r="I75" s="1"/>
  <c r="I10" s="1"/>
  <c r="H415"/>
  <c r="H414" s="1"/>
  <c r="H413" s="1"/>
  <c r="J745"/>
  <c r="J724"/>
  <c r="J760"/>
  <c r="K522"/>
  <c r="J353"/>
  <c r="J245"/>
  <c r="F75"/>
  <c r="F10" s="1"/>
  <c r="F699"/>
  <c r="F656" s="1"/>
  <c r="J606"/>
  <c r="F221"/>
  <c r="F220" s="1"/>
  <c r="F219" s="1"/>
  <c r="F184" s="1"/>
  <c r="K304"/>
  <c r="J465"/>
  <c r="J418"/>
  <c r="J669"/>
  <c r="K98"/>
  <c r="J458"/>
  <c r="J246"/>
  <c r="I417"/>
  <c r="J417" s="1"/>
  <c r="I222"/>
  <c r="J98"/>
  <c r="J286"/>
  <c r="G222"/>
  <c r="G221" s="1"/>
  <c r="K606"/>
  <c r="J466"/>
  <c r="J703"/>
  <c r="I702"/>
  <c r="I701" s="1"/>
  <c r="J285"/>
  <c r="I269"/>
  <c r="I268" s="1"/>
  <c r="K303"/>
  <c r="J605"/>
  <c r="J377"/>
  <c r="K724"/>
  <c r="K466"/>
  <c r="J488"/>
  <c r="K377"/>
  <c r="J304"/>
  <c r="J226"/>
  <c r="K108"/>
  <c r="J181"/>
  <c r="J390"/>
  <c r="F449"/>
  <c r="G97"/>
  <c r="J739"/>
  <c r="K745"/>
  <c r="J522"/>
  <c r="K458"/>
  <c r="H359"/>
  <c r="H352" s="1"/>
  <c r="K360"/>
  <c r="H699"/>
  <c r="K576"/>
  <c r="F483"/>
  <c r="I511"/>
  <c r="J512"/>
  <c r="K512"/>
  <c r="I486"/>
  <c r="J487"/>
  <c r="I251"/>
  <c r="J251" s="1"/>
  <c r="J252"/>
  <c r="K97"/>
  <c r="H76"/>
  <c r="H75" s="1"/>
  <c r="H10" s="1"/>
  <c r="G699"/>
  <c r="H492"/>
  <c r="I758"/>
  <c r="J759"/>
  <c r="K457"/>
  <c r="J457"/>
  <c r="H222"/>
  <c r="H221" s="1"/>
  <c r="K703"/>
  <c r="I738"/>
  <c r="I684"/>
  <c r="I659"/>
  <c r="J643"/>
  <c r="K605"/>
  <c r="I642"/>
  <c r="I568"/>
  <c r="J394"/>
  <c r="G576"/>
  <c r="J303"/>
  <c r="K181"/>
  <c r="I464"/>
  <c r="I352"/>
  <c r="I180"/>
  <c r="K660"/>
  <c r="K685"/>
  <c r="K739"/>
  <c r="K465"/>
  <c r="C12" i="36" l="1"/>
  <c r="C11" s="1"/>
  <c r="C10" s="1"/>
  <c r="H220" i="23"/>
  <c r="H219" s="1"/>
  <c r="H184" s="1"/>
  <c r="G220"/>
  <c r="G219" s="1"/>
  <c r="G184" s="1"/>
  <c r="H351"/>
  <c r="H350" s="1"/>
  <c r="H302" s="1"/>
  <c r="H483"/>
  <c r="G568"/>
  <c r="G567" s="1"/>
  <c r="G492" s="1"/>
  <c r="H656"/>
  <c r="G656"/>
  <c r="J222"/>
  <c r="I416"/>
  <c r="K416" s="1"/>
  <c r="K417"/>
  <c r="J97"/>
  <c r="G76"/>
  <c r="K702"/>
  <c r="J702"/>
  <c r="I221"/>
  <c r="K222"/>
  <c r="F9"/>
  <c r="F811" s="1"/>
  <c r="J269"/>
  <c r="K269"/>
  <c r="J464"/>
  <c r="K464"/>
  <c r="I463"/>
  <c r="J360"/>
  <c r="G359"/>
  <c r="I567"/>
  <c r="K568"/>
  <c r="I731"/>
  <c r="K738"/>
  <c r="J738"/>
  <c r="K511"/>
  <c r="J511"/>
  <c r="I510"/>
  <c r="J701"/>
  <c r="I700"/>
  <c r="K701"/>
  <c r="K75"/>
  <c r="J180"/>
  <c r="I158"/>
  <c r="K180"/>
  <c r="J642"/>
  <c r="I641"/>
  <c r="K642"/>
  <c r="K352"/>
  <c r="I351"/>
  <c r="K268"/>
  <c r="J268"/>
  <c r="K684"/>
  <c r="I683"/>
  <c r="J684"/>
  <c r="J758"/>
  <c r="I757"/>
  <c r="K76"/>
  <c r="J576"/>
  <c r="K359"/>
  <c r="K659"/>
  <c r="I658"/>
  <c r="J659"/>
  <c r="K10"/>
  <c r="I485"/>
  <c r="J486"/>
  <c r="H9" l="1"/>
  <c r="H811" s="1"/>
  <c r="D17" i="36" s="1"/>
  <c r="D16" s="1"/>
  <c r="K221" i="23"/>
  <c r="G483"/>
  <c r="J568"/>
  <c r="I415"/>
  <c r="J415" s="1"/>
  <c r="J221"/>
  <c r="I220"/>
  <c r="K220" s="1"/>
  <c r="J416"/>
  <c r="G75"/>
  <c r="G10" s="1"/>
  <c r="J76"/>
  <c r="I682"/>
  <c r="K683"/>
  <c r="J683"/>
  <c r="J463"/>
  <c r="K463"/>
  <c r="I449"/>
  <c r="I756"/>
  <c r="J756" s="1"/>
  <c r="J757"/>
  <c r="I157"/>
  <c r="K158"/>
  <c r="J158"/>
  <c r="K700"/>
  <c r="J700"/>
  <c r="I657"/>
  <c r="J658"/>
  <c r="K658"/>
  <c r="K510"/>
  <c r="J510"/>
  <c r="I509"/>
  <c r="I484"/>
  <c r="J485"/>
  <c r="I640"/>
  <c r="K641"/>
  <c r="J641"/>
  <c r="I730"/>
  <c r="I699" s="1"/>
  <c r="K731"/>
  <c r="J731"/>
  <c r="G352"/>
  <c r="J359"/>
  <c r="I350"/>
  <c r="K351"/>
  <c r="J567"/>
  <c r="K567"/>
  <c r="D14" i="36" l="1"/>
  <c r="D9" s="1"/>
  <c r="D8" s="1"/>
  <c r="D22" s="1"/>
  <c r="K415" i="23"/>
  <c r="I414"/>
  <c r="K414" s="1"/>
  <c r="D15" i="36"/>
  <c r="I219" i="23"/>
  <c r="J219" s="1"/>
  <c r="J220"/>
  <c r="J10"/>
  <c r="J75"/>
  <c r="I492"/>
  <c r="J509"/>
  <c r="K509"/>
  <c r="K350"/>
  <c r="I302"/>
  <c r="J484"/>
  <c r="J449"/>
  <c r="K449"/>
  <c r="K699"/>
  <c r="J699"/>
  <c r="K157"/>
  <c r="I132"/>
  <c r="J157"/>
  <c r="J682"/>
  <c r="K682"/>
  <c r="I681"/>
  <c r="G351"/>
  <c r="J352"/>
  <c r="J730"/>
  <c r="K730"/>
  <c r="K640"/>
  <c r="J640"/>
  <c r="I639"/>
  <c r="J657"/>
  <c r="K657"/>
  <c r="I413" l="1"/>
  <c r="J414"/>
  <c r="K219"/>
  <c r="I184"/>
  <c r="J492"/>
  <c r="K492"/>
  <c r="K681"/>
  <c r="I673"/>
  <c r="J681"/>
  <c r="J132"/>
  <c r="K132"/>
  <c r="K302"/>
  <c r="G350"/>
  <c r="J351"/>
  <c r="K639"/>
  <c r="J639"/>
  <c r="I483"/>
  <c r="I9" l="1"/>
  <c r="K9" s="1"/>
  <c r="J413"/>
  <c r="K413"/>
  <c r="J184"/>
  <c r="K184"/>
  <c r="J483"/>
  <c r="K483"/>
  <c r="G302"/>
  <c r="J350"/>
  <c r="J673"/>
  <c r="K673"/>
  <c r="I656"/>
  <c r="I811" l="1"/>
  <c r="J656"/>
  <c r="K656"/>
  <c r="G9"/>
  <c r="J302"/>
  <c r="G811" l="1"/>
  <c r="C17" i="36" s="1"/>
  <c r="C16" s="1"/>
  <c r="C15" s="1"/>
  <c r="C14" s="1"/>
  <c r="C9" s="1"/>
  <c r="C8" s="1"/>
  <c r="C22" s="1"/>
  <c r="J9" i="23"/>
  <c r="K811"/>
  <c r="E17" i="36"/>
  <c r="E16" l="1"/>
  <c r="F17"/>
  <c r="G17"/>
  <c r="E14"/>
  <c r="E15"/>
  <c r="J811" i="23"/>
  <c r="F14" i="36" l="1"/>
  <c r="G14"/>
  <c r="F15"/>
  <c r="G15"/>
  <c r="F16"/>
  <c r="G16"/>
  <c r="E12"/>
  <c r="D12"/>
  <c r="D11" s="1"/>
  <c r="D10" s="1"/>
  <c r="G13" l="1"/>
  <c r="F13"/>
  <c r="F12"/>
  <c r="G12"/>
  <c r="E11"/>
  <c r="G11" s="1"/>
  <c r="E9"/>
  <c r="E8" s="1"/>
  <c r="E22" s="1"/>
  <c r="G22" s="1"/>
  <c r="G9" l="1"/>
  <c r="G8"/>
  <c r="E10"/>
  <c r="F11"/>
  <c r="F10" l="1"/>
  <c r="G10"/>
</calcChain>
</file>

<file path=xl/sharedStrings.xml><?xml version="1.0" encoding="utf-8"?>
<sst xmlns="http://schemas.openxmlformats.org/spreadsheetml/2006/main" count="2055" uniqueCount="1155">
  <si>
    <t>Целевая статья</t>
  </si>
  <si>
    <t>Вид расходов</t>
  </si>
  <si>
    <t>Направление расходов (отрасль), наименование показателя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</si>
  <si>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</si>
  <si>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</si>
  <si>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</si>
  <si>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</si>
  <si>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</si>
  <si>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</si>
  <si>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</si>
  <si>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</si>
  <si>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</si>
  <si>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</si>
  <si>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</si>
  <si>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</si>
  <si>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</si>
  <si>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</si>
  <si>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</si>
  <si>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</si>
  <si>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</si>
  <si>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</si>
  <si>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</si>
  <si>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</si>
  <si>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</si>
  <si>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</si>
  <si>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</si>
  <si>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</si>
  <si>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</si>
  <si>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</si>
  <si>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</si>
  <si>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</si>
  <si>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</si>
  <si>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</si>
  <si>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</si>
  <si>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</si>
  <si>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</si>
  <si>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</si>
  <si>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</si>
  <si>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</si>
  <si>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</si>
  <si>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</si>
  <si>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</si>
  <si>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</si>
  <si>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</si>
  <si>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</si>
  <si>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</si>
  <si>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</si>
  <si>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</si>
  <si>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</si>
  <si>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</si>
  <si>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</si>
  <si>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</si>
  <si>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</si>
  <si>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</si>
  <si>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</si>
  <si>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</si>
  <si>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</si>
  <si>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</si>
  <si>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</si>
  <si>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</si>
  <si>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</si>
  <si>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</si>
  <si>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</si>
  <si>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</si>
  <si>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</si>
  <si>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</si>
  <si>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</si>
  <si>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</si>
  <si>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</si>
  <si>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</si>
  <si>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</si>
  <si>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</si>
  <si>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</si>
  <si>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</si>
  <si>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</si>
  <si>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</si>
  <si>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</si>
  <si>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</si>
  <si>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</si>
  <si>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</si>
  <si>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</si>
  <si>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</si>
  <si>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</si>
  <si>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</si>
  <si>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</si>
  <si>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</si>
  <si>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</si>
  <si>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</si>
  <si>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</si>
  <si>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</si>
  <si>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</si>
  <si>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</si>
  <si>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</si>
  <si>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</si>
  <si>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</si>
  <si>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</si>
  <si>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</si>
  <si>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</si>
  <si>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</si>
  <si>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</si>
  <si>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</si>
  <si>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местного бюджета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</si>
  <si>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</si>
  <si>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</si>
  <si>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</si>
  <si>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</si>
  <si>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</si>
  <si>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</si>
  <si>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</si>
  <si>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</si>
  <si>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</si>
  <si>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</si>
  <si>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</si>
  <si>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</si>
  <si>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</si>
  <si>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</si>
  <si>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</si>
  <si>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</si>
  <si>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</si>
  <si>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</si>
  <si>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</si>
  <si>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</si>
  <si>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</si>
  <si>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</si>
  <si>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</si>
  <si>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</si>
  <si>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</si>
  <si>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</si>
  <si>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</si>
  <si>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</si>
  <si>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</si>
  <si>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</si>
  <si>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</si>
  <si>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</si>
  <si>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</si>
  <si>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</si>
  <si>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</si>
  <si>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</si>
  <si>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</si>
  <si>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</si>
  <si>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</si>
  <si>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</si>
  <si>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</si>
  <si>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</si>
  <si>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</si>
  <si>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</si>
  <si>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</si>
  <si>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</si>
  <si>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</si>
  <si>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</si>
  <si>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</si>
  <si>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</si>
  <si>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</si>
  <si>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</si>
  <si>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</si>
  <si>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</si>
  <si>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</si>
  <si>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</si>
  <si>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</si>
  <si>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</si>
  <si>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</si>
  <si>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</si>
  <si>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</si>
  <si>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</si>
  <si>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</si>
  <si>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</si>
  <si>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</si>
  <si>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</si>
  <si>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</si>
  <si>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</si>
  <si>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</si>
  <si>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</si>
  <si>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</si>
  <si>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</si>
  <si>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</si>
  <si>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</si>
  <si>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</si>
  <si>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</si>
  <si>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</si>
  <si>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</si>
  <si>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</si>
  <si>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</si>
  <si>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</si>
  <si>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</si>
  <si>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</si>
  <si>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</si>
  <si>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</si>
  <si>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</si>
  <si>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</si>
  <si>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</si>
  <si>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</si>
  <si>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</si>
  <si>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</si>
  <si>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</si>
  <si>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</si>
  <si>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</si>
  <si>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</si>
  <si>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</si>
  <si>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</si>
  <si>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</si>
  <si>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</si>
  <si>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</si>
  <si>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</si>
  <si>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</si>
  <si>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</si>
  <si>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</si>
  <si>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</si>
  <si>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</si>
  <si>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</si>
  <si>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</si>
  <si>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</si>
  <si>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</si>
  <si>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</si>
  <si>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</si>
  <si>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</si>
  <si>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</si>
  <si>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</si>
  <si>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</si>
  <si>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</si>
  <si>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</si>
  <si>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</si>
  <si>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</si>
  <si>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</si>
  <si>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</si>
  <si>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</si>
  <si>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</si>
  <si>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</si>
  <si>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</si>
  <si>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</si>
  <si>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</si>
  <si>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</si>
  <si>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</si>
  <si>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</si>
  <si>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</si>
  <si>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</si>
  <si>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</si>
  <si>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</si>
  <si>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</si>
  <si>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</si>
  <si>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</si>
  <si>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</si>
  <si>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</si>
  <si>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</si>
  <si>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</si>
  <si>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</si>
  <si>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</si>
  <si>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</si>
  <si>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</si>
  <si>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</si>
  <si>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</si>
  <si>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</si>
  <si>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</si>
  <si>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</si>
  <si>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</si>
  <si>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</si>
  <si>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</si>
  <si>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</si>
  <si>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</si>
  <si>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</si>
  <si>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</si>
  <si>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</si>
  <si>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</si>
  <si>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</si>
  <si>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</si>
  <si>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</si>
  <si>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</si>
  <si>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</si>
  <si>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</si>
  <si>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</si>
  <si>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</si>
  <si>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</si>
  <si>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</si>
  <si>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</si>
  <si>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</si>
  <si>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</si>
  <si>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</si>
  <si>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</si>
  <si>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</si>
  <si>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</si>
  <si>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</si>
  <si>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</si>
  <si>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</si>
  <si>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</si>
  <si>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</si>
  <si>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</si>
  <si>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</si>
  <si>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</si>
  <si>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</si>
  <si>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</si>
  <si>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</si>
  <si>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</si>
  <si>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</si>
  <si>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</si>
  <si>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</si>
  <si>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</si>
  <si>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</si>
  <si>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</si>
  <si>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</si>
  <si>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</si>
  <si>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</si>
  <si>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</si>
  <si>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</si>
  <si>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</si>
  <si>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</si>
  <si>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</si>
  <si>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</si>
  <si>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</si>
  <si>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</si>
  <si>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</si>
  <si>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</si>
  <si>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</si>
  <si>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</si>
  <si>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</si>
  <si>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</si>
  <si>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</si>
  <si>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</si>
  <si>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</si>
  <si>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</si>
  <si>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</si>
  <si>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</si>
  <si>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</si>
  <si>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</si>
  <si>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</si>
  <si>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</si>
  <si>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</si>
  <si>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</si>
  <si>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</si>
  <si>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</si>
  <si>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</si>
  <si>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</si>
  <si>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</si>
  <si>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</si>
  <si>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</si>
  <si>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</si>
  <si>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</si>
  <si>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</si>
  <si>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</si>
  <si>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</si>
  <si>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</si>
  <si>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</si>
  <si>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</si>
  <si>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</si>
  <si>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</si>
  <si>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</si>
  <si>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</si>
  <si>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</si>
  <si>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</si>
  <si>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</si>
  <si>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</si>
  <si>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</si>
  <si>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</si>
  <si>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</si>
  <si>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</si>
  <si>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</si>
  <si>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</si>
  <si>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</si>
  <si>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</si>
  <si>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</si>
  <si>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</si>
  <si>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</si>
  <si>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</si>
  <si>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</si>
  <si>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</si>
  <si>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</si>
  <si>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</si>
  <si>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</si>
  <si>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</si>
  <si>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</si>
  <si>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</si>
  <si>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</si>
  <si>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</si>
  <si>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</si>
  <si>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</si>
  <si>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</si>
  <si>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</si>
  <si>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</si>
  <si>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</si>
  <si>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</si>
  <si>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</si>
  <si>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</si>
  <si>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</si>
  <si>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</si>
  <si>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</si>
  <si>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</si>
  <si>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</si>
  <si>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</si>
  <si>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</si>
  <si>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</si>
  <si>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</si>
  <si>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</si>
  <si>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</si>
  <si>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</si>
  <si>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</si>
  <si>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</si>
  <si>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</si>
  <si>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</si>
  <si>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</si>
  <si>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</si>
  <si>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</si>
  <si>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</si>
  <si>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</si>
  <si>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</si>
  <si>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</si>
  <si>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</si>
  <si>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</si>
  <si>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</si>
  <si>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</si>
  <si>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</si>
  <si>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</si>
  <si>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</si>
  <si>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</si>
  <si>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</si>
  <si>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</si>
  <si>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</si>
  <si>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</si>
  <si>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</si>
  <si>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</si>
  <si>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</si>
  <si>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</si>
  <si>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</si>
  <si>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</si>
  <si>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</si>
  <si>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</si>
  <si>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</si>
  <si>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</si>
  <si>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</si>
  <si>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</si>
  <si>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</si>
  <si>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</si>
  <si>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</si>
  <si>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</si>
  <si>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</si>
  <si>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</si>
  <si>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</si>
  <si>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</si>
  <si>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</si>
  <si>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</si>
  <si>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</si>
  <si>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</si>
  <si>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</si>
  <si>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</si>
  <si>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</si>
  <si>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</si>
  <si>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</si>
  <si>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</si>
  <si>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</si>
  <si>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</si>
  <si>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</si>
  <si>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</si>
  <si>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</si>
  <si>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</si>
  <si>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</si>
  <si>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</si>
  <si>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</si>
  <si>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</si>
  <si>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</si>
  <si>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</si>
  <si>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02 6 10 SP350</t>
  </si>
  <si>
    <t>06 1 А2 55195</t>
  </si>
  <si>
    <t>Строительство Купросского сельского дома культуры на 50 мест в с. Купрос</t>
  </si>
  <si>
    <t>06 1 70 SР350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</si>
  <si>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</si>
  <si>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</si>
  <si>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</si>
  <si>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</si>
  <si>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</si>
  <si>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</si>
  <si>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</si>
  <si>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</si>
  <si>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</si>
  <si>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02 2 20 SН420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</si>
  <si>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</si>
  <si>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</si>
  <si>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</si>
  <si>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</si>
  <si>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</si>
  <si>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</si>
  <si>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</si>
  <si>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</si>
  <si>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</si>
  <si>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</si>
  <si>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</si>
  <si>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</si>
  <si>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</si>
  <si>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</si>
  <si>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</si>
  <si>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</si>
  <si>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Муниципальная программа "Муниципальное управление в Юсьвинском муниципальном округе Пермского края"</t>
  </si>
  <si>
    <t>Муниципальная программа "Образование Юсьвинского муниципального округа Пермского края"</t>
  </si>
  <si>
    <t xml:space="preserve">Организация и проведение общественно-значимых мероприятий с участием инвалидов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</si>
  <si>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</si>
  <si>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</si>
  <si>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</si>
  <si>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</si>
  <si>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</si>
  <si>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</si>
  <si>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</si>
  <si>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</si>
  <si>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</si>
  <si>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</si>
  <si>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</si>
  <si>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</si>
  <si>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</si>
  <si>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</si>
  <si>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</si>
  <si>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</si>
  <si>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</si>
  <si>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</si>
  <si>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</si>
  <si>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</si>
  <si>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</si>
  <si>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</si>
  <si>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</si>
  <si>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</si>
  <si>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</si>
  <si>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</si>
  <si>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</si>
  <si>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</si>
  <si>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</si>
  <si>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</si>
  <si>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</si>
  <si>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</si>
  <si>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</si>
  <si>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</si>
  <si>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</si>
  <si>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</si>
  <si>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</si>
  <si>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</si>
  <si>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</si>
  <si>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</si>
  <si>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</si>
  <si>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</si>
  <si>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</si>
  <si>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</si>
  <si>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</si>
  <si>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</si>
  <si>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</si>
  <si>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</si>
  <si>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</si>
  <si>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</si>
  <si>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</si>
  <si>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</si>
  <si>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</si>
  <si>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</si>
  <si>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</si>
  <si>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</si>
  <si>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</si>
  <si>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</si>
  <si>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</si>
  <si>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</si>
  <si>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</si>
  <si>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</si>
  <si>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</si>
  <si>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</si>
  <si>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</si>
  <si>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</si>
  <si>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</si>
  <si>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</si>
  <si>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</si>
  <si>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</si>
  <si>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</si>
  <si>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</si>
  <si>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</si>
  <si>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</si>
  <si>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</si>
  <si>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</si>
  <si>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</si>
  <si>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</si>
  <si>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</si>
  <si>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</si>
  <si>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</si>
  <si>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</si>
  <si>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</si>
  <si>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</si>
  <si>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</si>
  <si>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</si>
  <si>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</si>
  <si>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</si>
  <si>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</si>
  <si>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</si>
  <si>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</si>
  <si>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</si>
  <si>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</si>
  <si>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</si>
  <si>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</si>
  <si>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</si>
  <si>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</si>
  <si>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</si>
  <si>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</si>
  <si>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</si>
  <si>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</si>
  <si>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</si>
  <si>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</si>
  <si>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</si>
  <si>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</si>
  <si>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</si>
  <si>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</si>
  <si>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</si>
  <si>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</si>
  <si>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</si>
  <si>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</si>
  <si>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</si>
  <si>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</si>
  <si>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</si>
  <si>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</si>
  <si>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</si>
  <si>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</si>
  <si>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</si>
  <si>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</si>
  <si>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</si>
  <si>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</si>
  <si>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</si>
  <si>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</si>
  <si>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</si>
  <si>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</si>
  <si>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</si>
  <si>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10 3 10 SP350</t>
  </si>
  <si>
    <t>Текущее содержание (ремонт) объектов благоустройства, организация освещения улиц</t>
  </si>
  <si>
    <t>06 1 70 SP350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</si>
  <si>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</si>
  <si>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</si>
  <si>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</si>
  <si>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</si>
  <si>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</si>
  <si>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</si>
  <si>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 проекта «Культурная реновация» программа «Комфортный край»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</si>
  <si>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</si>
  <si>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</si>
  <si>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</si>
  <si>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</si>
  <si>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</si>
  <si>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</si>
  <si>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</si>
  <si>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</si>
  <si>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</si>
  <si>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</si>
  <si>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</si>
  <si>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</si>
  <si>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</si>
  <si>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</si>
  <si>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</si>
  <si>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</si>
  <si>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</si>
  <si>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</si>
  <si>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</si>
  <si>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</si>
  <si>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</si>
  <si>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</si>
  <si>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</si>
  <si>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</si>
  <si>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</si>
  <si>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</si>
  <si>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</si>
  <si>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</si>
  <si>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</si>
  <si>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</si>
  <si>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</si>
  <si>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</si>
  <si>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</si>
  <si>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</si>
  <si>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</si>
  <si>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</si>
  <si>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средства местного бюджета</t>
  </si>
  <si>
    <t>средства краевого бюджета</t>
  </si>
  <si>
    <t>№ п/п</t>
  </si>
  <si>
    <t>Приложение 3</t>
  </si>
  <si>
    <t>Приложение 4</t>
  </si>
  <si>
    <t>Наименование направлений расходов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</si>
  <si>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</si>
  <si>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</si>
  <si>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</si>
  <si>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</si>
  <si>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</si>
  <si>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</si>
  <si>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</si>
  <si>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</si>
  <si>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</si>
  <si>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</si>
  <si>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</si>
  <si>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</si>
  <si>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</si>
  <si>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</si>
  <si>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</si>
  <si>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</si>
  <si>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</si>
  <si>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</si>
  <si>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</si>
  <si>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</si>
  <si>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</si>
  <si>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</si>
  <si>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</si>
  <si>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</si>
  <si>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</si>
  <si>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</si>
  <si>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</si>
  <si>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</si>
  <si>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</si>
  <si>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</si>
  <si>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</si>
  <si>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</si>
  <si>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</si>
  <si>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</si>
  <si>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</si>
  <si>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Приложение 2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</si>
  <si>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</si>
  <si>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</si>
  <si>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</si>
  <si>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</si>
  <si>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</si>
  <si>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</si>
  <si>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</si>
  <si>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</si>
  <si>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</si>
  <si>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</si>
  <si>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</si>
  <si>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</si>
  <si>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</si>
  <si>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</si>
  <si>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</si>
  <si>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</si>
  <si>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</si>
  <si>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</si>
  <si>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Почашорка автомобильной дороги ул. Паньковская с. Юсьва</t>
  </si>
  <si>
    <t>Ремонт моста автомобильной дороги "Бажино-Шедово"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</si>
  <si>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</si>
  <si>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</si>
  <si>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</si>
  <si>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</si>
  <si>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</si>
  <si>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</si>
  <si>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</si>
  <si>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</si>
  <si>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</si>
  <si>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</si>
  <si>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</si>
  <si>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</si>
  <si>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</si>
  <si>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</si>
  <si>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</si>
  <si>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</si>
  <si>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</si>
  <si>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</si>
  <si>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</si>
  <si>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</si>
  <si>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Актуализация схем теплоснабжения Юсьвинского муниципального округа Пермского края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</si>
  <si>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</si>
  <si>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</si>
  <si>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</si>
  <si>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</si>
  <si>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</si>
  <si>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</si>
  <si>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</si>
  <si>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</si>
  <si>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</si>
  <si>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</si>
  <si>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</si>
  <si>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</si>
  <si>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</si>
  <si>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</si>
  <si>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</si>
  <si>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</si>
  <si>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</si>
  <si>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</si>
  <si>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</si>
  <si>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</si>
  <si>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</si>
  <si>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</si>
  <si>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</si>
  <si>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</si>
  <si>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</si>
  <si>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</si>
  <si>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</si>
  <si>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</si>
  <si>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</si>
  <si>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</si>
  <si>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</si>
  <si>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</si>
  <si>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% исполнения от годовых назначений</t>
  </si>
  <si>
    <t>к распоряжению администрации Юсьвинского муниципального округа Пермского края округа</t>
  </si>
  <si>
    <t>Утверждено на 2024 год</t>
  </si>
  <si>
    <t>Уточненный план на 2024 год</t>
  </si>
  <si>
    <t>10 3 10 SP410</t>
  </si>
  <si>
    <t>10 2 20 SP430</t>
  </si>
  <si>
    <t>0900</t>
  </si>
  <si>
    <t>0902</t>
  </si>
  <si>
    <t xml:space="preserve">92 0 00 2А180 </t>
  </si>
  <si>
    <t>Здравоохранение</t>
  </si>
  <si>
    <t>Амбулаторная помощь</t>
  </si>
  <si>
    <t>Непрограмные мероприятия</t>
  </si>
  <si>
    <t>Реализация мероприятий по созданию условий осуществления медицинской деятельности в модульных зданиях ФАП</t>
  </si>
  <si>
    <t>02 2 20 23930</t>
  </si>
  <si>
    <t>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</si>
  <si>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07 0 10 2Ф180</t>
  </si>
  <si>
    <t>Обеспечение условий для развития физической культуры и массового спорта</t>
  </si>
  <si>
    <t>01 3 10 2В230</t>
  </si>
  <si>
    <t>Уточненный план</t>
  </si>
  <si>
    <t>Отклонение</t>
  </si>
  <si>
    <t xml:space="preserve">к распоряжению администрации Юсьвинского  </t>
  </si>
  <si>
    <t>Итого</t>
  </si>
  <si>
    <t>Кассовый расход на 01.04.2024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</si>
  <si>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</si>
  <si>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</si>
  <si>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</si>
  <si>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</si>
  <si>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</si>
  <si>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</si>
  <si>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</si>
  <si>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</si>
  <si>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</si>
  <si>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</si>
  <si>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</si>
  <si>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</si>
  <si>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</si>
  <si>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</si>
  <si>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</si>
  <si>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</si>
  <si>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</si>
  <si>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1 01 02 040 01 0000 110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</si>
  <si>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</si>
  <si>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</si>
  <si>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</si>
  <si>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</si>
  <si>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</si>
  <si>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</si>
  <si>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</si>
  <si>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</si>
  <si>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</si>
  <si>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</si>
  <si>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</si>
  <si>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</si>
  <si>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</si>
  <si>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</si>
  <si>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</si>
  <si>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</si>
  <si>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</si>
  <si>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</si>
  <si>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</si>
  <si>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</si>
  <si>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</si>
  <si>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</si>
  <si>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</si>
  <si>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1 05 02 010 02 0000 110 </t>
  </si>
  <si>
    <t>Единый налог на вмененный доход для отдельных видов деятельности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</si>
  <si>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</si>
  <si>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</si>
  <si>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</si>
  <si>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</si>
  <si>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</si>
  <si>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</si>
  <si>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</si>
  <si>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</si>
  <si>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</si>
  <si>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01000 00 0000 110</t>
  </si>
  <si>
    <t>﻿Налог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</si>
  <si>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</si>
  <si>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</si>
  <si>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1 06 04 000 02 0000 110 </t>
  </si>
  <si>
    <t>Транспортный налог</t>
  </si>
  <si>
    <t xml:space="preserve">1 06 04 011 02 0000 110 </t>
  </si>
  <si>
    <t>Транспортный налог с организаций</t>
  </si>
  <si>
    <t xml:space="preserve">1 06 04 012 02 0000 110 </t>
  </si>
  <si>
    <t>Транспортный налог с физических лиц</t>
  </si>
  <si>
    <t>1 06 06000 00 0000 110</t>
  </si>
  <si>
    <t>Земельный налог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</si>
  <si>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</si>
  <si>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</si>
  <si>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</si>
  <si>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</si>
  <si>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</si>
  <si>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</si>
  <si>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</si>
  <si>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</si>
  <si>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</si>
  <si>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</si>
  <si>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</si>
  <si>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</si>
  <si>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</si>
  <si>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</si>
  <si>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</si>
  <si>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</si>
  <si>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</si>
  <si>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</si>
  <si>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</si>
  <si>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</si>
  <si>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</si>
  <si>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</si>
  <si>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</si>
  <si>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</si>
  <si>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</si>
  <si>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</si>
  <si>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</si>
  <si>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</si>
  <si>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</si>
  <si>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</si>
  <si>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</si>
  <si>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</si>
  <si>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</si>
  <si>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</si>
  <si>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</si>
  <si>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</si>
  <si>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</si>
  <si>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</si>
  <si>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</si>
  <si>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1 12 01 041 01 0000 120 </t>
  </si>
  <si>
    <t>Плата за размещение отходов производства</t>
  </si>
  <si>
    <t xml:space="preserve">1 12 01 070 01 0000 120 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</si>
  <si>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</si>
  <si>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</si>
  <si>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</si>
  <si>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</si>
  <si>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</si>
  <si>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</si>
  <si>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</si>
  <si>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</si>
  <si>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</si>
  <si>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</si>
  <si>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</si>
  <si>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1 13 02 994 14 0000 130 </t>
  </si>
  <si>
    <t>Прочие доходы от компенсации затрат бюджетов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</si>
  <si>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</si>
  <si>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</si>
  <si>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</si>
  <si>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</si>
  <si>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</si>
  <si>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</si>
  <si>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</si>
  <si>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</si>
  <si>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</si>
  <si>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</si>
  <si>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</si>
  <si>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</si>
  <si>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</si>
  <si>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</si>
  <si>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</si>
  <si>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</si>
  <si>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</si>
  <si>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</si>
  <si>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</si>
  <si>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</si>
  <si>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01074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</si>
  <si>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</si>
  <si>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﻿1 16 01083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</si>
  <si>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</si>
  <si>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01130 01 0000 140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</si>
  <si>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</si>
  <si>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﻿1 16 01143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</si>
  <si>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</si>
  <si>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</si>
  <si>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</si>
  <si>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</si>
  <si>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</si>
  <si>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</si>
  <si>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</si>
  <si>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01203 01 0000 140
</t>
  </si>
  <si>
    <t xml:space="preserve"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</si>
  <si>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﻿1 16 01333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</si>
  <si>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</si>
  <si>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﻿1 16 07010 14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</si>
  <si>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</si>
  <si>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﻿1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</si>
  <si>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</si>
  <si>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﻿1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</si>
  <si>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</si>
  <si>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﻿1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</si>
  <si>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</si>
  <si>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1 17 00 000 00 0000 000</t>
  </si>
  <si>
    <t>ПРОЧИЕ НЕНАЛОГОВЫЕ ДОХОДЫ</t>
  </si>
  <si>
    <t>1 17 01 000 00 0000 180</t>
  </si>
  <si>
    <t>Невыясненные поступления</t>
  </si>
  <si>
    <t>1 17 01 040 14 0000 180</t>
  </si>
  <si>
    <t>Невыясненные поступления, зачисляемые в бюджеты муниципальных округов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</si>
  <si>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</si>
  <si>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</si>
  <si>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</si>
  <si>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</si>
  <si>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</si>
  <si>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</si>
  <si>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</si>
  <si>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</si>
  <si>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</si>
  <si>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</si>
  <si>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</si>
  <si>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 xml:space="preserve">Дотации бюджетам муниципальных округов на выравнивание бюджетной обеспеченности </t>
  </si>
  <si>
    <t xml:space="preserve">2 02 15 002 14 0000 150 </t>
  </si>
  <si>
    <t>Дотации бюджетам муниципальных округов на поддержку мер по обеспечению сбалансированности бюджетов</t>
  </si>
  <si>
    <t>Дотации на сбалансированность бюджетов муниципальных районов, муниципальных округов, городских округов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</si>
  <si>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</si>
  <si>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</si>
  <si>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</si>
  <si>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>Иные дотации на стимулирование к увеличению численности самозанятых граждан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</si>
  <si>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</si>
  <si>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</si>
  <si>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</si>
  <si>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</si>
  <si>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</si>
  <si>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</si>
  <si>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 (реконструкцию)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</si>
  <si>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Субсидии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</si>
  <si>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</si>
  <si>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</si>
  <si>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</si>
  <si>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</si>
  <si>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</si>
  <si>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</si>
  <si>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</si>
  <si>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 xml:space="preserve">2 02 25 519 00 0000 150 </t>
  </si>
  <si>
    <t>Субсидия бюджетам на поддержку отрасли культуры</t>
  </si>
  <si>
    <t xml:space="preserve">2 02 25 519 14 0000 150 </t>
  </si>
  <si>
    <t>Субсидия бюджетам муниципальных округов на поддержку отрасли культуры</t>
  </si>
  <si>
    <t>Субсидии на государственную поддержку лучших работников сельских учреждений 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</si>
  <si>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</si>
  <si>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</si>
  <si>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</si>
  <si>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</si>
  <si>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</si>
  <si>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</si>
  <si>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</si>
  <si>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</si>
  <si>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</si>
  <si>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</si>
  <si>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образований на реализацию мероприятий, направленных на комплексное развитие сельских территорий (улучшение жилищных условий граждан, проживающих 
на сельских территориях)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</si>
  <si>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</si>
  <si>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 xml:space="preserve">2 02 29 999 14 0000 150 </t>
  </si>
  <si>
    <t>Прочие субсидии бюджетам муниципальных округов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</si>
  <si>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</si>
  <si>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бюджетам муниципальных образований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</si>
  <si>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</si>
  <si>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Субсидия бюджетам муниципальных образований на устройство спортивных площадок и оснащение объектов спортивным оборудованием и инвентарем для занятия физической культурой и спортом</t>
  </si>
  <si>
    <t>Субсидии на софинансирование проектов инициативного бюджетирования</t>
  </si>
  <si>
    <t>Субсидии бюджетам муниципальных образований на разработку проектов межевания территории и проведение комплексных кадастровых работ</t>
  </si>
  <si>
    <t>Субсидия на реализацию программы "Комфортный край"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</si>
  <si>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</si>
  <si>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 xml:space="preserve">2 02 30 000 00 0000 150 </t>
  </si>
  <si>
    <t xml:space="preserve">Субвенции бюджетам бюджетной системы Российской Федерации
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</si>
  <si>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</si>
  <si>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</si>
  <si>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</si>
  <si>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</si>
  <si>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</si>
  <si>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</si>
  <si>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</si>
  <si>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</si>
  <si>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</si>
  <si>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</si>
  <si>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</si>
  <si>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</si>
  <si>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</si>
  <si>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</si>
  <si>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</si>
  <si>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 (администрирование)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</si>
  <si>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</si>
  <si>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</si>
  <si>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</si>
  <si>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</si>
  <si>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</si>
  <si>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</si>
  <si>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</si>
  <si>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</si>
  <si>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</si>
  <si>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</si>
  <si>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</si>
  <si>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</si>
  <si>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</si>
  <si>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</si>
  <si>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</si>
  <si>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</si>
  <si>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</si>
  <si>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</si>
  <si>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</si>
  <si>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</si>
  <si>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</si>
  <si>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 на организацию занятий физической культурой в образовательных организациях</t>
  </si>
  <si>
    <t>Иные межбюджетные трансферты на призовые выплаты главам муниципальных образований Пермского края по достижению наиболее результативных значений показателей управленческой деятельности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</si>
  <si>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</si>
  <si>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</si>
  <si>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Иные МБТ на предоставление бесплатного горячего питания обучающимся 5-11 классов общеобразовательных организаций, являющихся детьми участников специальной военной операции</t>
  </si>
  <si>
    <t>Иные МБТ на ввод в эксплуатацию модульных зданий</t>
  </si>
  <si>
    <t>2 03 00000 00 0000 000</t>
  </si>
  <si>
    <t>БЕЗВОЗМЕЗДНЫЕ ПОСТУПЛЕНИЯ ОТ ГОСУДАРСТВЕННЫХ (МУНИЦИПАЛЬНЫХ) ОРГАНИЗАЦИЙ</t>
  </si>
  <si>
    <t>2 03 04099 14 0000 150</t>
  </si>
  <si>
    <t>Прочие безвозмездные поступления от государственных (муниципальных) организаций в бюджеты муниципальных округов</t>
  </si>
  <si>
    <t>2 18 00 000 00 0000 000</t>
  </si>
  <si>
    <t>2 18 04 010 14 0000 150</t>
  </si>
  <si>
    <t>Доходы бюджетов муниципальных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</si>
  <si>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</si>
  <si>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</si>
  <si>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</si>
  <si>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</si>
  <si>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</si>
  <si>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 xml:space="preserve">Остаток неиспользованных средств дорожного фонда по состоянию на 01.01.2024 г. </t>
  </si>
  <si>
    <t>-</t>
  </si>
  <si>
    <t>01 06 00 00 00 0000 000</t>
  </si>
  <si>
    <t xml:space="preserve">Иные источники внутреннего финансирования дефицитов бюджетов
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</si>
  <si>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</si>
  <si>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</si>
  <si>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</si>
  <si>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</si>
  <si>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01 06 05 01 14 0000 640</t>
  </si>
  <si>
    <t>Возврат бюджетных кредитов, предоставленных юридическим лицам из бюджетов муниципальных округов в валюте Российской Федерации</t>
  </si>
  <si>
    <t>Ремонт автомобильной дороги по ул.Хуторская с.Юсьва</t>
  </si>
  <si>
    <t>Ремонт автомобильной дороги по ул.Урожайная (от ул.Полевая до ул.Первомайская) с.Юсьва</t>
  </si>
  <si>
    <t>Ремонт автомобильной дороги по ул.Коммунарская (от дома № 2 до ул.Хуторская) с.Юсьва</t>
  </si>
  <si>
    <t>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</si>
  <si>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</si>
  <si>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</si>
  <si>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02 2 ЕВ 51790</t>
  </si>
  <si>
    <t>06 1 70 SК310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</si>
  <si>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</si>
  <si>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</si>
  <si>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Отчет об исполнении бюджета Юсьвинского муниципального округа Пермского края  по расходам за 1 полугодие 2024 года</t>
  </si>
  <si>
    <t>Утверждено на 1 полугодие 2024 года</t>
  </si>
  <si>
    <t>% исполнения от полугодиеьных назначений</t>
  </si>
  <si>
    <t>Отчет об исполнении бюджета Юсьвинского муниципального округа Пермского края по доходам за 1 полугодие 2024 года</t>
  </si>
  <si>
    <t>Отчет об исполнении бюджета Юсьвинского муниципального округа Пермского края по источникам финансирования дефицита бюджета за 1 полугодие 2024 года</t>
  </si>
  <si>
    <t>Отчет об использовании бюджетных ассигнований дорожного фонда Юсьвинского муниципального округа Персмского края за 1 полугодие 2024 года</t>
  </si>
  <si>
    <t>0107</t>
  </si>
  <si>
    <t>Обеспечение проведения выборов и референдумов</t>
  </si>
  <si>
    <t>92 0 00 00500</t>
  </si>
  <si>
    <t>Подготовка и проведение выборов в Думу Юсьвинского муниципального округа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</si>
  <si>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</si>
  <si>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</si>
  <si>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92 0 00 00430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</si>
  <si>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</si>
  <si>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10 2 20 4М096</t>
  </si>
  <si>
    <t>Благоустройство территорий кладбищ</t>
  </si>
  <si>
    <t xml:space="preserve">92 0 00 2P110 </t>
  </si>
  <si>
    <t>92 0 00 2У150</t>
  </si>
  <si>
    <t>11 3 10 SP400</t>
  </si>
  <si>
    <t>02 2 20 L3030</t>
  </si>
  <si>
    <t>Исполнено на 01.07.2024 г.</t>
  </si>
  <si>
    <t>Расходы за счет иных межбюджетных трансфертов из бюджета Пермского края бюджетам муниципальных образований - победителям конкурса городских и муниципальных округов Пермского края по достижению наиболее результативных значений показателей управленческой деятельности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</si>
  <si>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</si>
  <si>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2 08 04000 14 0000 150</t>
  </si>
  <si>
    <t>2 08 00000 00 0000 000</t>
  </si>
  <si>
    <t>Субсидия на реализацию мероприятий в сфере молодежной политики</t>
  </si>
  <si>
    <t>Прочие неналоговые доходы бюджетов муниципальных округов</t>
  </si>
  <si>
    <t>1 17 05 040 14 0000 180</t>
  </si>
  <si>
    <t>Прочие неналоговые доходы</t>
  </si>
  <si>
    <t>1 17 05 000 00 0000 180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</si>
  <si>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</si>
  <si>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﻿1 14 02043 14 0000 440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</si>
  <si>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</si>
  <si>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1 01 02 080 01 0000 110 </t>
  </si>
  <si>
    <t>% исполнения от квартальных назначений</t>
  </si>
  <si>
    <t>Исполнено на 01.07.2024 года</t>
  </si>
  <si>
    <t>к распоряжению главы округа</t>
  </si>
  <si>
    <t>Благоустройство</t>
  </si>
  <si>
    <t>Мероприятиу "Проведение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"Юсьва-Архангельское"</t>
  </si>
  <si>
    <t>Ремонт автомобильных дорог</t>
  </si>
  <si>
    <t>Восстановление профиля проезжей части участка ул.Береговая (от ул.Центральная до дома № 3) с.Они</t>
  </si>
  <si>
    <t>Укрепление покрытия проезжей части участка автомобильной дороги по ул. Мира п. Майкор</t>
  </si>
  <si>
    <t xml:space="preserve">Остаток неиспользованных средств дорожного фонда по состоянию на 01.07.2024 г. </t>
  </si>
  <si>
    <t>Приложение 1</t>
  </si>
  <si>
    <t>от 22.07.2024 № 340-р</t>
  </si>
  <si>
    <t>Поступило на 01.07.2024</t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</si>
</sst>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?"/>
    <numFmt numFmtId="170" formatCode="0.00000"/>
  </numFmts>
  <fonts count="10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3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22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23" borderId="0" applyNumberFormat="0" applyBorder="0" applyAlignment="0" applyProtection="0"/>
    <xf numFmtId="0" fontId="7" fillId="23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9" fillId="24" borderId="0" applyNumberFormat="0" applyBorder="0" applyAlignment="0" applyProtection="0"/>
    <xf numFmtId="0" fontId="9" fillId="9" borderId="0" applyNumberFormat="0" applyBorder="0" applyAlignment="0" applyProtection="0"/>
    <xf numFmtId="0" fontId="9" fillId="22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2" fillId="34" borderId="0" applyNumberFormat="0" applyBorder="0" applyAlignment="0" applyProtection="0"/>
    <xf numFmtId="0" fontId="13" fillId="48" borderId="4" applyNumberFormat="0" applyAlignment="0" applyProtection="0"/>
    <xf numFmtId="0" fontId="14" fillId="35" borderId="5" applyNumberFormat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2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46" borderId="4" applyNumberFormat="0" applyAlignment="0" applyProtection="0"/>
    <xf numFmtId="0" fontId="22" fillId="0" borderId="9" applyNumberFormat="0" applyFill="0" applyAlignment="0" applyProtection="0"/>
    <xf numFmtId="0" fontId="23" fillId="46" borderId="0" applyNumberFormat="0" applyBorder="0" applyAlignment="0" applyProtection="0"/>
    <xf numFmtId="0" fontId="24" fillId="0" borderId="0"/>
    <xf numFmtId="0" fontId="4" fillId="45" borderId="10" applyNumberFormat="0" applyFont="0" applyAlignment="0" applyProtection="0"/>
    <xf numFmtId="0" fontId="25" fillId="48" borderId="11" applyNumberFormat="0" applyAlignment="0" applyProtection="0"/>
    <xf numFmtId="0" fontId="4" fillId="0" borderId="0"/>
    <xf numFmtId="4" fontId="26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4" fontId="26" fillId="53" borderId="12" applyNumberFormat="0" applyProtection="0">
      <alignment horizontal="left" vertical="center" indent="1"/>
    </xf>
    <xf numFmtId="0" fontId="4" fillId="0" borderId="0"/>
    <xf numFmtId="4" fontId="28" fillId="54" borderId="13" applyNumberFormat="0" applyProtection="0">
      <alignment horizontal="left" vertical="center" indent="1"/>
    </xf>
    <xf numFmtId="0" fontId="4" fillId="0" borderId="0"/>
    <xf numFmtId="0" fontId="26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6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6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6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29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6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0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8" borderId="0" applyNumberFormat="0" applyProtection="0">
      <alignment horizontal="left" vertical="center" indent="1"/>
    </xf>
    <xf numFmtId="0" fontId="4" fillId="0" borderId="0"/>
    <xf numFmtId="0" fontId="28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8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8" fillId="12" borderId="13" applyNumberFormat="0" applyProtection="0">
      <alignment horizontal="left" vertical="center" indent="1"/>
    </xf>
    <xf numFmtId="0" fontId="28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1" fillId="19" borderId="15" applyBorder="0"/>
    <xf numFmtId="0" fontId="4" fillId="0" borderId="0"/>
    <xf numFmtId="4" fontId="6" fillId="10" borderId="12" applyNumberFormat="0" applyProtection="0">
      <alignment vertical="center"/>
    </xf>
    <xf numFmtId="0" fontId="4" fillId="0" borderId="0"/>
    <xf numFmtId="0" fontId="4" fillId="0" borderId="0"/>
    <xf numFmtId="4" fontId="32" fillId="10" borderId="12" applyNumberFormat="0" applyProtection="0">
      <alignment vertical="center"/>
    </xf>
    <xf numFmtId="0" fontId="4" fillId="0" borderId="0"/>
    <xf numFmtId="0" fontId="4" fillId="0" borderId="0"/>
    <xf numFmtId="4" fontId="6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6" fillId="10" borderId="12" applyNumberFormat="0" applyProtection="0">
      <alignment horizontal="left" vertical="top" indent="1"/>
    </xf>
    <xf numFmtId="0" fontId="4" fillId="0" borderId="0"/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4" fontId="28" fillId="0" borderId="13" applyNumberFormat="0" applyProtection="0">
      <alignment horizontal="right" vertical="center"/>
    </xf>
    <xf numFmtId="0" fontId="4" fillId="0" borderId="0"/>
    <xf numFmtId="4" fontId="32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6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6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3" fillId="61" borderId="0" applyNumberFormat="0" applyProtection="0">
      <alignment horizontal="left" vertical="center" indent="1"/>
    </xf>
    <xf numFmtId="0" fontId="4" fillId="0" borderId="0"/>
    <xf numFmtId="0" fontId="28" fillId="62" borderId="2"/>
    <xf numFmtId="0" fontId="4" fillId="0" borderId="0"/>
    <xf numFmtId="4" fontId="34" fillId="59" borderId="12" applyNumberFormat="0" applyProtection="0">
      <alignment horizontal="right" vertical="center"/>
    </xf>
    <xf numFmtId="0" fontId="4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9" fillId="63" borderId="0" applyNumberFormat="0" applyBorder="0" applyAlignment="0" applyProtection="0"/>
    <xf numFmtId="0" fontId="9" fillId="55" borderId="0" applyNumberFormat="0" applyBorder="0" applyAlignment="0" applyProtection="0"/>
    <xf numFmtId="0" fontId="9" fillId="20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56" borderId="0" applyNumberFormat="0" applyBorder="0" applyAlignment="0" applyProtection="0"/>
    <xf numFmtId="0" fontId="37" fillId="18" borderId="4" applyNumberFormat="0" applyAlignment="0" applyProtection="0"/>
    <xf numFmtId="0" fontId="38" fillId="21" borderId="11" applyNumberFormat="0" applyAlignment="0" applyProtection="0"/>
    <xf numFmtId="0" fontId="39" fillId="21" borderId="4" applyNumberFormat="0" applyAlignment="0" applyProtection="0"/>
    <xf numFmtId="0" fontId="40" fillId="0" borderId="17" applyNumberFormat="0" applyFill="0" applyAlignment="0" applyProtection="0"/>
    <xf numFmtId="0" fontId="41" fillId="0" borderId="7" applyNumberFormat="0" applyFill="0" applyAlignment="0" applyProtection="0"/>
    <xf numFmtId="0" fontId="42" fillId="0" borderId="18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4" fillId="64" borderId="5" applyNumberFormat="0" applyAlignment="0" applyProtection="0"/>
    <xf numFmtId="0" fontId="45" fillId="0" borderId="0" applyNumberFormat="0" applyFill="0" applyBorder="0" applyAlignment="0" applyProtection="0"/>
    <xf numFmtId="0" fontId="46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9" fillId="65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3" fillId="0" borderId="0"/>
    <xf numFmtId="0" fontId="49" fillId="65" borderId="0"/>
    <xf numFmtId="0" fontId="47" fillId="0" borderId="0"/>
    <xf numFmtId="0" fontId="50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2" fillId="0" borderId="20" applyNumberFormat="0" applyFill="0" applyAlignment="0" applyProtection="0"/>
    <xf numFmtId="0" fontId="53" fillId="0" borderId="0"/>
    <xf numFmtId="0" fontId="54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5" fillId="15" borderId="0" applyNumberFormat="0" applyBorder="0" applyAlignment="0" applyProtection="0"/>
    <xf numFmtId="0" fontId="75" fillId="0" borderId="0"/>
  </cellStyleXfs>
  <cellXfs count="450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5" fillId="5" borderId="2" xfId="1" applyNumberFormat="1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5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7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8" fillId="2" borderId="2" xfId="1" applyFont="1" applyFill="1" applyBorder="1" applyAlignment="1">
      <alignment horizontal="center" wrapText="1"/>
    </xf>
    <xf numFmtId="0" fontId="58" fillId="2" borderId="2" xfId="1" applyFont="1" applyFill="1" applyBorder="1" applyAlignment="1">
      <alignment wrapText="1"/>
    </xf>
    <xf numFmtId="49" fontId="5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wrapText="1"/>
    </xf>
    <xf numFmtId="49" fontId="5" fillId="5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center"/>
    </xf>
    <xf numFmtId="0" fontId="57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59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5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7" fillId="3" borderId="0" xfId="0" applyFont="1" applyFill="1"/>
    <xf numFmtId="0" fontId="5" fillId="5" borderId="2" xfId="0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vertical="top" wrapText="1"/>
    </xf>
    <xf numFmtId="0" fontId="60" fillId="0" borderId="0" xfId="0" applyFont="1"/>
    <xf numFmtId="0" fontId="5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5" fillId="0" borderId="2" xfId="1" applyNumberFormat="1" applyFont="1" applyFill="1" applyBorder="1" applyAlignment="1">
      <alignment horizontal="center" wrapText="1"/>
    </xf>
    <xf numFmtId="0" fontId="5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0" fontId="5" fillId="6" borderId="2" xfId="1" applyFont="1" applyFill="1" applyBorder="1" applyAlignment="1">
      <alignment wrapText="1"/>
    </xf>
    <xf numFmtId="49" fontId="5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5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5" fillId="4" borderId="2" xfId="1" applyNumberFormat="1" applyFont="1" applyFill="1" applyBorder="1" applyAlignment="1">
      <alignment horizontal="center" wrapText="1"/>
    </xf>
    <xf numFmtId="168" fontId="5" fillId="5" borderId="2" xfId="1" applyNumberFormat="1" applyFont="1" applyFill="1" applyBorder="1" applyAlignment="1">
      <alignment horizontal="center" vertical="top" wrapText="1"/>
    </xf>
    <xf numFmtId="168" fontId="5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6" borderId="2" xfId="1" applyNumberFormat="1" applyFont="1" applyFill="1" applyBorder="1" applyAlignment="1">
      <alignment horizontal="center" wrapText="1"/>
    </xf>
    <xf numFmtId="168" fontId="5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/>
    </xf>
    <xf numFmtId="0" fontId="63" fillId="2" borderId="2" xfId="1" applyFont="1" applyFill="1" applyBorder="1" applyAlignment="1">
      <alignment wrapText="1"/>
    </xf>
    <xf numFmtId="49" fontId="63" fillId="2" borderId="2" xfId="1" applyNumberFormat="1" applyFont="1" applyFill="1" applyBorder="1" applyAlignment="1">
      <alignment horizontal="center" wrapText="1"/>
    </xf>
    <xf numFmtId="0" fontId="5" fillId="5" borderId="2" xfId="1" applyNumberFormat="1" applyFont="1" applyFill="1" applyBorder="1" applyAlignment="1">
      <alignment horizontal="center" vertical="top" wrapText="1"/>
    </xf>
    <xf numFmtId="0" fontId="5" fillId="5" borderId="2" xfId="1" applyFont="1" applyFill="1" applyBorder="1" applyAlignment="1">
      <alignment vertical="top" wrapText="1"/>
    </xf>
    <xf numFmtId="49" fontId="64" fillId="2" borderId="2" xfId="1" applyNumberFormat="1" applyFont="1" applyFill="1" applyBorder="1" applyAlignment="1">
      <alignment horizontal="center" wrapText="1"/>
    </xf>
    <xf numFmtId="0" fontId="57" fillId="0" borderId="2" xfId="0" applyFont="1" applyBorder="1"/>
    <xf numFmtId="0" fontId="57" fillId="2" borderId="2" xfId="0" applyFont="1" applyFill="1" applyBorder="1"/>
    <xf numFmtId="0" fontId="59" fillId="5" borderId="2" xfId="0" applyFont="1" applyFill="1" applyBorder="1"/>
    <xf numFmtId="0" fontId="5" fillId="0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6" borderId="2" xfId="1" applyFont="1" applyFill="1" applyBorder="1" applyAlignment="1">
      <alignment horizontal="center" vertical="top" wrapText="1"/>
    </xf>
    <xf numFmtId="0" fontId="5" fillId="6" borderId="2" xfId="1" applyFont="1" applyFill="1" applyBorder="1" applyAlignment="1">
      <alignment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2" xfId="1" applyNumberFormat="1" applyFont="1" applyFill="1" applyBorder="1" applyAlignment="1">
      <alignment horizontal="center" vertical="top" wrapText="1"/>
    </xf>
    <xf numFmtId="168" fontId="5" fillId="0" borderId="2" xfId="1" applyNumberFormat="1" applyFont="1" applyFill="1" applyBorder="1" applyAlignment="1">
      <alignment horizontal="center" wrapText="1"/>
    </xf>
    <xf numFmtId="0" fontId="5" fillId="69" borderId="2" xfId="1" applyFont="1" applyFill="1" applyBorder="1" applyAlignment="1">
      <alignment horizontal="center" vertical="top" wrapText="1"/>
    </xf>
    <xf numFmtId="49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NumberFormat="1" applyFont="1" applyFill="1" applyBorder="1" applyAlignment="1">
      <alignment horizontal="center" vertical="top" wrapText="1"/>
    </xf>
    <xf numFmtId="0" fontId="5" fillId="69" borderId="2" xfId="1" applyFont="1" applyFill="1" applyBorder="1" applyAlignment="1">
      <alignment vertical="top" wrapText="1"/>
    </xf>
    <xf numFmtId="168" fontId="5" fillId="69" borderId="2" xfId="1" applyNumberFormat="1" applyFont="1" applyFill="1" applyBorder="1" applyAlignment="1">
      <alignment horizontal="center" vertical="top" wrapText="1"/>
    </xf>
    <xf numFmtId="0" fontId="59" fillId="0" borderId="2" xfId="0" applyFont="1" applyBorder="1"/>
    <xf numFmtId="0" fontId="5" fillId="2" borderId="2" xfId="1" applyFont="1" applyFill="1" applyBorder="1" applyAlignment="1">
      <alignment wrapText="1"/>
    </xf>
    <xf numFmtId="0" fontId="59" fillId="66" borderId="2" xfId="0" applyFont="1" applyFill="1" applyBorder="1"/>
    <xf numFmtId="0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left" vertical="top" wrapText="1"/>
    </xf>
    <xf numFmtId="168" fontId="5" fillId="66" borderId="2" xfId="1" applyNumberFormat="1" applyFont="1" applyFill="1" applyBorder="1" applyAlignment="1">
      <alignment horizontal="center"/>
    </xf>
    <xf numFmtId="0" fontId="59" fillId="70" borderId="2" xfId="0" applyFont="1" applyFill="1" applyBorder="1"/>
    <xf numFmtId="0" fontId="5" fillId="70" borderId="2" xfId="1" applyNumberFormat="1" applyFont="1" applyFill="1" applyBorder="1" applyAlignment="1">
      <alignment horizontal="center" vertical="top" wrapText="1"/>
    </xf>
    <xf numFmtId="49" fontId="5" fillId="70" borderId="2" xfId="1" applyNumberFormat="1" applyFont="1" applyFill="1" applyBorder="1" applyAlignment="1">
      <alignment horizontal="center" vertical="top" wrapText="1"/>
    </xf>
    <xf numFmtId="0" fontId="5" fillId="70" borderId="2" xfId="1" applyFont="1" applyFill="1" applyBorder="1" applyAlignment="1">
      <alignment horizontal="left" vertical="top" wrapText="1"/>
    </xf>
    <xf numFmtId="168" fontId="5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left" vertical="top" wrapText="1"/>
    </xf>
    <xf numFmtId="168" fontId="5" fillId="2" borderId="2" xfId="1" applyNumberFormat="1" applyFont="1" applyFill="1" applyBorder="1" applyAlignment="1">
      <alignment horizontal="center"/>
    </xf>
    <xf numFmtId="0" fontId="61" fillId="0" borderId="0" xfId="0" applyFont="1"/>
    <xf numFmtId="0" fontId="5" fillId="68" borderId="2" xfId="1" applyFont="1" applyFill="1" applyBorder="1" applyAlignment="1">
      <alignment horizontal="center" vertical="top" wrapText="1"/>
    </xf>
    <xf numFmtId="49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NumberFormat="1" applyFont="1" applyFill="1" applyBorder="1" applyAlignment="1">
      <alignment horizontal="center" vertical="top" wrapText="1"/>
    </xf>
    <xf numFmtId="0" fontId="5" fillId="68" borderId="2" xfId="1" applyFont="1" applyFill="1" applyBorder="1" applyAlignment="1">
      <alignment vertical="top" wrapText="1"/>
    </xf>
    <xf numFmtId="168" fontId="5" fillId="68" borderId="2" xfId="1" applyNumberFormat="1" applyFont="1" applyFill="1" applyBorder="1" applyAlignment="1">
      <alignment horizontal="center" vertical="top" wrapText="1"/>
    </xf>
    <xf numFmtId="0" fontId="5" fillId="66" borderId="2" xfId="1" applyFont="1" applyFill="1" applyBorder="1" applyAlignment="1">
      <alignment horizontal="center" vertical="top" wrapText="1"/>
    </xf>
    <xf numFmtId="168" fontId="5" fillId="66" borderId="2" xfId="1" applyNumberFormat="1" applyFont="1" applyFill="1" applyBorder="1" applyAlignment="1">
      <alignment horizontal="center" vertical="top" wrapText="1"/>
    </xf>
    <xf numFmtId="49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wrapText="1"/>
    </xf>
    <xf numFmtId="168" fontId="5" fillId="66" borderId="2" xfId="1" applyNumberFormat="1" applyFont="1" applyFill="1" applyBorder="1" applyAlignment="1">
      <alignment horizontal="center" wrapText="1"/>
    </xf>
    <xf numFmtId="0" fontId="5" fillId="66" borderId="2" xfId="1" applyFont="1" applyFill="1" applyBorder="1" applyAlignment="1">
      <alignment vertical="top" wrapText="1"/>
    </xf>
    <xf numFmtId="0" fontId="59" fillId="7" borderId="2" xfId="0" applyFont="1" applyFill="1" applyBorder="1"/>
    <xf numFmtId="0" fontId="5" fillId="7" borderId="2" xfId="1" applyNumberFormat="1" applyFont="1" applyFill="1" applyBorder="1" applyAlignment="1">
      <alignment horizontal="center" vertical="top" wrapText="1"/>
    </xf>
    <xf numFmtId="49" fontId="5" fillId="7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vertical="top" wrapText="1"/>
    </xf>
    <xf numFmtId="168" fontId="5" fillId="7" borderId="2" xfId="1" applyNumberFormat="1" applyFont="1" applyFill="1" applyBorder="1" applyAlignment="1">
      <alignment horizontal="center"/>
    </xf>
    <xf numFmtId="0" fontId="57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7" fillId="7" borderId="2" xfId="0" applyFont="1" applyFill="1" applyBorder="1"/>
    <xf numFmtId="0" fontId="57" fillId="0" borderId="2" xfId="0" applyFont="1" applyFill="1" applyBorder="1"/>
    <xf numFmtId="0" fontId="5" fillId="0" borderId="2" xfId="1" applyFont="1" applyFill="1" applyBorder="1" applyAlignment="1">
      <alignment vertical="top" wrapText="1"/>
    </xf>
    <xf numFmtId="49" fontId="5" fillId="6" borderId="2" xfId="1" applyNumberFormat="1" applyFont="1" applyFill="1" applyBorder="1" applyAlignment="1">
      <alignment horizontal="center" vertical="top" wrapText="1"/>
    </xf>
    <xf numFmtId="0" fontId="5" fillId="6" borderId="2" xfId="1" applyNumberFormat="1" applyFont="1" applyFill="1" applyBorder="1" applyAlignment="1">
      <alignment horizontal="center" vertical="top" wrapText="1"/>
    </xf>
    <xf numFmtId="168" fontId="5" fillId="6" borderId="2" xfId="1" applyNumberFormat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7" fillId="5" borderId="2" xfId="0" applyFont="1" applyFill="1" applyBorder="1"/>
    <xf numFmtId="168" fontId="5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5" fillId="7" borderId="2" xfId="1" applyFont="1" applyFill="1" applyBorder="1" applyAlignment="1">
      <alignment horizontal="left" vertical="top" wrapText="1"/>
    </xf>
    <xf numFmtId="0" fontId="5" fillId="68" borderId="2" xfId="1" applyFont="1" applyFill="1" applyBorder="1" applyAlignment="1">
      <alignment horizontal="left" vertical="top" wrapText="1"/>
    </xf>
    <xf numFmtId="0" fontId="5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7" fillId="69" borderId="2" xfId="0" applyFont="1" applyFill="1" applyBorder="1"/>
    <xf numFmtId="0" fontId="57" fillId="68" borderId="2" xfId="0" applyFont="1" applyFill="1" applyBorder="1"/>
    <xf numFmtId="168" fontId="5" fillId="69" borderId="2" xfId="1" applyNumberFormat="1" applyFont="1" applyFill="1" applyBorder="1" applyAlignment="1">
      <alignment horizontal="center" wrapText="1"/>
    </xf>
    <xf numFmtId="168" fontId="5" fillId="68" borderId="2" xfId="1" applyNumberFormat="1" applyFont="1" applyFill="1" applyBorder="1" applyAlignment="1">
      <alignment horizontal="center" wrapText="1"/>
    </xf>
    <xf numFmtId="168" fontId="67" fillId="0" borderId="2" xfId="0" applyNumberFormat="1" applyFont="1" applyBorder="1" applyAlignment="1">
      <alignment horizontal="center"/>
    </xf>
    <xf numFmtId="0" fontId="67" fillId="0" borderId="2" xfId="0" applyFont="1" applyBorder="1" applyAlignment="1">
      <alignment horizontal="center" wrapText="1"/>
    </xf>
    <xf numFmtId="0" fontId="67" fillId="0" borderId="2" xfId="0" applyFont="1" applyBorder="1" applyAlignment="1">
      <alignment horizontal="center"/>
    </xf>
    <xf numFmtId="168" fontId="68" fillId="0" borderId="2" xfId="0" applyNumberFormat="1" applyFont="1" applyBorder="1" applyAlignment="1">
      <alignment horizontal="center"/>
    </xf>
    <xf numFmtId="0" fontId="68" fillId="0" borderId="2" xfId="0" applyFont="1" applyBorder="1" applyAlignment="1">
      <alignment horizontal="center" vertical="center" wrapText="1"/>
    </xf>
    <xf numFmtId="0" fontId="68" fillId="0" borderId="2" xfId="0" applyFont="1" applyBorder="1" applyAlignment="1">
      <alignment horizontal="center"/>
    </xf>
    <xf numFmtId="168" fontId="69" fillId="0" borderId="2" xfId="0" applyNumberFormat="1" applyFont="1" applyBorder="1" applyAlignment="1">
      <alignment horizontal="center"/>
    </xf>
    <xf numFmtId="0" fontId="69" fillId="0" borderId="2" xfId="0" applyFont="1" applyBorder="1" applyAlignment="1">
      <alignment horizontal="center" vertical="center" wrapText="1"/>
    </xf>
    <xf numFmtId="0" fontId="69" fillId="0" borderId="2" xfId="0" applyFont="1" applyBorder="1" applyAlignment="1">
      <alignment horizontal="center"/>
    </xf>
    <xf numFmtId="0" fontId="67" fillId="0" borderId="2" xfId="0" applyFont="1" applyBorder="1" applyAlignment="1">
      <alignment horizontal="center" vertical="center" wrapText="1"/>
    </xf>
    <xf numFmtId="0" fontId="68" fillId="0" borderId="0" xfId="0" applyFont="1"/>
    <xf numFmtId="0" fontId="66" fillId="0" borderId="0" xfId="0" applyFont="1" applyAlignment="1">
      <alignment horizontal="right"/>
    </xf>
    <xf numFmtId="0" fontId="68" fillId="0" borderId="0" xfId="0" applyFont="1" applyAlignment="1">
      <alignment horizontal="center"/>
    </xf>
    <xf numFmtId="0" fontId="3" fillId="2" borderId="0" xfId="1" applyFont="1" applyFill="1" applyAlignment="1">
      <alignment vertical="center" wrapText="1"/>
    </xf>
    <xf numFmtId="0" fontId="66" fillId="0" borderId="0" xfId="0" applyFont="1" applyAlignment="1"/>
    <xf numFmtId="0" fontId="72" fillId="0" borderId="1" xfId="0" applyFont="1" applyBorder="1" applyAlignment="1">
      <alignment horizontal="center" vertical="center" wrapText="1"/>
    </xf>
    <xf numFmtId="0" fontId="62" fillId="67" borderId="2" xfId="0" applyFont="1" applyFill="1" applyBorder="1" applyAlignment="1">
      <alignment horizontal="center" vertical="top" wrapText="1"/>
    </xf>
    <xf numFmtId="0" fontId="62" fillId="67" borderId="2" xfId="0" applyFont="1" applyFill="1" applyBorder="1" applyAlignment="1">
      <alignment vertical="top" wrapText="1"/>
    </xf>
    <xf numFmtId="0" fontId="62" fillId="5" borderId="2" xfId="0" applyFont="1" applyFill="1" applyBorder="1" applyAlignment="1">
      <alignment horizontal="center" vertical="top" wrapText="1"/>
    </xf>
    <xf numFmtId="0" fontId="62" fillId="5" borderId="2" xfId="0" applyFont="1" applyFill="1" applyBorder="1" applyAlignment="1">
      <alignment vertical="top" wrapText="1"/>
    </xf>
    <xf numFmtId="0" fontId="0" fillId="5" borderId="0" xfId="0" applyFill="1"/>
    <xf numFmtId="0" fontId="56" fillId="6" borderId="2" xfId="0" applyFont="1" applyFill="1" applyBorder="1" applyAlignment="1">
      <alignment horizontal="center" vertical="top" wrapText="1"/>
    </xf>
    <xf numFmtId="0" fontId="56" fillId="6" borderId="2" xfId="0" applyFont="1" applyFill="1" applyBorder="1" applyAlignment="1">
      <alignment vertical="top" wrapText="1"/>
    </xf>
    <xf numFmtId="0" fontId="0" fillId="6" borderId="0" xfId="0" applyFill="1"/>
    <xf numFmtId="0" fontId="56" fillId="2" borderId="2" xfId="0" applyFont="1" applyFill="1" applyBorder="1" applyAlignment="1">
      <alignment horizontal="center" vertical="top" wrapText="1"/>
    </xf>
    <xf numFmtId="0" fontId="56" fillId="2" borderId="2" xfId="0" applyFont="1" applyFill="1" applyBorder="1" applyAlignment="1">
      <alignment vertical="top" wrapText="1"/>
    </xf>
    <xf numFmtId="0" fontId="0" fillId="2" borderId="0" xfId="0" applyFill="1"/>
    <xf numFmtId="0" fontId="56" fillId="6" borderId="2" xfId="0" applyFont="1" applyFill="1" applyBorder="1" applyAlignment="1">
      <alignment vertical="justify" wrapText="1"/>
    </xf>
    <xf numFmtId="0" fontId="56" fillId="2" borderId="2" xfId="0" applyFont="1" applyFill="1" applyBorder="1" applyAlignment="1">
      <alignment vertical="justify" wrapText="1"/>
    </xf>
    <xf numFmtId="0" fontId="56" fillId="0" borderId="2" xfId="0" applyFont="1" applyBorder="1" applyAlignment="1">
      <alignment horizontal="center" vertical="top" wrapText="1"/>
    </xf>
    <xf numFmtId="0" fontId="56" fillId="0" borderId="2" xfId="0" applyFont="1" applyBorder="1" applyAlignment="1">
      <alignment vertical="justify" wrapText="1"/>
    </xf>
    <xf numFmtId="0" fontId="0" fillId="0" borderId="0" xfId="0" applyBorder="1"/>
    <xf numFmtId="0" fontId="56" fillId="0" borderId="0" xfId="0" applyFont="1" applyBorder="1" applyAlignment="1">
      <alignment vertical="justify" wrapText="1"/>
    </xf>
    <xf numFmtId="165" fontId="56" fillId="0" borderId="0" xfId="0" applyNumberFormat="1" applyFont="1" applyBorder="1" applyAlignment="1">
      <alignment horizontal="center" vertical="center" wrapText="1"/>
    </xf>
    <xf numFmtId="0" fontId="71" fillId="0" borderId="0" xfId="0" applyFont="1" applyAlignment="1">
      <alignment wrapText="1"/>
    </xf>
    <xf numFmtId="168" fontId="62" fillId="67" borderId="2" xfId="0" applyNumberFormat="1" applyFont="1" applyFill="1" applyBorder="1" applyAlignment="1">
      <alignment horizontal="center" vertical="center" wrapText="1"/>
    </xf>
    <xf numFmtId="168" fontId="62" fillId="5" borderId="2" xfId="0" applyNumberFormat="1" applyFont="1" applyFill="1" applyBorder="1" applyAlignment="1">
      <alignment horizontal="center" vertical="center" wrapText="1"/>
    </xf>
    <xf numFmtId="168" fontId="56" fillId="6" borderId="2" xfId="0" applyNumberFormat="1" applyFont="1" applyFill="1" applyBorder="1" applyAlignment="1">
      <alignment horizontal="center" vertical="center" wrapText="1"/>
    </xf>
    <xf numFmtId="168" fontId="56" fillId="2" borderId="2" xfId="0" applyNumberFormat="1" applyFont="1" applyFill="1" applyBorder="1" applyAlignment="1">
      <alignment horizontal="center" vertical="center" wrapText="1"/>
    </xf>
    <xf numFmtId="168" fontId="73" fillId="6" borderId="2" xfId="0" applyNumberFormat="1" applyFont="1" applyFill="1" applyBorder="1" applyAlignment="1">
      <alignment horizontal="center" vertical="center"/>
    </xf>
    <xf numFmtId="168" fontId="73" fillId="2" borderId="2" xfId="0" applyNumberFormat="1" applyFont="1" applyFill="1" applyBorder="1" applyAlignment="1">
      <alignment horizontal="center" vertical="center"/>
    </xf>
    <xf numFmtId="168" fontId="74" fillId="5" borderId="2" xfId="0" applyNumberFormat="1" applyFont="1" applyFill="1" applyBorder="1" applyAlignment="1">
      <alignment horizontal="center" vertical="center"/>
    </xf>
    <xf numFmtId="168" fontId="62" fillId="6" borderId="2" xfId="0" applyNumberFormat="1" applyFont="1" applyFill="1" applyBorder="1" applyAlignment="1">
      <alignment horizontal="center" vertical="center" wrapText="1"/>
    </xf>
    <xf numFmtId="168" fontId="74" fillId="6" borderId="2" xfId="0" applyNumberFormat="1" applyFont="1" applyFill="1" applyBorder="1" applyAlignment="1">
      <alignment horizontal="center" vertical="center"/>
    </xf>
    <xf numFmtId="168" fontId="56" fillId="0" borderId="2" xfId="0" applyNumberFormat="1" applyFont="1" applyBorder="1" applyAlignment="1">
      <alignment horizontal="center" vertical="center" wrapText="1"/>
    </xf>
    <xf numFmtId="168" fontId="73" fillId="0" borderId="2" xfId="0" applyNumberFormat="1" applyFont="1" applyBorder="1" applyAlignment="1">
      <alignment horizontal="center" vertical="center"/>
    </xf>
    <xf numFmtId="168" fontId="68" fillId="0" borderId="2" xfId="0" applyNumberFormat="1" applyFont="1" applyBorder="1" applyAlignment="1">
      <alignment horizontal="center" vertical="center"/>
    </xf>
    <xf numFmtId="0" fontId="56" fillId="0" borderId="2" xfId="663" applyFont="1" applyBorder="1" applyAlignment="1">
      <alignment horizontal="center" vertical="center"/>
    </xf>
    <xf numFmtId="0" fontId="62" fillId="72" borderId="2" xfId="663" applyFont="1" applyFill="1" applyBorder="1" applyAlignment="1">
      <alignment vertical="center" wrapText="1"/>
    </xf>
    <xf numFmtId="168" fontId="62" fillId="0" borderId="2" xfId="0" applyNumberFormat="1" applyFont="1" applyBorder="1" applyAlignment="1">
      <alignment horizontal="right" vertical="center" wrapText="1"/>
    </xf>
    <xf numFmtId="168" fontId="72" fillId="0" borderId="2" xfId="0" applyNumberFormat="1" applyFont="1" applyBorder="1" applyAlignment="1">
      <alignment horizontal="right" vertical="center" wrapText="1"/>
    </xf>
    <xf numFmtId="168" fontId="76" fillId="0" borderId="2" xfId="0" applyNumberFormat="1" applyFont="1" applyBorder="1" applyAlignment="1">
      <alignment horizontal="right" vertical="center" wrapText="1"/>
    </xf>
    <xf numFmtId="0" fontId="56" fillId="72" borderId="2" xfId="663" applyFont="1" applyFill="1" applyBorder="1" applyAlignment="1">
      <alignment horizontal="left" vertical="center" wrapText="1" indent="1"/>
    </xf>
    <xf numFmtId="168" fontId="62" fillId="72" borderId="2" xfId="663" applyNumberFormat="1" applyFont="1" applyFill="1" applyBorder="1" applyAlignment="1">
      <alignment horizontal="right" vertical="center" wrapText="1"/>
    </xf>
    <xf numFmtId="168" fontId="56" fillId="72" borderId="2" xfId="663" applyNumberFormat="1" applyFont="1" applyFill="1" applyBorder="1" applyAlignment="1">
      <alignment horizontal="right" vertical="center" wrapText="1"/>
    </xf>
    <xf numFmtId="168" fontId="56" fillId="2" borderId="2" xfId="0" applyNumberFormat="1" applyFont="1" applyFill="1" applyBorder="1" applyAlignment="1">
      <alignment horizontal="right" vertical="center" wrapText="1"/>
    </xf>
    <xf numFmtId="0" fontId="56" fillId="0" borderId="0" xfId="1" applyFont="1" applyAlignment="1">
      <alignment wrapText="1"/>
    </xf>
    <xf numFmtId="0" fontId="5" fillId="0" borderId="1" xfId="1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168" fontId="69" fillId="0" borderId="2" xfId="0" applyNumberFormat="1" applyFont="1" applyBorder="1" applyAlignment="1">
      <alignment horizontal="center" vertical="center"/>
    </xf>
    <xf numFmtId="168" fontId="77" fillId="0" borderId="2" xfId="0" applyNumberFormat="1" applyFont="1" applyBorder="1" applyAlignment="1">
      <alignment horizontal="center" vertical="center"/>
    </xf>
    <xf numFmtId="168" fontId="78" fillId="0" borderId="2" xfId="0" applyNumberFormat="1" applyFont="1" applyBorder="1" applyAlignment="1">
      <alignment horizontal="center" vertical="center" wrapText="1"/>
    </xf>
    <xf numFmtId="0" fontId="78" fillId="0" borderId="2" xfId="0" applyFont="1" applyBorder="1" applyAlignment="1">
      <alignment vertical="justify" wrapText="1"/>
    </xf>
    <xf numFmtId="168" fontId="78" fillId="2" borderId="2" xfId="0" applyNumberFormat="1" applyFont="1" applyFill="1" applyBorder="1" applyAlignment="1">
      <alignment horizontal="center" vertical="center" wrapText="1"/>
    </xf>
    <xf numFmtId="168" fontId="77" fillId="2" borderId="2" xfId="0" applyNumberFormat="1" applyFont="1" applyFill="1" applyBorder="1" applyAlignment="1">
      <alignment horizontal="center" vertical="center"/>
    </xf>
    <xf numFmtId="0" fontId="79" fillId="0" borderId="2" xfId="0" applyFont="1" applyBorder="1" applyAlignment="1">
      <alignment wrapText="1"/>
    </xf>
    <xf numFmtId="168" fontId="0" fillId="2" borderId="0" xfId="0" applyNumberFormat="1" applyFill="1"/>
    <xf numFmtId="0" fontId="78" fillId="2" borderId="2" xfId="0" applyFont="1" applyFill="1" applyBorder="1" applyAlignment="1">
      <alignment vertical="justify" wrapText="1"/>
    </xf>
    <xf numFmtId="0" fontId="78" fillId="2" borderId="2" xfId="0" applyFont="1" applyFill="1" applyBorder="1" applyAlignment="1">
      <alignment horizontal="center" vertical="top" wrapText="1"/>
    </xf>
    <xf numFmtId="0" fontId="65" fillId="2" borderId="0" xfId="0" applyFont="1" applyFill="1"/>
    <xf numFmtId="0" fontId="56" fillId="67" borderId="2" xfId="663" applyFont="1" applyFill="1" applyBorder="1" applyAlignment="1">
      <alignment horizontal="center" vertical="center"/>
    </xf>
    <xf numFmtId="0" fontId="62" fillId="67" borderId="2" xfId="663" applyFont="1" applyFill="1" applyBorder="1" applyAlignment="1">
      <alignment vertical="center" wrapText="1"/>
    </xf>
    <xf numFmtId="168" fontId="62" fillId="67" borderId="2" xfId="0" applyNumberFormat="1" applyFont="1" applyFill="1" applyBorder="1" applyAlignment="1">
      <alignment horizontal="right" vertical="center" wrapText="1"/>
    </xf>
    <xf numFmtId="0" fontId="57" fillId="73" borderId="2" xfId="0" applyFont="1" applyFill="1" applyBorder="1"/>
    <xf numFmtId="49" fontId="5" fillId="73" borderId="2" xfId="1" applyNumberFormat="1" applyFont="1" applyFill="1" applyBorder="1" applyAlignment="1">
      <alignment horizontal="center" wrapText="1"/>
    </xf>
    <xf numFmtId="0" fontId="5" fillId="73" borderId="2" xfId="1" applyFont="1" applyFill="1" applyBorder="1" applyAlignment="1">
      <alignment wrapText="1"/>
    </xf>
    <xf numFmtId="168" fontId="5" fillId="73" borderId="2" xfId="1" applyNumberFormat="1" applyFont="1" applyFill="1" applyBorder="1" applyAlignment="1">
      <alignment horizontal="center" wrapText="1"/>
    </xf>
    <xf numFmtId="0" fontId="62" fillId="2" borderId="2" xfId="0" applyFont="1" applyFill="1" applyBorder="1" applyAlignment="1">
      <alignment vertical="justify" wrapText="1"/>
    </xf>
    <xf numFmtId="0" fontId="72" fillId="0" borderId="0" xfId="0" applyFont="1" applyBorder="1" applyAlignment="1">
      <alignment horizontal="center" vertical="center" wrapText="1"/>
    </xf>
    <xf numFmtId="0" fontId="78" fillId="0" borderId="2" xfId="0" applyFont="1" applyFill="1" applyBorder="1" applyAlignment="1">
      <alignment vertical="justify" wrapText="1"/>
    </xf>
    <xf numFmtId="0" fontId="62" fillId="0" borderId="2" xfId="0" applyFont="1" applyFill="1" applyBorder="1" applyAlignment="1">
      <alignment vertical="justify" wrapText="1"/>
    </xf>
    <xf numFmtId="0" fontId="80" fillId="0" borderId="0" xfId="0" applyFont="1"/>
    <xf numFmtId="168" fontId="80" fillId="0" borderId="0" xfId="0" applyNumberFormat="1" applyFont="1"/>
    <xf numFmtId="0" fontId="66" fillId="0" borderId="0" xfId="0" applyFont="1" applyAlignment="1">
      <alignment horizontal="left"/>
    </xf>
    <xf numFmtId="0" fontId="66" fillId="2" borderId="0" xfId="1" applyFont="1" applyFill="1" applyAlignment="1">
      <alignment horizontal="left" vertical="center"/>
    </xf>
    <xf numFmtId="0" fontId="56" fillId="2" borderId="0" xfId="1" applyFont="1" applyFill="1" applyAlignment="1">
      <alignment horizontal="left" vertical="center" wrapText="1"/>
    </xf>
    <xf numFmtId="0" fontId="56" fillId="0" borderId="0" xfId="1" applyFont="1" applyAlignment="1">
      <alignment horizontal="left" wrapText="1"/>
    </xf>
    <xf numFmtId="0" fontId="62" fillId="0" borderId="2" xfId="0" applyFont="1" applyBorder="1" applyAlignment="1">
      <alignment horizontal="center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top" wrapText="1"/>
    </xf>
    <xf numFmtId="0" fontId="56" fillId="2" borderId="0" xfId="1" applyFont="1" applyFill="1" applyAlignment="1">
      <alignment vertical="center" wrapText="1"/>
    </xf>
    <xf numFmtId="0" fontId="5" fillId="70" borderId="2" xfId="1" applyFont="1" applyFill="1" applyBorder="1" applyAlignment="1">
      <alignment vertical="top" wrapText="1"/>
    </xf>
    <xf numFmtId="49" fontId="5" fillId="70" borderId="2" xfId="1" applyNumberFormat="1" applyFont="1" applyFill="1" applyBorder="1" applyAlignment="1">
      <alignment horizontal="center" wrapText="1"/>
    </xf>
    <xf numFmtId="168" fontId="5" fillId="70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81" fillId="2" borderId="2" xfId="0" applyFont="1" applyFill="1" applyBorder="1" applyAlignment="1">
      <alignment horizontal="center"/>
    </xf>
    <xf numFmtId="0" fontId="59" fillId="2" borderId="0" xfId="0" applyFont="1" applyFill="1"/>
    <xf numFmtId="49" fontId="5" fillId="73" borderId="2" xfId="1" applyNumberFormat="1" applyFont="1" applyFill="1" applyBorder="1" applyAlignment="1">
      <alignment horizontal="left" wrapText="1"/>
    </xf>
    <xf numFmtId="0" fontId="5" fillId="7" borderId="2" xfId="1" applyNumberFormat="1" applyFont="1" applyFill="1" applyBorder="1" applyAlignment="1">
      <alignment horizontal="left" vertical="top" wrapText="1"/>
    </xf>
    <xf numFmtId="165" fontId="5" fillId="6" borderId="2" xfId="1" applyNumberFormat="1" applyFont="1" applyFill="1" applyBorder="1" applyAlignment="1">
      <alignment horizontal="center" wrapText="1"/>
    </xf>
    <xf numFmtId="165" fontId="5" fillId="0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vertical="top" wrapText="1"/>
    </xf>
    <xf numFmtId="165" fontId="5" fillId="4" borderId="2" xfId="1" applyNumberFormat="1" applyFont="1" applyFill="1" applyBorder="1" applyAlignment="1">
      <alignment horizontal="center" wrapText="1"/>
    </xf>
    <xf numFmtId="165" fontId="5" fillId="5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 wrapText="1"/>
    </xf>
    <xf numFmtId="165" fontId="5" fillId="2" borderId="2" xfId="1" applyNumberFormat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/>
    </xf>
    <xf numFmtId="165" fontId="5" fillId="70" borderId="2" xfId="1" applyNumberFormat="1" applyFont="1" applyFill="1" applyBorder="1" applyAlignment="1">
      <alignment horizontal="center"/>
    </xf>
    <xf numFmtId="165" fontId="5" fillId="2" borderId="2" xfId="1" applyNumberFormat="1" applyFont="1" applyFill="1" applyBorder="1" applyAlignment="1">
      <alignment horizontal="center"/>
    </xf>
    <xf numFmtId="165" fontId="5" fillId="68" borderId="2" xfId="1" applyNumberFormat="1" applyFont="1" applyFill="1" applyBorder="1" applyAlignment="1">
      <alignment horizontal="center" vertical="top" wrapText="1"/>
    </xf>
    <xf numFmtId="165" fontId="5" fillId="66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/>
    </xf>
    <xf numFmtId="165" fontId="5" fillId="66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 wrapText="1"/>
    </xf>
    <xf numFmtId="165" fontId="5" fillId="7" borderId="2" xfId="1" applyNumberFormat="1" applyFont="1" applyFill="1" applyBorder="1" applyAlignment="1">
      <alignment horizontal="center"/>
    </xf>
    <xf numFmtId="165" fontId="5" fillId="73" borderId="2" xfId="1" applyNumberFormat="1" applyFont="1" applyFill="1" applyBorder="1" applyAlignment="1">
      <alignment horizontal="center" wrapText="1"/>
    </xf>
    <xf numFmtId="165" fontId="5" fillId="70" borderId="2" xfId="1" applyNumberFormat="1" applyFont="1" applyFill="1" applyBorder="1" applyAlignment="1">
      <alignment horizontal="center" wrapText="1"/>
    </xf>
    <xf numFmtId="165" fontId="5" fillId="69" borderId="2" xfId="1" applyNumberFormat="1" applyFont="1" applyFill="1" applyBorder="1" applyAlignment="1">
      <alignment horizontal="center" wrapText="1"/>
    </xf>
    <xf numFmtId="165" fontId="5" fillId="68" borderId="2" xfId="1" applyNumberFormat="1" applyFont="1" applyFill="1" applyBorder="1" applyAlignment="1">
      <alignment horizontal="center" wrapText="1"/>
    </xf>
    <xf numFmtId="165" fontId="81" fillId="2" borderId="2" xfId="0" applyNumberFormat="1" applyFont="1" applyFill="1" applyBorder="1" applyAlignment="1">
      <alignment horizontal="center"/>
    </xf>
    <xf numFmtId="165" fontId="5" fillId="7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center" vertical="top" wrapText="1"/>
    </xf>
    <xf numFmtId="165" fontId="5" fillId="5" borderId="2" xfId="1" applyNumberFormat="1" applyFont="1" applyFill="1" applyBorder="1" applyAlignment="1">
      <alignment horizontal="center" vertical="top" wrapText="1"/>
    </xf>
    <xf numFmtId="165" fontId="5" fillId="0" borderId="2" xfId="1" applyNumberFormat="1" applyFont="1" applyFill="1" applyBorder="1" applyAlignment="1">
      <alignment horizontal="center" vertical="top" wrapText="1"/>
    </xf>
    <xf numFmtId="165" fontId="5" fillId="6" borderId="2" xfId="1" applyNumberFormat="1" applyFont="1" applyFill="1" applyBorder="1" applyAlignment="1">
      <alignment horizontal="center"/>
    </xf>
    <xf numFmtId="168" fontId="57" fillId="0" borderId="0" xfId="0" applyNumberFormat="1" applyFont="1"/>
    <xf numFmtId="0" fontId="62" fillId="2" borderId="2" xfId="0" applyFont="1" applyFill="1" applyBorder="1" applyAlignment="1">
      <alignment horizontal="center" vertical="top" wrapText="1"/>
    </xf>
    <xf numFmtId="168" fontId="62" fillId="2" borderId="2" xfId="0" applyNumberFormat="1" applyFont="1" applyFill="1" applyBorder="1" applyAlignment="1">
      <alignment horizontal="center" vertical="center" wrapText="1"/>
    </xf>
    <xf numFmtId="0" fontId="82" fillId="2" borderId="0" xfId="0" applyFont="1" applyFill="1"/>
    <xf numFmtId="0" fontId="83" fillId="0" borderId="0" xfId="388" applyNumberFormat="1" applyFont="1" applyFill="1" applyBorder="1" applyAlignment="1">
      <alignment horizontal="right" vertical="center"/>
    </xf>
    <xf numFmtId="0" fontId="84" fillId="0" borderId="0" xfId="388" applyNumberFormat="1" applyFont="1" applyFill="1" applyBorder="1" applyAlignment="1">
      <alignment horizontal="right" vertical="center"/>
    </xf>
    <xf numFmtId="0" fontId="84" fillId="0" borderId="0" xfId="388" applyFont="1" applyAlignment="1"/>
    <xf numFmtId="0" fontId="83" fillId="0" borderId="0" xfId="388" applyNumberFormat="1" applyFont="1" applyFill="1" applyBorder="1" applyAlignment="1">
      <alignment vertical="center"/>
    </xf>
    <xf numFmtId="0" fontId="48" fillId="0" borderId="0" xfId="388"/>
    <xf numFmtId="169" fontId="86" fillId="0" borderId="0" xfId="388" applyNumberFormat="1" applyFont="1" applyFill="1" applyBorder="1" applyAlignment="1">
      <alignment horizontal="right" vertical="center" wrapText="1"/>
    </xf>
    <xf numFmtId="49" fontId="89" fillId="0" borderId="29" xfId="388" applyNumberFormat="1" applyFont="1" applyFill="1" applyBorder="1" applyAlignment="1">
      <alignment horizontal="center" vertical="center"/>
    </xf>
    <xf numFmtId="49" fontId="89" fillId="0" borderId="28" xfId="388" applyNumberFormat="1" applyFont="1" applyFill="1" applyBorder="1" applyAlignment="1">
      <alignment horizontal="center" vertical="center"/>
    </xf>
    <xf numFmtId="0" fontId="90" fillId="0" borderId="2" xfId="388" applyFont="1" applyBorder="1" applyAlignment="1">
      <alignment horizontal="center"/>
    </xf>
    <xf numFmtId="49" fontId="91" fillId="6" borderId="30" xfId="388" applyNumberFormat="1" applyFont="1" applyFill="1" applyBorder="1" applyAlignment="1">
      <alignment horizontal="center" vertical="center" wrapText="1"/>
    </xf>
    <xf numFmtId="169" fontId="85" fillId="6" borderId="3" xfId="388" applyNumberFormat="1" applyFont="1" applyFill="1" applyBorder="1" applyAlignment="1">
      <alignment horizontal="justify" vertical="center" wrapText="1"/>
    </xf>
    <xf numFmtId="168" fontId="85" fillId="6" borderId="2" xfId="388" applyNumberFormat="1" applyFont="1" applyFill="1" applyBorder="1" applyAlignment="1">
      <alignment horizontal="center" vertical="center" wrapText="1"/>
    </xf>
    <xf numFmtId="165" fontId="85" fillId="6" borderId="2" xfId="388" applyNumberFormat="1" applyFont="1" applyFill="1" applyBorder="1" applyAlignment="1">
      <alignment horizontal="center" vertical="center" wrapText="1"/>
    </xf>
    <xf numFmtId="49" fontId="92" fillId="67" borderId="30" xfId="388" applyNumberFormat="1" applyFont="1" applyFill="1" applyBorder="1" applyAlignment="1">
      <alignment horizontal="center" vertical="center" wrapText="1"/>
    </xf>
    <xf numFmtId="169" fontId="92" fillId="67" borderId="3" xfId="388" applyNumberFormat="1" applyFont="1" applyFill="1" applyBorder="1" applyAlignment="1">
      <alignment horizontal="justify" vertical="center" wrapText="1"/>
    </xf>
    <xf numFmtId="168" fontId="92" fillId="67" borderId="2" xfId="388" applyNumberFormat="1" applyFont="1" applyFill="1" applyBorder="1" applyAlignment="1">
      <alignment horizontal="center" vertical="center" wrapText="1"/>
    </xf>
    <xf numFmtId="165" fontId="92" fillId="67" borderId="2" xfId="388" applyNumberFormat="1" applyFont="1" applyFill="1" applyBorder="1" applyAlignment="1">
      <alignment horizontal="center" vertical="center" wrapText="1"/>
    </xf>
    <xf numFmtId="49" fontId="85" fillId="0" borderId="30" xfId="388" applyNumberFormat="1" applyFont="1" applyFill="1" applyBorder="1" applyAlignment="1">
      <alignment horizontal="center" vertical="center" wrapText="1"/>
    </xf>
    <xf numFmtId="169" fontId="85" fillId="0" borderId="3" xfId="388" applyNumberFormat="1" applyFont="1" applyFill="1" applyBorder="1" applyAlignment="1">
      <alignment horizontal="justify" vertical="center" wrapText="1"/>
    </xf>
    <xf numFmtId="168" fontId="85" fillId="0" borderId="2" xfId="388" applyNumberFormat="1" applyFont="1" applyFill="1" applyBorder="1" applyAlignment="1">
      <alignment horizontal="center" vertical="center" wrapText="1"/>
    </xf>
    <xf numFmtId="165" fontId="85" fillId="0" borderId="2" xfId="388" applyNumberFormat="1" applyFont="1" applyFill="1" applyBorder="1" applyAlignment="1">
      <alignment horizontal="center" vertical="center" wrapText="1"/>
    </xf>
    <xf numFmtId="49" fontId="93" fillId="0" borderId="30" xfId="388" applyNumberFormat="1" applyFont="1" applyFill="1" applyBorder="1" applyAlignment="1">
      <alignment horizontal="center" vertical="center" wrapText="1"/>
    </xf>
    <xf numFmtId="169" fontId="93" fillId="0" borderId="3" xfId="388" applyNumberFormat="1" applyFont="1" applyFill="1" applyBorder="1" applyAlignment="1">
      <alignment horizontal="justify" vertical="center" wrapText="1"/>
    </xf>
    <xf numFmtId="168" fontId="93" fillId="0" borderId="2" xfId="388" applyNumberFormat="1" applyFont="1" applyFill="1" applyBorder="1" applyAlignment="1">
      <alignment horizontal="center" vertical="center" wrapText="1"/>
    </xf>
    <xf numFmtId="165" fontId="93" fillId="0" borderId="2" xfId="388" applyNumberFormat="1" applyFont="1" applyFill="1" applyBorder="1" applyAlignment="1">
      <alignment horizontal="center" vertical="center" wrapText="1"/>
    </xf>
    <xf numFmtId="0" fontId="65" fillId="0" borderId="0" xfId="0" applyFont="1"/>
    <xf numFmtId="49" fontId="92" fillId="0" borderId="30" xfId="388" applyNumberFormat="1" applyFont="1" applyFill="1" applyBorder="1" applyAlignment="1">
      <alignment horizontal="center" vertical="center" wrapText="1"/>
    </xf>
    <xf numFmtId="169" fontId="92" fillId="0" borderId="3" xfId="388" applyNumberFormat="1" applyFont="1" applyFill="1" applyBorder="1" applyAlignment="1">
      <alignment horizontal="justify" vertical="center" wrapText="1"/>
    </xf>
    <xf numFmtId="168" fontId="92" fillId="0" borderId="2" xfId="388" applyNumberFormat="1" applyFont="1" applyFill="1" applyBorder="1" applyAlignment="1">
      <alignment horizontal="center" vertical="center" wrapText="1"/>
    </xf>
    <xf numFmtId="165" fontId="92" fillId="0" borderId="2" xfId="388" applyNumberFormat="1" applyFont="1" applyFill="1" applyBorder="1" applyAlignment="1">
      <alignment horizontal="center" vertical="center" wrapText="1"/>
    </xf>
    <xf numFmtId="168" fontId="91" fillId="0" borderId="2" xfId="388" applyNumberFormat="1" applyFont="1" applyFill="1" applyBorder="1" applyAlignment="1">
      <alignment horizontal="center" vertical="center" wrapText="1"/>
    </xf>
    <xf numFmtId="165" fontId="91" fillId="0" borderId="2" xfId="388" applyNumberFormat="1" applyFont="1" applyFill="1" applyBorder="1" applyAlignment="1">
      <alignment horizontal="center" vertical="center" wrapText="1"/>
    </xf>
    <xf numFmtId="168" fontId="94" fillId="0" borderId="2" xfId="388" applyNumberFormat="1" applyFont="1" applyFill="1" applyBorder="1" applyAlignment="1">
      <alignment horizontal="center" vertical="center" wrapText="1"/>
    </xf>
    <xf numFmtId="165" fontId="94" fillId="0" borderId="2" xfId="388" applyNumberFormat="1" applyFont="1" applyFill="1" applyBorder="1" applyAlignment="1">
      <alignment horizontal="center" vertical="center" wrapText="1"/>
    </xf>
    <xf numFmtId="168" fontId="95" fillId="0" borderId="2" xfId="388" applyNumberFormat="1" applyFont="1" applyFill="1" applyBorder="1" applyAlignment="1">
      <alignment horizontal="center" vertical="center" wrapText="1"/>
    </xf>
    <xf numFmtId="165" fontId="95" fillId="0" borderId="2" xfId="388" applyNumberFormat="1" applyFont="1" applyFill="1" applyBorder="1" applyAlignment="1">
      <alignment horizontal="center" vertical="center" wrapText="1"/>
    </xf>
    <xf numFmtId="49" fontId="94" fillId="0" borderId="2" xfId="388" applyNumberFormat="1" applyFont="1" applyFill="1" applyBorder="1" applyAlignment="1">
      <alignment horizontal="center" vertical="center" wrapText="1"/>
    </xf>
    <xf numFmtId="169" fontId="94" fillId="0" borderId="2" xfId="388" applyNumberFormat="1" applyFont="1" applyFill="1" applyBorder="1" applyAlignment="1">
      <alignment horizontal="justify" vertical="center" wrapText="1"/>
    </xf>
    <xf numFmtId="49" fontId="95" fillId="0" borderId="2" xfId="388" applyNumberFormat="1" applyFont="1" applyFill="1" applyBorder="1" applyAlignment="1">
      <alignment horizontal="center" vertical="center" wrapText="1"/>
    </xf>
    <xf numFmtId="169" fontId="95" fillId="0" borderId="2" xfId="388" applyNumberFormat="1" applyFont="1" applyFill="1" applyBorder="1" applyAlignment="1">
      <alignment horizontal="justify" vertical="center" wrapText="1"/>
    </xf>
    <xf numFmtId="169" fontId="95" fillId="0" borderId="3" xfId="388" quotePrefix="1" applyNumberFormat="1" applyFont="1" applyFill="1" applyBorder="1" applyAlignment="1">
      <alignment horizontal="justify" vertical="center" wrapText="1"/>
    </xf>
    <xf numFmtId="49" fontId="94" fillId="0" borderId="30" xfId="388" applyNumberFormat="1" applyFont="1" applyFill="1" applyBorder="1" applyAlignment="1">
      <alignment horizontal="center" vertical="center" wrapText="1"/>
    </xf>
    <xf numFmtId="169" fontId="94" fillId="0" borderId="3" xfId="388" applyNumberFormat="1" applyFont="1" applyFill="1" applyBorder="1" applyAlignment="1">
      <alignment horizontal="justify" vertical="center" wrapText="1"/>
    </xf>
    <xf numFmtId="49" fontId="95" fillId="0" borderId="30" xfId="388" applyNumberFormat="1" applyFont="1" applyFill="1" applyBorder="1" applyAlignment="1">
      <alignment horizontal="center" vertical="center" wrapText="1"/>
    </xf>
    <xf numFmtId="169" fontId="95" fillId="0" borderId="3" xfId="388" applyNumberFormat="1" applyFont="1" applyFill="1" applyBorder="1" applyAlignment="1">
      <alignment horizontal="justify" vertical="center" wrapText="1"/>
    </xf>
    <xf numFmtId="49" fontId="92" fillId="0" borderId="2" xfId="388" applyNumberFormat="1" applyFont="1" applyFill="1" applyBorder="1" applyAlignment="1">
      <alignment horizontal="center" vertical="center" wrapText="1"/>
    </xf>
    <xf numFmtId="169" fontId="92" fillId="0" borderId="2" xfId="388" applyNumberFormat="1" applyFont="1" applyFill="1" applyBorder="1" applyAlignment="1">
      <alignment horizontal="justify" vertical="center" wrapText="1"/>
    </xf>
    <xf numFmtId="168" fontId="95" fillId="2" borderId="2" xfId="388" applyNumberFormat="1" applyFont="1" applyFill="1" applyBorder="1" applyAlignment="1">
      <alignment horizontal="center" vertical="center" wrapText="1"/>
    </xf>
    <xf numFmtId="165" fontId="95" fillId="2" borderId="2" xfId="388" applyNumberFormat="1" applyFont="1" applyFill="1" applyBorder="1" applyAlignment="1">
      <alignment horizontal="center" vertical="center" wrapText="1"/>
    </xf>
    <xf numFmtId="49" fontId="91" fillId="0" borderId="2" xfId="388" applyNumberFormat="1" applyFont="1" applyFill="1" applyBorder="1" applyAlignment="1">
      <alignment horizontal="center" vertical="center" wrapText="1"/>
    </xf>
    <xf numFmtId="169" fontId="91" fillId="0" borderId="2" xfId="388" applyNumberFormat="1" applyFont="1" applyFill="1" applyBorder="1" applyAlignment="1">
      <alignment horizontal="justify" vertical="center" wrapText="1"/>
    </xf>
    <xf numFmtId="165" fontId="91" fillId="2" borderId="2" xfId="3" applyNumberFormat="1" applyFont="1" applyFill="1" applyBorder="1" applyAlignment="1">
      <alignment horizontal="center" vertical="center" wrapText="1"/>
    </xf>
    <xf numFmtId="49" fontId="85" fillId="0" borderId="2" xfId="388" applyNumberFormat="1" applyFont="1" applyFill="1" applyBorder="1" applyAlignment="1">
      <alignment horizontal="center" vertical="center" wrapText="1"/>
    </xf>
    <xf numFmtId="169" fontId="85" fillId="0" borderId="2" xfId="388" applyNumberFormat="1" applyFont="1" applyFill="1" applyBorder="1" applyAlignment="1">
      <alignment horizontal="justify" vertical="center" wrapText="1"/>
    </xf>
    <xf numFmtId="0" fontId="82" fillId="0" borderId="0" xfId="0" applyFont="1"/>
    <xf numFmtId="49" fontId="92" fillId="0" borderId="24" xfId="388" applyNumberFormat="1" applyFont="1" applyFill="1" applyBorder="1" applyAlignment="1">
      <alignment horizontal="center" vertical="center" wrapText="1"/>
    </xf>
    <xf numFmtId="165" fontId="95" fillId="2" borderId="2" xfId="3" applyNumberFormat="1" applyFont="1" applyFill="1" applyBorder="1" applyAlignment="1">
      <alignment horizontal="center" vertical="center" wrapText="1"/>
    </xf>
    <xf numFmtId="49" fontId="85" fillId="6" borderId="30" xfId="388" applyNumberFormat="1" applyFont="1" applyFill="1" applyBorder="1" applyAlignment="1">
      <alignment horizontal="center" vertical="center" wrapText="1"/>
    </xf>
    <xf numFmtId="49" fontId="85" fillId="66" borderId="30" xfId="388" applyNumberFormat="1" applyFont="1" applyFill="1" applyBorder="1" applyAlignment="1">
      <alignment horizontal="center" vertical="center" wrapText="1"/>
    </xf>
    <xf numFmtId="169" fontId="85" fillId="66" borderId="3" xfId="388" applyNumberFormat="1" applyFont="1" applyFill="1" applyBorder="1" applyAlignment="1">
      <alignment horizontal="justify" vertical="center" wrapText="1"/>
    </xf>
    <xf numFmtId="168" fontId="85" fillId="66" borderId="2" xfId="388" applyNumberFormat="1" applyFont="1" applyFill="1" applyBorder="1" applyAlignment="1">
      <alignment horizontal="center" vertical="center" wrapText="1"/>
    </xf>
    <xf numFmtId="165" fontId="85" fillId="66" borderId="2" xfId="388" applyNumberFormat="1" applyFont="1" applyFill="1" applyBorder="1" applyAlignment="1">
      <alignment horizontal="center" vertical="center" wrapText="1"/>
    </xf>
    <xf numFmtId="49" fontId="92" fillId="67" borderId="30" xfId="0" applyNumberFormat="1" applyFont="1" applyFill="1" applyBorder="1" applyAlignment="1">
      <alignment horizontal="center" vertical="center" wrapText="1"/>
    </xf>
    <xf numFmtId="168" fontId="95" fillId="67" borderId="2" xfId="388" applyNumberFormat="1" applyFont="1" applyFill="1" applyBorder="1" applyAlignment="1">
      <alignment horizontal="center" vertical="center" wrapText="1"/>
    </xf>
    <xf numFmtId="165" fontId="95" fillId="67" borderId="2" xfId="388" applyNumberFormat="1" applyFont="1" applyFill="1" applyBorder="1" applyAlignment="1">
      <alignment horizontal="center" vertical="center" wrapText="1"/>
    </xf>
    <xf numFmtId="49" fontId="85" fillId="2" borderId="30" xfId="388" applyNumberFormat="1" applyFont="1" applyFill="1" applyBorder="1" applyAlignment="1">
      <alignment horizontal="center" vertical="center" wrapText="1"/>
    </xf>
    <xf numFmtId="169" fontId="85" fillId="2" borderId="3" xfId="388" applyNumberFormat="1" applyFont="1" applyFill="1" applyBorder="1" applyAlignment="1">
      <alignment horizontal="justify" vertical="center" wrapText="1"/>
    </xf>
    <xf numFmtId="168" fontId="91" fillId="2" borderId="2" xfId="3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horizontal="justify" vertical="center" wrapText="1"/>
    </xf>
    <xf numFmtId="169" fontId="95" fillId="2" borderId="3" xfId="388" applyNumberFormat="1" applyFont="1" applyFill="1" applyBorder="1" applyAlignment="1">
      <alignment horizontal="justify" vertical="center" wrapText="1"/>
    </xf>
    <xf numFmtId="168" fontId="95" fillId="2" borderId="2" xfId="3" applyNumberFormat="1" applyFont="1" applyFill="1" applyBorder="1" applyAlignment="1">
      <alignment horizontal="center" vertical="center" wrapText="1"/>
    </xf>
    <xf numFmtId="49" fontId="87" fillId="0" borderId="24" xfId="388" applyNumberFormat="1" applyFont="1" applyFill="1" applyBorder="1" applyAlignment="1">
      <alignment horizontal="center" vertical="center" wrapText="1"/>
    </xf>
    <xf numFmtId="49" fontId="91" fillId="67" borderId="30" xfId="388" applyNumberFormat="1" applyFont="1" applyFill="1" applyBorder="1" applyAlignment="1">
      <alignment horizontal="center" vertical="center" wrapText="1"/>
    </xf>
    <xf numFmtId="169" fontId="91" fillId="67" borderId="3" xfId="388" applyNumberFormat="1" applyFont="1" applyFill="1" applyBorder="1" applyAlignment="1">
      <alignment horizontal="justify" vertical="center" wrapText="1"/>
    </xf>
    <xf numFmtId="168" fontId="91" fillId="67" borderId="2" xfId="388" applyNumberFormat="1" applyFont="1" applyFill="1" applyBorder="1" applyAlignment="1">
      <alignment horizontal="center" vertical="center" wrapText="1"/>
    </xf>
    <xf numFmtId="165" fontId="91" fillId="67" borderId="2" xfId="388" applyNumberFormat="1" applyFont="1" applyFill="1" applyBorder="1" applyAlignment="1">
      <alignment horizontal="center" vertical="center" wrapText="1"/>
    </xf>
    <xf numFmtId="169" fontId="62" fillId="2" borderId="2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96" fillId="2" borderId="3" xfId="0" applyFont="1" applyFill="1" applyBorder="1" applyAlignment="1">
      <alignment wrapText="1"/>
    </xf>
    <xf numFmtId="169" fontId="86" fillId="2" borderId="2" xfId="0" applyNumberFormat="1" applyFont="1" applyFill="1" applyBorder="1" applyAlignment="1">
      <alignment horizontal="justify" vertical="center" wrapText="1"/>
    </xf>
    <xf numFmtId="169" fontId="56" fillId="2" borderId="2" xfId="0" applyNumberFormat="1" applyFont="1" applyFill="1" applyBorder="1" applyAlignment="1">
      <alignment horizontal="justify" vertical="center" wrapText="1"/>
    </xf>
    <xf numFmtId="0" fontId="97" fillId="2" borderId="2" xfId="0" applyFont="1" applyFill="1" applyBorder="1" applyAlignment="1">
      <alignment horizontal="center" vertical="center" wrapText="1"/>
    </xf>
    <xf numFmtId="0" fontId="97" fillId="2" borderId="2" xfId="0" applyFont="1" applyFill="1" applyBorder="1" applyAlignment="1">
      <alignment vertical="center" wrapText="1"/>
    </xf>
    <xf numFmtId="168" fontId="91" fillId="2" borderId="2" xfId="388" applyNumberFormat="1" applyFont="1" applyFill="1" applyBorder="1" applyAlignment="1">
      <alignment horizontal="center" vertical="center" wrapText="1"/>
    </xf>
    <xf numFmtId="165" fontId="91" fillId="2" borderId="2" xfId="388" applyNumberFormat="1" applyFont="1" applyFill="1" applyBorder="1" applyAlignment="1">
      <alignment horizontal="center" vertical="center" wrapText="1"/>
    </xf>
    <xf numFmtId="0" fontId="96" fillId="2" borderId="2" xfId="0" applyFont="1" applyFill="1" applyBorder="1" applyAlignment="1">
      <alignment horizontal="center" vertical="center" wrapText="1"/>
    </xf>
    <xf numFmtId="0" fontId="66" fillId="2" borderId="2" xfId="0" applyFont="1" applyFill="1" applyBorder="1" applyAlignment="1">
      <alignment vertical="center" wrapText="1"/>
    </xf>
    <xf numFmtId="0" fontId="97" fillId="2" borderId="2" xfId="0" applyFont="1" applyFill="1" applyBorder="1" applyAlignment="1">
      <alignment wrapText="1"/>
    </xf>
    <xf numFmtId="0" fontId="97" fillId="2" borderId="30" xfId="0" applyFont="1" applyFill="1" applyBorder="1" applyAlignment="1">
      <alignment horizontal="center" vertical="center" wrapText="1"/>
    </xf>
    <xf numFmtId="0" fontId="97" fillId="2" borderId="3" xfId="0" applyFont="1" applyFill="1" applyBorder="1" applyAlignment="1">
      <alignment vertical="center" wrapText="1"/>
    </xf>
    <xf numFmtId="0" fontId="96" fillId="2" borderId="30" xfId="0" applyFont="1" applyFill="1" applyBorder="1" applyAlignment="1">
      <alignment horizontal="center" vertical="center" wrapText="1"/>
    </xf>
    <xf numFmtId="0" fontId="96" fillId="2" borderId="3" xfId="0" applyFont="1" applyFill="1" applyBorder="1" applyAlignment="1">
      <alignment vertical="center" wrapText="1"/>
    </xf>
    <xf numFmtId="168" fontId="92" fillId="2" borderId="2" xfId="388" applyNumberFormat="1" applyFont="1" applyFill="1" applyBorder="1" applyAlignment="1">
      <alignment horizontal="center" vertical="center" wrapText="1"/>
    </xf>
    <xf numFmtId="165" fontId="92" fillId="2" borderId="2" xfId="388" applyNumberFormat="1" applyFont="1" applyFill="1" applyBorder="1" applyAlignment="1">
      <alignment horizontal="center" vertical="center" wrapText="1"/>
    </xf>
    <xf numFmtId="0" fontId="0" fillId="0" borderId="0" xfId="0" applyFont="1"/>
    <xf numFmtId="168" fontId="85" fillId="2" borderId="2" xfId="388" applyNumberFormat="1" applyFont="1" applyFill="1" applyBorder="1" applyAlignment="1">
      <alignment horizontal="center" vertical="center" wrapText="1"/>
    </xf>
    <xf numFmtId="165" fontId="85" fillId="2" borderId="2" xfId="388" applyNumberFormat="1" applyFont="1" applyFill="1" applyBorder="1" applyAlignment="1">
      <alignment horizontal="center" vertical="center" wrapText="1"/>
    </xf>
    <xf numFmtId="169" fontId="86" fillId="2" borderId="2" xfId="388" applyNumberFormat="1" applyFont="1" applyFill="1" applyBorder="1" applyAlignment="1">
      <alignment horizontal="justify" vertical="center" wrapText="1"/>
    </xf>
    <xf numFmtId="0" fontId="66" fillId="2" borderId="2" xfId="0" applyFont="1" applyFill="1" applyBorder="1" applyAlignment="1">
      <alignment wrapText="1"/>
    </xf>
    <xf numFmtId="49" fontId="91" fillId="2" borderId="30" xfId="0" applyNumberFormat="1" applyFont="1" applyFill="1" applyBorder="1" applyAlignment="1">
      <alignment horizontal="center" vertical="center" wrapText="1"/>
    </xf>
    <xf numFmtId="169" fontId="91" fillId="2" borderId="3" xfId="0" applyNumberFormat="1" applyFont="1" applyFill="1" applyBorder="1" applyAlignment="1">
      <alignment horizontal="justify" vertical="center" wrapText="1"/>
    </xf>
    <xf numFmtId="49" fontId="92" fillId="2" borderId="30" xfId="0" applyNumberFormat="1" applyFont="1" applyFill="1" applyBorder="1" applyAlignment="1">
      <alignment horizontal="center" vertical="center" wrapText="1"/>
    </xf>
    <xf numFmtId="169" fontId="92" fillId="2" borderId="3" xfId="0" applyNumberFormat="1" applyFont="1" applyFill="1" applyBorder="1" applyAlignment="1">
      <alignment horizontal="justify" vertical="center" wrapText="1"/>
    </xf>
    <xf numFmtId="49" fontId="92" fillId="2" borderId="30" xfId="388" applyNumberFormat="1" applyFont="1" applyFill="1" applyBorder="1" applyAlignment="1">
      <alignment horizontal="center" vertical="center" wrapText="1"/>
    </xf>
    <xf numFmtId="169" fontId="56" fillId="2" borderId="3" xfId="0" applyNumberFormat="1" applyFont="1" applyFill="1" applyBorder="1" applyAlignment="1">
      <alignment horizontal="justify" vertical="center" wrapText="1"/>
    </xf>
    <xf numFmtId="169" fontId="91" fillId="67" borderId="3" xfId="388" applyNumberFormat="1" applyFont="1" applyFill="1" applyBorder="1" applyAlignment="1">
      <alignment vertical="justify" wrapText="1"/>
    </xf>
    <xf numFmtId="49" fontId="91" fillId="2" borderId="30" xfId="388" applyNumberFormat="1" applyFont="1" applyFill="1" applyBorder="1" applyAlignment="1">
      <alignment horizontal="center" vertical="center" wrapText="1"/>
    </xf>
    <xf numFmtId="169" fontId="91" fillId="2" borderId="3" xfId="388" applyNumberFormat="1" applyFont="1" applyFill="1" applyBorder="1" applyAlignment="1">
      <alignment vertical="justify" wrapText="1"/>
    </xf>
    <xf numFmtId="169" fontId="92" fillId="2" borderId="3" xfId="388" applyNumberFormat="1" applyFont="1" applyFill="1" applyBorder="1" applyAlignment="1">
      <alignment horizontal="justify" vertical="center" wrapText="1"/>
    </xf>
    <xf numFmtId="0" fontId="66" fillId="0" borderId="2" xfId="0" applyFont="1" applyBorder="1" applyAlignment="1">
      <alignment wrapText="1"/>
    </xf>
    <xf numFmtId="0" fontId="97" fillId="0" borderId="3" xfId="0" applyFont="1" applyBorder="1" applyAlignment="1">
      <alignment wrapText="1"/>
    </xf>
    <xf numFmtId="49" fontId="85" fillId="2" borderId="30" xfId="0" applyNumberFormat="1" applyFont="1" applyFill="1" applyBorder="1" applyAlignment="1">
      <alignment horizontal="center" vertical="center" wrapText="1"/>
    </xf>
    <xf numFmtId="169" fontId="85" fillId="2" borderId="3" xfId="0" applyNumberFormat="1" applyFont="1" applyFill="1" applyBorder="1" applyAlignment="1">
      <alignment horizontal="justify" vertical="center" wrapText="1"/>
    </xf>
    <xf numFmtId="169" fontId="91" fillId="67" borderId="3" xfId="0" applyNumberFormat="1" applyFont="1" applyFill="1" applyBorder="1" applyAlignment="1">
      <alignment horizontal="justify" vertical="center" wrapText="1"/>
    </xf>
    <xf numFmtId="49" fontId="91" fillId="2" borderId="2" xfId="0" applyNumberFormat="1" applyFont="1" applyFill="1" applyBorder="1" applyAlignment="1">
      <alignment horizontal="center" vertical="center" wrapText="1"/>
    </xf>
    <xf numFmtId="49" fontId="92" fillId="2" borderId="31" xfId="388" applyNumberFormat="1" applyFont="1" applyFill="1" applyBorder="1" applyAlignment="1">
      <alignment horizontal="center" vertical="center" wrapText="1"/>
    </xf>
    <xf numFmtId="49" fontId="92" fillId="2" borderId="27" xfId="388" applyNumberFormat="1" applyFont="1" applyFill="1" applyBorder="1" applyAlignment="1">
      <alignment horizontal="center" vertical="center" wrapText="1"/>
    </xf>
    <xf numFmtId="49" fontId="85" fillId="73" borderId="2" xfId="388" applyNumberFormat="1" applyFont="1" applyFill="1" applyBorder="1" applyAlignment="1">
      <alignment horizontal="center" vertical="center" wrapText="1"/>
    </xf>
    <xf numFmtId="169" fontId="85" fillId="73" borderId="2" xfId="388" applyNumberFormat="1" applyFont="1" applyFill="1" applyBorder="1" applyAlignment="1">
      <alignment horizontal="justify" vertical="center" wrapText="1"/>
    </xf>
    <xf numFmtId="168" fontId="91" fillId="73" borderId="2" xfId="3" applyNumberFormat="1" applyFont="1" applyFill="1" applyBorder="1" applyAlignment="1">
      <alignment horizontal="center" vertical="center" wrapText="1"/>
    </xf>
    <xf numFmtId="165" fontId="91" fillId="73" borderId="2" xfId="3" applyNumberFormat="1" applyFont="1" applyFill="1" applyBorder="1" applyAlignment="1">
      <alignment horizontal="center" vertical="center" wrapText="1"/>
    </xf>
    <xf numFmtId="49" fontId="95" fillId="2" borderId="2" xfId="388" applyNumberFormat="1" applyFont="1" applyFill="1" applyBorder="1" applyAlignment="1">
      <alignment horizontal="center" vertical="center" wrapText="1"/>
    </xf>
    <xf numFmtId="0" fontId="95" fillId="2" borderId="2" xfId="339" applyFont="1" applyFill="1" applyBorder="1" applyAlignment="1">
      <alignment vertical="center"/>
    </xf>
    <xf numFmtId="49" fontId="92" fillId="2" borderId="2" xfId="388" applyNumberFormat="1" applyFont="1" applyFill="1" applyBorder="1" applyAlignment="1">
      <alignment horizontal="center" vertical="center" wrapText="1"/>
    </xf>
    <xf numFmtId="49" fontId="92" fillId="2" borderId="32" xfId="388" applyNumberFormat="1" applyFont="1" applyFill="1" applyBorder="1" applyAlignment="1">
      <alignment horizontal="center" vertical="center" wrapText="1"/>
    </xf>
    <xf numFmtId="169" fontId="91" fillId="2" borderId="33" xfId="388" applyNumberFormat="1" applyFont="1" applyFill="1" applyBorder="1" applyAlignment="1">
      <alignment horizontal="justify" vertical="center" wrapText="1"/>
    </xf>
    <xf numFmtId="168" fontId="56" fillId="0" borderId="2" xfId="0" applyNumberFormat="1" applyFont="1" applyBorder="1" applyAlignment="1">
      <alignment horizontal="right" vertical="center" wrapText="1"/>
    </xf>
    <xf numFmtId="0" fontId="72" fillId="0" borderId="0" xfId="0" applyFont="1" applyBorder="1" applyAlignment="1">
      <alignment vertical="center"/>
    </xf>
    <xf numFmtId="168" fontId="98" fillId="0" borderId="0" xfId="0" applyNumberFormat="1" applyFont="1" applyBorder="1" applyAlignment="1">
      <alignment horizontal="center" vertical="center"/>
    </xf>
    <xf numFmtId="2" fontId="68" fillId="0" borderId="2" xfId="0" applyNumberFormat="1" applyFont="1" applyBorder="1" applyAlignment="1">
      <alignment horizontal="right"/>
    </xf>
    <xf numFmtId="2" fontId="68" fillId="0" borderId="2" xfId="0" applyNumberFormat="1" applyFont="1" applyBorder="1"/>
    <xf numFmtId="170" fontId="81" fillId="2" borderId="2" xfId="0" applyNumberFormat="1" applyFont="1" applyFill="1" applyBorder="1" applyAlignment="1">
      <alignment horizontal="center"/>
    </xf>
    <xf numFmtId="170" fontId="5" fillId="73" borderId="2" xfId="1" applyNumberFormat="1" applyFont="1" applyFill="1" applyBorder="1" applyAlignment="1">
      <alignment horizontal="center" wrapText="1"/>
    </xf>
    <xf numFmtId="170" fontId="5" fillId="7" borderId="2" xfId="1" applyNumberFormat="1" applyFont="1" applyFill="1" applyBorder="1" applyAlignment="1">
      <alignment horizontal="center" vertical="top" wrapText="1"/>
    </xf>
    <xf numFmtId="49" fontId="63" fillId="67" borderId="2" xfId="1" applyNumberFormat="1" applyFont="1" applyFill="1" applyBorder="1" applyAlignment="1">
      <alignment horizontal="center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168" fontId="99" fillId="2" borderId="2" xfId="0" applyNumberFormat="1" applyFont="1" applyFill="1" applyBorder="1" applyAlignment="1">
      <alignment horizontal="center" vertical="center" wrapText="1"/>
    </xf>
    <xf numFmtId="0" fontId="56" fillId="0" borderId="0" xfId="388" applyFont="1" applyAlignment="1">
      <alignment horizontal="right"/>
    </xf>
    <xf numFmtId="0" fontId="56" fillId="2" borderId="0" xfId="1" applyFont="1" applyFill="1" applyAlignment="1">
      <alignment horizontal="right" vertical="center" wrapText="1"/>
    </xf>
    <xf numFmtId="0" fontId="56" fillId="0" borderId="0" xfId="1" applyFont="1" applyAlignment="1">
      <alignment horizontal="right"/>
    </xf>
    <xf numFmtId="0" fontId="56" fillId="2" borderId="0" xfId="1" applyFont="1" applyFill="1" applyAlignment="1">
      <alignment horizontal="center" vertical="center" wrapText="1"/>
    </xf>
    <xf numFmtId="0" fontId="88" fillId="0" borderId="2" xfId="388" applyFont="1" applyBorder="1" applyAlignment="1">
      <alignment horizontal="center" vertical="center" wrapText="1"/>
    </xf>
    <xf numFmtId="0" fontId="84" fillId="0" borderId="2" xfId="388" applyFont="1" applyBorder="1" applyAlignment="1">
      <alignment horizontal="center" vertical="center" wrapText="1"/>
    </xf>
    <xf numFmtId="0" fontId="85" fillId="0" borderId="0" xfId="388" applyNumberFormat="1" applyFont="1" applyFill="1" applyBorder="1" applyAlignment="1">
      <alignment horizontal="center" vertical="center" wrapText="1"/>
    </xf>
    <xf numFmtId="49" fontId="87" fillId="0" borderId="2" xfId="388" applyNumberFormat="1" applyFont="1" applyFill="1" applyBorder="1" applyAlignment="1">
      <alignment horizontal="center" vertical="center" wrapText="1"/>
    </xf>
    <xf numFmtId="0" fontId="56" fillId="2" borderId="0" xfId="1" applyFont="1" applyFill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66" fillId="0" borderId="0" xfId="0" applyFont="1" applyAlignment="1">
      <alignment horizontal="right"/>
    </xf>
    <xf numFmtId="0" fontId="70" fillId="0" borderId="0" xfId="0" applyFont="1" applyAlignment="1">
      <alignment horizontal="center" vertical="center" wrapText="1"/>
    </xf>
    <xf numFmtId="0" fontId="68" fillId="0" borderId="1" xfId="0" applyFont="1" applyBorder="1" applyAlignment="1">
      <alignment horizontal="right"/>
    </xf>
    <xf numFmtId="0" fontId="72" fillId="0" borderId="0" xfId="0" applyFont="1" applyBorder="1" applyAlignment="1">
      <alignment horizontal="left" vertical="center" wrapText="1"/>
    </xf>
    <xf numFmtId="0" fontId="72" fillId="0" borderId="0" xfId="0" applyFont="1" applyBorder="1" applyAlignment="1">
      <alignment horizontal="center" vertical="center" wrapText="1"/>
    </xf>
    <xf numFmtId="0" fontId="62" fillId="0" borderId="0" xfId="663" applyFont="1" applyBorder="1" applyAlignment="1">
      <alignment horizontal="center" vertical="center"/>
    </xf>
    <xf numFmtId="0" fontId="62" fillId="0" borderId="3" xfId="0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62" fillId="0" borderId="24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2" fillId="0" borderId="22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6" fillId="0" borderId="0" xfId="0" applyFont="1" applyAlignment="1">
      <alignment horizontal="left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>
        <row r="218">
          <cell r="F218">
            <v>39572.673840000003</v>
          </cell>
        </row>
        <row r="219">
          <cell r="F219">
            <v>2082.7723099999998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2"/>
  <sheetViews>
    <sheetView tabSelected="1" view="pageBreakPreview" topLeftCell="A177" zoomScale="60" workbookViewId="0">
      <selection activeCell="B200" sqref="B200"/>
    </sheetView>
  </sheetViews>
  <sheetFormatPr defaultRowHeight="15"/>
  <cols>
    <col min="1" max="1" width="30.85546875" style="291" customWidth="1"/>
    <col min="2" max="2" width="104.42578125" style="291" customWidth="1"/>
    <col min="3" max="4" width="23.7109375" style="291" customWidth="1"/>
    <col min="5" max="5" width="19.7109375" style="291" customWidth="1"/>
    <col min="6" max="6" width="20.140625" style="291" customWidth="1"/>
    <col min="7" max="7" width="17.85546875" customWidth="1"/>
    <col min="8" max="8" width="20.140625" customWidth="1"/>
    <col min="9" max="9" width="11.28515625" customWidth="1"/>
  </cols>
  <sheetData>
    <row r="1" spans="1:8" ht="18.75">
      <c r="A1" s="287"/>
      <c r="B1" s="288"/>
      <c r="C1" s="288"/>
      <c r="D1" s="424" t="s">
        <v>1152</v>
      </c>
      <c r="E1" s="424"/>
      <c r="F1" s="424"/>
      <c r="G1" s="424"/>
      <c r="H1" s="424"/>
    </row>
    <row r="2" spans="1:8" ht="18.75" customHeight="1">
      <c r="A2" s="287"/>
      <c r="B2" s="289"/>
      <c r="C2" s="289"/>
      <c r="D2" s="425" t="s">
        <v>1145</v>
      </c>
      <c r="E2" s="425"/>
      <c r="F2" s="425"/>
      <c r="G2" s="425"/>
      <c r="H2" s="425"/>
    </row>
    <row r="3" spans="1:8" s="290" customFormat="1" ht="13.5" customHeight="1">
      <c r="D3" s="426" t="s">
        <v>1153</v>
      </c>
      <c r="E3" s="426"/>
      <c r="F3" s="426"/>
      <c r="G3" s="426"/>
      <c r="H3" s="426"/>
    </row>
    <row r="4" spans="1:8" ht="18.75" customHeight="1">
      <c r="A4" s="287"/>
      <c r="B4" s="287"/>
      <c r="C4" s="287"/>
      <c r="D4" s="427"/>
      <c r="E4" s="427"/>
      <c r="F4" s="427"/>
      <c r="G4" s="427"/>
      <c r="H4" s="427"/>
    </row>
    <row r="5" spans="1:8" ht="32.25" customHeight="1">
      <c r="A5" s="430" t="s">
        <v>1112</v>
      </c>
      <c r="B5" s="430"/>
      <c r="C5" s="430"/>
      <c r="D5" s="430"/>
      <c r="E5" s="430"/>
      <c r="F5" s="430"/>
      <c r="G5" s="430"/>
      <c r="H5" s="430"/>
    </row>
    <row r="6" spans="1:8" ht="15.75">
      <c r="E6" s="292"/>
      <c r="F6" s="292"/>
    </row>
    <row r="7" spans="1:8" ht="31.5" customHeight="1">
      <c r="A7" s="431" t="s">
        <v>800</v>
      </c>
      <c r="B7" s="431" t="s">
        <v>801</v>
      </c>
      <c r="C7" s="429" t="s">
        <v>779</v>
      </c>
      <c r="D7" s="429" t="s">
        <v>780</v>
      </c>
      <c r="E7" s="429" t="s">
        <v>1110</v>
      </c>
      <c r="F7" s="428" t="s">
        <v>1144</v>
      </c>
      <c r="G7" s="428" t="s">
        <v>777</v>
      </c>
      <c r="H7" s="428" t="s">
        <v>1143</v>
      </c>
    </row>
    <row r="8" spans="1:8" ht="27.75" customHeight="1">
      <c r="A8" s="431"/>
      <c r="B8" s="431"/>
      <c r="C8" s="429"/>
      <c r="D8" s="429"/>
      <c r="E8" s="429"/>
      <c r="F8" s="428"/>
      <c r="G8" s="428"/>
      <c r="H8" s="428"/>
    </row>
    <row r="9" spans="1:8" ht="15" customHeight="1">
      <c r="A9" s="431"/>
      <c r="B9" s="431"/>
      <c r="C9" s="429"/>
      <c r="D9" s="429"/>
      <c r="E9" s="429"/>
      <c r="F9" s="428"/>
      <c r="G9" s="428"/>
      <c r="H9" s="428"/>
    </row>
    <row r="10" spans="1:8">
      <c r="A10" s="293" t="s">
        <v>802</v>
      </c>
      <c r="B10" s="294" t="s">
        <v>803</v>
      </c>
      <c r="C10" s="295">
        <v>3</v>
      </c>
      <c r="D10" s="295">
        <v>3</v>
      </c>
      <c r="E10" s="295">
        <v>4</v>
      </c>
      <c r="F10" s="295">
        <v>5</v>
      </c>
      <c r="G10" s="295">
        <v>6</v>
      </c>
      <c r="H10" s="295">
        <v>7</v>
      </c>
    </row>
    <row r="11" spans="1:8" ht="18.75">
      <c r="A11" s="296" t="s">
        <v>804</v>
      </c>
      <c r="B11" s="297" t="s">
        <v>805</v>
      </c>
      <c r="C11" s="298">
        <f>C12+C50</f>
        <v>104930.74908000001</v>
      </c>
      <c r="D11" s="298">
        <f>D12+D50</f>
        <v>105530.74908000001</v>
      </c>
      <c r="E11" s="298">
        <f>E12+E50</f>
        <v>48786.549079999997</v>
      </c>
      <c r="F11" s="298">
        <f>F12+F50</f>
        <v>48786.549589999995</v>
      </c>
      <c r="G11" s="299">
        <f t="shared" ref="G11:G18" si="0">F11/D11*100</f>
        <v>46.229700836309071</v>
      </c>
      <c r="H11" s="299">
        <f>F11/E11*100</f>
        <v>100.0000010453701</v>
      </c>
    </row>
    <row r="12" spans="1:8" ht="18.75">
      <c r="A12" s="300"/>
      <c r="B12" s="301" t="s">
        <v>806</v>
      </c>
      <c r="C12" s="302">
        <f>C13+C21+C27+C36+C45</f>
        <v>81602.200000000012</v>
      </c>
      <c r="D12" s="302">
        <f>D13+D21+D27+D36+D45</f>
        <v>81602.200000000012</v>
      </c>
      <c r="E12" s="302">
        <f>E13+E21+E27+E36+E45</f>
        <v>34798.399999999994</v>
      </c>
      <c r="F12" s="302">
        <f>F13+F21+F27+F36+F45</f>
        <v>34801.539669999998</v>
      </c>
      <c r="G12" s="303">
        <f t="shared" si="0"/>
        <v>42.647795855994069</v>
      </c>
      <c r="H12" s="303">
        <f>F12/E12*100</f>
        <v>100.0090224550554</v>
      </c>
    </row>
    <row r="13" spans="1:8" ht="18.75">
      <c r="A13" s="304" t="s">
        <v>807</v>
      </c>
      <c r="B13" s="305" t="s">
        <v>808</v>
      </c>
      <c r="C13" s="306">
        <f>C14</f>
        <v>44211</v>
      </c>
      <c r="D13" s="306">
        <f>D14</f>
        <v>44211</v>
      </c>
      <c r="E13" s="306">
        <f>E14</f>
        <v>19708.3</v>
      </c>
      <c r="F13" s="306">
        <f>F14</f>
        <v>19912.813609999997</v>
      </c>
      <c r="G13" s="307">
        <f t="shared" si="0"/>
        <v>45.040405351609323</v>
      </c>
      <c r="H13" s="307">
        <f>F13/E13*100</f>
        <v>101.03770294748912</v>
      </c>
    </row>
    <row r="14" spans="1:8" s="312" customFormat="1" ht="37.5">
      <c r="A14" s="308" t="s">
        <v>809</v>
      </c>
      <c r="B14" s="309" t="s">
        <v>810</v>
      </c>
      <c r="C14" s="310">
        <f>C15+C16+C17+C18+C20+C19</f>
        <v>44211</v>
      </c>
      <c r="D14" s="310">
        <f>D15+D16+D17+D18+D20+D19</f>
        <v>44211</v>
      </c>
      <c r="E14" s="310">
        <f>E15+E16+E17+E18+E20+E19</f>
        <v>19708.3</v>
      </c>
      <c r="F14" s="310">
        <f>F15+F16+F17+F18+F20+F19</f>
        <v>19912.813609999997</v>
      </c>
      <c r="G14" s="311">
        <f t="shared" si="0"/>
        <v>45.040405351609323</v>
      </c>
      <c r="H14" s="311">
        <f>F14/E14*100</f>
        <v>101.03770294748912</v>
      </c>
    </row>
    <row r="15" spans="1:8" ht="80.25" customHeight="1">
      <c r="A15" s="313" t="s">
        <v>811</v>
      </c>
      <c r="B15" s="314" t="s">
        <v>812</v>
      </c>
      <c r="C15" s="315">
        <v>44020</v>
      </c>
      <c r="D15" s="315">
        <v>44020</v>
      </c>
      <c r="E15" s="315">
        <v>19627.599999999999</v>
      </c>
      <c r="F15" s="315">
        <v>19833.429929999998</v>
      </c>
      <c r="G15" s="316">
        <f t="shared" si="0"/>
        <v>45.055497342117221</v>
      </c>
      <c r="H15" s="316">
        <f>F15/E15*100</f>
        <v>101.04867599706535</v>
      </c>
    </row>
    <row r="16" spans="1:8" ht="93.75">
      <c r="A16" s="313" t="s">
        <v>813</v>
      </c>
      <c r="B16" s="314" t="s">
        <v>814</v>
      </c>
      <c r="C16" s="315">
        <v>21</v>
      </c>
      <c r="D16" s="315">
        <v>21</v>
      </c>
      <c r="E16" s="315">
        <v>0</v>
      </c>
      <c r="F16" s="315">
        <v>-9.3090100000000007</v>
      </c>
      <c r="G16" s="316">
        <f t="shared" si="0"/>
        <v>-44.32861904761905</v>
      </c>
      <c r="H16" s="316">
        <v>0</v>
      </c>
    </row>
    <row r="17" spans="1:8" ht="37.5">
      <c r="A17" s="313" t="s">
        <v>815</v>
      </c>
      <c r="B17" s="314" t="s">
        <v>816</v>
      </c>
      <c r="C17" s="315">
        <v>123</v>
      </c>
      <c r="D17" s="315">
        <v>123</v>
      </c>
      <c r="E17" s="315">
        <v>51.7</v>
      </c>
      <c r="F17" s="315">
        <v>51.824199999999998</v>
      </c>
      <c r="G17" s="316">
        <f t="shared" si="0"/>
        <v>42.133495934959349</v>
      </c>
      <c r="H17" s="316">
        <f>F17/E17*100</f>
        <v>100.2402321083172</v>
      </c>
    </row>
    <row r="18" spans="1:8" ht="75">
      <c r="A18" s="313" t="s">
        <v>817</v>
      </c>
      <c r="B18" s="314" t="s">
        <v>818</v>
      </c>
      <c r="C18" s="315">
        <v>47</v>
      </c>
      <c r="D18" s="315">
        <v>47</v>
      </c>
      <c r="E18" s="315">
        <v>29</v>
      </c>
      <c r="F18" s="315">
        <v>29.12</v>
      </c>
      <c r="G18" s="316">
        <f t="shared" si="0"/>
        <v>61.957446808510639</v>
      </c>
      <c r="H18" s="316">
        <f>F18/E18*100</f>
        <v>100.41379310344828</v>
      </c>
    </row>
    <row r="19" spans="1:8" ht="131.25">
      <c r="A19" s="313" t="s">
        <v>1142</v>
      </c>
      <c r="B19" s="314" t="s">
        <v>1141</v>
      </c>
      <c r="C19" s="315">
        <v>0</v>
      </c>
      <c r="D19" s="315">
        <v>0</v>
      </c>
      <c r="E19" s="315">
        <v>0</v>
      </c>
      <c r="F19" s="315">
        <v>7.7159899999999997</v>
      </c>
      <c r="G19" s="316">
        <v>0</v>
      </c>
      <c r="H19" s="316">
        <v>0</v>
      </c>
    </row>
    <row r="20" spans="1:8" ht="93.75">
      <c r="A20" s="313" t="s">
        <v>819</v>
      </c>
      <c r="B20" s="314" t="s">
        <v>820</v>
      </c>
      <c r="C20" s="315">
        <v>0</v>
      </c>
      <c r="D20" s="315">
        <v>0</v>
      </c>
      <c r="E20" s="315">
        <v>0</v>
      </c>
      <c r="F20" s="315">
        <v>3.2500000000000001E-2</v>
      </c>
      <c r="G20" s="316">
        <v>0</v>
      </c>
      <c r="H20" s="316">
        <v>0</v>
      </c>
    </row>
    <row r="21" spans="1:8" ht="37.5">
      <c r="A21" s="304" t="s">
        <v>821</v>
      </c>
      <c r="B21" s="305" t="s">
        <v>822</v>
      </c>
      <c r="C21" s="317">
        <f>C22</f>
        <v>24920.3</v>
      </c>
      <c r="D21" s="317">
        <f>D22</f>
        <v>24920.3</v>
      </c>
      <c r="E21" s="306">
        <f>E22</f>
        <v>11987.3</v>
      </c>
      <c r="F21" s="317">
        <f>F22</f>
        <v>11989.953320000001</v>
      </c>
      <c r="G21" s="307">
        <f t="shared" ref="G21:G30" si="1">F21/D21*100</f>
        <v>48.11319815572044</v>
      </c>
      <c r="H21" s="318">
        <f t="shared" ref="H21:H30" si="2">F21/E21*100</f>
        <v>100.02213442560044</v>
      </c>
    </row>
    <row r="22" spans="1:8" s="312" customFormat="1" ht="37.5">
      <c r="A22" s="308" t="s">
        <v>823</v>
      </c>
      <c r="B22" s="309" t="s">
        <v>824</v>
      </c>
      <c r="C22" s="319">
        <f>C23+C24+C25+C26</f>
        <v>24920.3</v>
      </c>
      <c r="D22" s="319">
        <f>D23+D24+D25+D26</f>
        <v>24920.3</v>
      </c>
      <c r="E22" s="310">
        <f>E23+E24+E25+E26</f>
        <v>11987.3</v>
      </c>
      <c r="F22" s="319">
        <f>F23+F24+F25+F26</f>
        <v>11989.953320000001</v>
      </c>
      <c r="G22" s="311">
        <f t="shared" si="1"/>
        <v>48.11319815572044</v>
      </c>
      <c r="H22" s="320">
        <f t="shared" si="2"/>
        <v>100.02213442560044</v>
      </c>
    </row>
    <row r="23" spans="1:8" ht="116.25" customHeight="1">
      <c r="A23" s="313" t="s">
        <v>825</v>
      </c>
      <c r="B23" s="314" t="s">
        <v>826</v>
      </c>
      <c r="C23" s="321">
        <v>12997</v>
      </c>
      <c r="D23" s="321">
        <v>12997</v>
      </c>
      <c r="E23" s="315">
        <v>6123.6</v>
      </c>
      <c r="F23" s="321">
        <v>6124.7385800000002</v>
      </c>
      <c r="G23" s="316">
        <f t="shared" si="1"/>
        <v>47.124248518888976</v>
      </c>
      <c r="H23" s="322">
        <f t="shared" si="2"/>
        <v>100.01859331112416</v>
      </c>
    </row>
    <row r="24" spans="1:8" ht="112.5">
      <c r="A24" s="313" t="s">
        <v>827</v>
      </c>
      <c r="B24" s="314" t="s">
        <v>828</v>
      </c>
      <c r="C24" s="321">
        <v>61.9</v>
      </c>
      <c r="D24" s="321">
        <v>61.9</v>
      </c>
      <c r="E24" s="315">
        <v>33.9</v>
      </c>
      <c r="F24" s="321">
        <v>35.443040000000003</v>
      </c>
      <c r="G24" s="316">
        <f t="shared" si="1"/>
        <v>57.258546042003232</v>
      </c>
      <c r="H24" s="322">
        <f t="shared" si="2"/>
        <v>104.55174041297937</v>
      </c>
    </row>
    <row r="25" spans="1:8" ht="112.5">
      <c r="A25" s="313" t="s">
        <v>829</v>
      </c>
      <c r="B25" s="314" t="s">
        <v>830</v>
      </c>
      <c r="C25" s="321">
        <v>13476.4</v>
      </c>
      <c r="D25" s="321">
        <v>13476.4</v>
      </c>
      <c r="E25" s="315">
        <v>6625</v>
      </c>
      <c r="F25" s="321">
        <v>6625.0170900000003</v>
      </c>
      <c r="G25" s="316">
        <f t="shared" si="1"/>
        <v>49.160139874150374</v>
      </c>
      <c r="H25" s="322">
        <f t="shared" si="2"/>
        <v>100.00025796226414</v>
      </c>
    </row>
    <row r="26" spans="1:8" ht="121.5" customHeight="1">
      <c r="A26" s="313" t="s">
        <v>831</v>
      </c>
      <c r="B26" s="314" t="s">
        <v>832</v>
      </c>
      <c r="C26" s="321">
        <v>-1615</v>
      </c>
      <c r="D26" s="321">
        <v>-1615</v>
      </c>
      <c r="E26" s="315">
        <v>-795.2</v>
      </c>
      <c r="F26" s="321">
        <v>-795.24539000000004</v>
      </c>
      <c r="G26" s="316">
        <f t="shared" si="1"/>
        <v>49.241200619195048</v>
      </c>
      <c r="H26" s="322">
        <f t="shared" si="2"/>
        <v>100.00570799798794</v>
      </c>
    </row>
    <row r="27" spans="1:8" ht="18.75">
      <c r="A27" s="304" t="s">
        <v>833</v>
      </c>
      <c r="B27" s="305" t="s">
        <v>834</v>
      </c>
      <c r="C27" s="306">
        <f>C32+C34+C28</f>
        <v>4770</v>
      </c>
      <c r="D27" s="306">
        <f>D32+D34+D28</f>
        <v>4770</v>
      </c>
      <c r="E27" s="306">
        <f>E32+E34+E28</f>
        <v>1573</v>
      </c>
      <c r="F27" s="306">
        <f>F32+F34+F28+F31</f>
        <v>1368.8655799999999</v>
      </c>
      <c r="G27" s="307">
        <f t="shared" si="1"/>
        <v>28.697391614255764</v>
      </c>
      <c r="H27" s="307">
        <f t="shared" si="2"/>
        <v>87.022605212968841</v>
      </c>
    </row>
    <row r="28" spans="1:8" s="312" customFormat="1" ht="37.5">
      <c r="A28" s="323" t="s">
        <v>835</v>
      </c>
      <c r="B28" s="324" t="s">
        <v>836</v>
      </c>
      <c r="C28" s="319">
        <f>C29+C30</f>
        <v>1476</v>
      </c>
      <c r="D28" s="319">
        <f>D29+D30</f>
        <v>1476</v>
      </c>
      <c r="E28" s="319">
        <f>E29+E30</f>
        <v>802</v>
      </c>
      <c r="F28" s="319">
        <f>F29+F30</f>
        <v>802.67809999999997</v>
      </c>
      <c r="G28" s="311">
        <f t="shared" si="1"/>
        <v>54.381985094850947</v>
      </c>
      <c r="H28" s="311">
        <f t="shared" si="2"/>
        <v>100.08455112219453</v>
      </c>
    </row>
    <row r="29" spans="1:8" ht="37.5">
      <c r="A29" s="325" t="s">
        <v>837</v>
      </c>
      <c r="B29" s="326" t="s">
        <v>838</v>
      </c>
      <c r="C29" s="321">
        <v>946</v>
      </c>
      <c r="D29" s="321">
        <v>946</v>
      </c>
      <c r="E29" s="321">
        <v>530</v>
      </c>
      <c r="F29" s="321">
        <v>530.05399</v>
      </c>
      <c r="G29" s="316">
        <f t="shared" si="1"/>
        <v>56.031077167019028</v>
      </c>
      <c r="H29" s="316">
        <f t="shared" si="2"/>
        <v>100.01018679245284</v>
      </c>
    </row>
    <row r="30" spans="1:8" ht="37.5">
      <c r="A30" s="325" t="s">
        <v>839</v>
      </c>
      <c r="B30" s="326" t="s">
        <v>840</v>
      </c>
      <c r="C30" s="321">
        <v>530</v>
      </c>
      <c r="D30" s="321">
        <v>530</v>
      </c>
      <c r="E30" s="321">
        <v>272</v>
      </c>
      <c r="F30" s="321">
        <v>272.62410999999997</v>
      </c>
      <c r="G30" s="316">
        <f t="shared" si="1"/>
        <v>51.438511320754706</v>
      </c>
      <c r="H30" s="316">
        <f t="shared" si="2"/>
        <v>100.22945220588235</v>
      </c>
    </row>
    <row r="31" spans="1:8" ht="18.75" hidden="1">
      <c r="A31" s="313" t="s">
        <v>841</v>
      </c>
      <c r="B31" s="327" t="s">
        <v>842</v>
      </c>
      <c r="C31" s="321">
        <v>0</v>
      </c>
      <c r="D31" s="321">
        <v>0</v>
      </c>
      <c r="E31" s="321">
        <v>0</v>
      </c>
      <c r="F31" s="321">
        <v>0</v>
      </c>
      <c r="G31" s="316">
        <v>0</v>
      </c>
      <c r="H31" s="316">
        <v>0</v>
      </c>
    </row>
    <row r="32" spans="1:8" s="312" customFormat="1" ht="37.5">
      <c r="A32" s="308" t="s">
        <v>843</v>
      </c>
      <c r="B32" s="309" t="s">
        <v>844</v>
      </c>
      <c r="C32" s="310">
        <f>C33</f>
        <v>2470</v>
      </c>
      <c r="D32" s="310">
        <f>D33</f>
        <v>2470</v>
      </c>
      <c r="E32" s="310">
        <f>E33</f>
        <v>12</v>
      </c>
      <c r="F32" s="310">
        <f>F33</f>
        <v>-526.66600000000005</v>
      </c>
      <c r="G32" s="311">
        <f t="shared" ref="G32:G62" si="3">F32/D32*100</f>
        <v>-21.322510121457491</v>
      </c>
      <c r="H32" s="311">
        <f t="shared" ref="H32:H61" si="4">F32/E32*100</f>
        <v>-4388.8833333333341</v>
      </c>
    </row>
    <row r="33" spans="1:8" ht="18.75">
      <c r="A33" s="313" t="s">
        <v>845</v>
      </c>
      <c r="B33" s="314" t="s">
        <v>844</v>
      </c>
      <c r="C33" s="315">
        <v>2470</v>
      </c>
      <c r="D33" s="315">
        <v>2470</v>
      </c>
      <c r="E33" s="315">
        <v>12</v>
      </c>
      <c r="F33" s="315">
        <v>-526.66600000000005</v>
      </c>
      <c r="G33" s="316">
        <f t="shared" si="3"/>
        <v>-21.322510121457491</v>
      </c>
      <c r="H33" s="316">
        <f t="shared" si="4"/>
        <v>-4388.8833333333341</v>
      </c>
    </row>
    <row r="34" spans="1:8" s="312" customFormat="1" ht="37.5">
      <c r="A34" s="308" t="s">
        <v>846</v>
      </c>
      <c r="B34" s="309" t="s">
        <v>847</v>
      </c>
      <c r="C34" s="310">
        <f>C35</f>
        <v>824</v>
      </c>
      <c r="D34" s="310">
        <f>D35</f>
        <v>824</v>
      </c>
      <c r="E34" s="310">
        <f>E35</f>
        <v>759</v>
      </c>
      <c r="F34" s="310">
        <f>F35</f>
        <v>1092.85348</v>
      </c>
      <c r="G34" s="311">
        <f t="shared" si="3"/>
        <v>132.62784951456311</v>
      </c>
      <c r="H34" s="320">
        <f t="shared" si="4"/>
        <v>143.98596574440052</v>
      </c>
    </row>
    <row r="35" spans="1:8" ht="37.5">
      <c r="A35" s="313" t="s">
        <v>848</v>
      </c>
      <c r="B35" s="314" t="s">
        <v>849</v>
      </c>
      <c r="C35" s="315">
        <v>824</v>
      </c>
      <c r="D35" s="315">
        <v>824</v>
      </c>
      <c r="E35" s="315">
        <v>759</v>
      </c>
      <c r="F35" s="315">
        <v>1092.85348</v>
      </c>
      <c r="G35" s="316">
        <f t="shared" si="3"/>
        <v>132.62784951456311</v>
      </c>
      <c r="H35" s="316">
        <f t="shared" si="4"/>
        <v>143.98596574440052</v>
      </c>
    </row>
    <row r="36" spans="1:8" ht="18.75">
      <c r="A36" s="304" t="s">
        <v>850</v>
      </c>
      <c r="B36" s="305" t="s">
        <v>851</v>
      </c>
      <c r="C36" s="306">
        <f>C39+C38+C42</f>
        <v>5991.8</v>
      </c>
      <c r="D36" s="306">
        <f>D39+D38+D42</f>
        <v>5991.8</v>
      </c>
      <c r="E36" s="306">
        <f>E39+E38+E42</f>
        <v>898.2</v>
      </c>
      <c r="F36" s="306">
        <f>F39+F38+F42</f>
        <v>897.84418999999991</v>
      </c>
      <c r="G36" s="307">
        <f t="shared" si="3"/>
        <v>14.984548716579324</v>
      </c>
      <c r="H36" s="307">
        <f t="shared" si="4"/>
        <v>99.960386328211968</v>
      </c>
    </row>
    <row r="37" spans="1:8" s="312" customFormat="1" ht="18.75">
      <c r="A37" s="328" t="s">
        <v>852</v>
      </c>
      <c r="B37" s="329" t="s">
        <v>853</v>
      </c>
      <c r="C37" s="319">
        <f>C38</f>
        <v>1333</v>
      </c>
      <c r="D37" s="319">
        <f>D38</f>
        <v>1333</v>
      </c>
      <c r="E37" s="319">
        <f>E38</f>
        <v>79.099999999999994</v>
      </c>
      <c r="F37" s="319">
        <f>F38</f>
        <v>79.102189999999993</v>
      </c>
      <c r="G37" s="320">
        <f t="shared" si="3"/>
        <v>5.9341477869467365</v>
      </c>
      <c r="H37" s="320">
        <f t="shared" si="4"/>
        <v>100.00276864728193</v>
      </c>
    </row>
    <row r="38" spans="1:8" ht="37.5">
      <c r="A38" s="330" t="s">
        <v>854</v>
      </c>
      <c r="B38" s="331" t="s">
        <v>855</v>
      </c>
      <c r="C38" s="321">
        <v>1333</v>
      </c>
      <c r="D38" s="321">
        <v>1333</v>
      </c>
      <c r="E38" s="321">
        <v>79.099999999999994</v>
      </c>
      <c r="F38" s="321">
        <v>79.102189999999993</v>
      </c>
      <c r="G38" s="322">
        <f t="shared" si="3"/>
        <v>5.9341477869467365</v>
      </c>
      <c r="H38" s="322">
        <f t="shared" si="4"/>
        <v>100.00276864728193</v>
      </c>
    </row>
    <row r="39" spans="1:8" ht="18.75" hidden="1">
      <c r="A39" s="313" t="s">
        <v>856</v>
      </c>
      <c r="B39" s="314" t="s">
        <v>857</v>
      </c>
      <c r="C39" s="315">
        <f>C40+C41</f>
        <v>0</v>
      </c>
      <c r="D39" s="315">
        <f>D40+D41</f>
        <v>0</v>
      </c>
      <c r="E39" s="315">
        <f>E40+E41</f>
        <v>0</v>
      </c>
      <c r="F39" s="315">
        <f>F40+F41</f>
        <v>0</v>
      </c>
      <c r="G39" s="316" t="e">
        <f t="shared" si="3"/>
        <v>#DIV/0!</v>
      </c>
      <c r="H39" s="316" t="e">
        <f t="shared" si="4"/>
        <v>#DIV/0!</v>
      </c>
    </row>
    <row r="40" spans="1:8" ht="18.75" hidden="1">
      <c r="A40" s="313" t="s">
        <v>858</v>
      </c>
      <c r="B40" s="314" t="s">
        <v>859</v>
      </c>
      <c r="C40" s="315">
        <v>0</v>
      </c>
      <c r="D40" s="315">
        <v>0</v>
      </c>
      <c r="E40" s="315">
        <v>0</v>
      </c>
      <c r="F40" s="315">
        <v>0</v>
      </c>
      <c r="G40" s="316" t="e">
        <f t="shared" si="3"/>
        <v>#DIV/0!</v>
      </c>
      <c r="H40" s="316" t="e">
        <f t="shared" si="4"/>
        <v>#DIV/0!</v>
      </c>
    </row>
    <row r="41" spans="1:8" ht="18.75" hidden="1">
      <c r="A41" s="313" t="s">
        <v>860</v>
      </c>
      <c r="B41" s="314" t="s">
        <v>861</v>
      </c>
      <c r="C41" s="315">
        <v>0</v>
      </c>
      <c r="D41" s="315">
        <v>0</v>
      </c>
      <c r="E41" s="315">
        <v>0</v>
      </c>
      <c r="F41" s="315">
        <v>0</v>
      </c>
      <c r="G41" s="316" t="e">
        <f t="shared" si="3"/>
        <v>#DIV/0!</v>
      </c>
      <c r="H41" s="316" t="e">
        <f t="shared" si="4"/>
        <v>#DIV/0!</v>
      </c>
    </row>
    <row r="42" spans="1:8" s="312" customFormat="1" ht="18.75">
      <c r="A42" s="308" t="s">
        <v>862</v>
      </c>
      <c r="B42" s="309" t="s">
        <v>863</v>
      </c>
      <c r="C42" s="310">
        <f>SUM(C43:C44)</f>
        <v>4658.8</v>
      </c>
      <c r="D42" s="310">
        <f>SUM(D43:D44)</f>
        <v>4658.8</v>
      </c>
      <c r="E42" s="310">
        <f>SUM(E43:E44)</f>
        <v>819.1</v>
      </c>
      <c r="F42" s="310">
        <f>SUM(F43:F44)</f>
        <v>818.74199999999996</v>
      </c>
      <c r="G42" s="311">
        <f t="shared" si="3"/>
        <v>17.574096333819867</v>
      </c>
      <c r="H42" s="311">
        <f t="shared" si="4"/>
        <v>99.956293492858009</v>
      </c>
    </row>
    <row r="43" spans="1:8" ht="45" customHeight="1">
      <c r="A43" s="313" t="s">
        <v>864</v>
      </c>
      <c r="B43" s="314" t="s">
        <v>865</v>
      </c>
      <c r="C43" s="315">
        <v>2334.8000000000002</v>
      </c>
      <c r="D43" s="315">
        <v>2334.8000000000002</v>
      </c>
      <c r="E43" s="315">
        <v>658.2</v>
      </c>
      <c r="F43" s="315">
        <v>658.19789000000003</v>
      </c>
      <c r="G43" s="316">
        <f t="shared" si="3"/>
        <v>28.190761093027238</v>
      </c>
      <c r="H43" s="316">
        <f t="shared" si="4"/>
        <v>99.999679428745054</v>
      </c>
    </row>
    <row r="44" spans="1:8" ht="41.25" customHeight="1">
      <c r="A44" s="313" t="s">
        <v>866</v>
      </c>
      <c r="B44" s="314" t="s">
        <v>867</v>
      </c>
      <c r="C44" s="315">
        <v>2324</v>
      </c>
      <c r="D44" s="315">
        <v>2324</v>
      </c>
      <c r="E44" s="315">
        <v>160.9</v>
      </c>
      <c r="F44" s="315">
        <v>160.54410999999999</v>
      </c>
      <c r="G44" s="316">
        <f t="shared" si="3"/>
        <v>6.9080942340791731</v>
      </c>
      <c r="H44" s="316">
        <f t="shared" si="4"/>
        <v>99.778812927284022</v>
      </c>
    </row>
    <row r="45" spans="1:8" ht="18.75">
      <c r="A45" s="304" t="s">
        <v>868</v>
      </c>
      <c r="B45" s="305" t="s">
        <v>869</v>
      </c>
      <c r="C45" s="306">
        <f>C46+C48</f>
        <v>1709.1</v>
      </c>
      <c r="D45" s="306">
        <f>D46+D48</f>
        <v>1709.1</v>
      </c>
      <c r="E45" s="306">
        <f>E46+E48</f>
        <v>631.6</v>
      </c>
      <c r="F45" s="306">
        <f>F46+F48</f>
        <v>632.06297000000006</v>
      </c>
      <c r="G45" s="318">
        <f t="shared" si="3"/>
        <v>36.982211105260085</v>
      </c>
      <c r="H45" s="318">
        <f t="shared" si="4"/>
        <v>100.073301139962</v>
      </c>
    </row>
    <row r="46" spans="1:8" s="312" customFormat="1" ht="37.5">
      <c r="A46" s="308" t="s">
        <v>870</v>
      </c>
      <c r="B46" s="309" t="s">
        <v>871</v>
      </c>
      <c r="C46" s="310">
        <f>C47</f>
        <v>1680</v>
      </c>
      <c r="D46" s="310">
        <f>D47</f>
        <v>1680</v>
      </c>
      <c r="E46" s="310">
        <f>E47</f>
        <v>619.6</v>
      </c>
      <c r="F46" s="310">
        <f>F47</f>
        <v>619.61297000000002</v>
      </c>
      <c r="G46" s="311">
        <f t="shared" si="3"/>
        <v>36.881724404761904</v>
      </c>
      <c r="H46" s="311">
        <f t="shared" si="4"/>
        <v>100.00209328599097</v>
      </c>
    </row>
    <row r="47" spans="1:8" ht="37.5">
      <c r="A47" s="313" t="s">
        <v>872</v>
      </c>
      <c r="B47" s="314" t="s">
        <v>873</v>
      </c>
      <c r="C47" s="315">
        <v>1680</v>
      </c>
      <c r="D47" s="315">
        <v>1680</v>
      </c>
      <c r="E47" s="315">
        <v>619.6</v>
      </c>
      <c r="F47" s="315">
        <v>619.61297000000002</v>
      </c>
      <c r="G47" s="316">
        <f t="shared" si="3"/>
        <v>36.881724404761904</v>
      </c>
      <c r="H47" s="316">
        <f t="shared" si="4"/>
        <v>100.00209328599097</v>
      </c>
    </row>
    <row r="48" spans="1:8" s="312" customFormat="1" ht="37.5">
      <c r="A48" s="308" t="s">
        <v>874</v>
      </c>
      <c r="B48" s="309" t="s">
        <v>875</v>
      </c>
      <c r="C48" s="310">
        <f>C49</f>
        <v>29.1</v>
      </c>
      <c r="D48" s="310">
        <f>D49</f>
        <v>29.1</v>
      </c>
      <c r="E48" s="310">
        <f>E49</f>
        <v>12</v>
      </c>
      <c r="F48" s="310">
        <f>F49</f>
        <v>12.45</v>
      </c>
      <c r="G48" s="311">
        <f t="shared" si="3"/>
        <v>42.783505154639172</v>
      </c>
      <c r="H48" s="311">
        <f t="shared" si="4"/>
        <v>103.74999999999999</v>
      </c>
    </row>
    <row r="49" spans="1:8" ht="75">
      <c r="A49" s="313" t="s">
        <v>876</v>
      </c>
      <c r="B49" s="314" t="s">
        <v>877</v>
      </c>
      <c r="C49" s="315">
        <v>29.1</v>
      </c>
      <c r="D49" s="315">
        <v>29.1</v>
      </c>
      <c r="E49" s="315">
        <v>12</v>
      </c>
      <c r="F49" s="315">
        <v>12.45</v>
      </c>
      <c r="G49" s="316">
        <f t="shared" si="3"/>
        <v>42.783505154639172</v>
      </c>
      <c r="H49" s="316">
        <f t="shared" si="4"/>
        <v>103.74999999999999</v>
      </c>
    </row>
    <row r="50" spans="1:8" ht="18.75">
      <c r="A50" s="300"/>
      <c r="B50" s="301" t="s">
        <v>878</v>
      </c>
      <c r="C50" s="302">
        <f>C51+C59+C65+C71+C78+C95</f>
        <v>23328.549079999997</v>
      </c>
      <c r="D50" s="302">
        <f>D51+D59+D65+D71+D78+D95</f>
        <v>23928.549079999997</v>
      </c>
      <c r="E50" s="302">
        <f>E51+E59+E65+E71+E78+E95</f>
        <v>13988.149079999999</v>
      </c>
      <c r="F50" s="302">
        <f>F51+F59+F65+F71+F78+F95</f>
        <v>13985.00992</v>
      </c>
      <c r="G50" s="303">
        <f t="shared" si="3"/>
        <v>58.444872161885385</v>
      </c>
      <c r="H50" s="303">
        <f t="shared" si="4"/>
        <v>99.977558431912286</v>
      </c>
    </row>
    <row r="51" spans="1:8" ht="37.5">
      <c r="A51" s="304" t="s">
        <v>879</v>
      </c>
      <c r="B51" s="305" t="s">
        <v>880</v>
      </c>
      <c r="C51" s="306">
        <f>C52+C58</f>
        <v>6637.1999999999989</v>
      </c>
      <c r="D51" s="306">
        <f>D52+D58</f>
        <v>6637.1999999999989</v>
      </c>
      <c r="E51" s="306">
        <f>E52+E58</f>
        <v>3610.6</v>
      </c>
      <c r="F51" s="306">
        <f>F52+F58</f>
        <v>3327.6386199999997</v>
      </c>
      <c r="G51" s="307">
        <f t="shared" si="3"/>
        <v>50.136181220996811</v>
      </c>
      <c r="H51" s="307">
        <f t="shared" si="4"/>
        <v>92.163037168337667</v>
      </c>
    </row>
    <row r="52" spans="1:8" s="312" customFormat="1" ht="75">
      <c r="A52" s="308" t="s">
        <v>881</v>
      </c>
      <c r="B52" s="309" t="s">
        <v>882</v>
      </c>
      <c r="C52" s="310">
        <f>C53+C54+C55+C56</f>
        <v>5881.2999999999993</v>
      </c>
      <c r="D52" s="310">
        <f>D53+D54+D55+D56</f>
        <v>5881.2999999999993</v>
      </c>
      <c r="E52" s="310">
        <f>E53+E54+E55+E56</f>
        <v>2854.7</v>
      </c>
      <c r="F52" s="310">
        <f>F53+F54+F55+F56</f>
        <v>2441.83808</v>
      </c>
      <c r="G52" s="311">
        <f t="shared" si="3"/>
        <v>41.518679203577449</v>
      </c>
      <c r="H52" s="311">
        <f t="shared" si="4"/>
        <v>85.537467334571062</v>
      </c>
    </row>
    <row r="53" spans="1:8" ht="73.5" customHeight="1">
      <c r="A53" s="313" t="s">
        <v>883</v>
      </c>
      <c r="B53" s="314" t="s">
        <v>884</v>
      </c>
      <c r="C53" s="321">
        <v>5002.5</v>
      </c>
      <c r="D53" s="321">
        <v>5002.5</v>
      </c>
      <c r="E53" s="315">
        <v>2522.5</v>
      </c>
      <c r="F53" s="315">
        <v>2158.6143099999999</v>
      </c>
      <c r="G53" s="316">
        <f t="shared" si="3"/>
        <v>43.150710844577709</v>
      </c>
      <c r="H53" s="316">
        <f t="shared" si="4"/>
        <v>85.574402775024765</v>
      </c>
    </row>
    <row r="54" spans="1:8" ht="75">
      <c r="A54" s="313" t="s">
        <v>885</v>
      </c>
      <c r="B54" s="314" t="s">
        <v>886</v>
      </c>
      <c r="C54" s="321">
        <v>323.2</v>
      </c>
      <c r="D54" s="321">
        <v>323.2</v>
      </c>
      <c r="E54" s="315">
        <v>100</v>
      </c>
      <c r="F54" s="315">
        <v>91.065070000000006</v>
      </c>
      <c r="G54" s="316">
        <f t="shared" si="3"/>
        <v>28.176073638613865</v>
      </c>
      <c r="H54" s="316">
        <f t="shared" si="4"/>
        <v>91.065070000000006</v>
      </c>
    </row>
    <row r="55" spans="1:8" ht="56.25">
      <c r="A55" s="313" t="s">
        <v>887</v>
      </c>
      <c r="B55" s="314" t="s">
        <v>888</v>
      </c>
      <c r="C55" s="315">
        <v>312.89999999999998</v>
      </c>
      <c r="D55" s="315">
        <v>312.89999999999998</v>
      </c>
      <c r="E55" s="315">
        <v>160</v>
      </c>
      <c r="F55" s="315">
        <v>136.98695000000001</v>
      </c>
      <c r="G55" s="316">
        <f t="shared" si="3"/>
        <v>43.779785874081185</v>
      </c>
      <c r="H55" s="316">
        <f t="shared" si="4"/>
        <v>85.616843750000001</v>
      </c>
    </row>
    <row r="56" spans="1:8" ht="37.5">
      <c r="A56" s="332" t="s">
        <v>889</v>
      </c>
      <c r="B56" s="333" t="s">
        <v>890</v>
      </c>
      <c r="C56" s="315">
        <v>242.7</v>
      </c>
      <c r="D56" s="315">
        <v>242.7</v>
      </c>
      <c r="E56" s="315">
        <v>72.2</v>
      </c>
      <c r="F56" s="315">
        <v>55.171750000000003</v>
      </c>
      <c r="G56" s="316">
        <f t="shared" si="3"/>
        <v>22.732488669138856</v>
      </c>
      <c r="H56" s="316">
        <f t="shared" si="4"/>
        <v>76.41516620498615</v>
      </c>
    </row>
    <row r="57" spans="1:8" s="312" customFormat="1" ht="75">
      <c r="A57" s="308" t="s">
        <v>891</v>
      </c>
      <c r="B57" s="309" t="s">
        <v>892</v>
      </c>
      <c r="C57" s="310">
        <f>C58</f>
        <v>755.9</v>
      </c>
      <c r="D57" s="310">
        <f>D58</f>
        <v>755.9</v>
      </c>
      <c r="E57" s="310">
        <f>E58</f>
        <v>755.9</v>
      </c>
      <c r="F57" s="310">
        <f>F58</f>
        <v>885.80053999999996</v>
      </c>
      <c r="G57" s="311">
        <f t="shared" si="3"/>
        <v>117.18488424394762</v>
      </c>
      <c r="H57" s="311">
        <f t="shared" si="4"/>
        <v>117.18488424394762</v>
      </c>
    </row>
    <row r="58" spans="1:8" ht="78.75" customHeight="1">
      <c r="A58" s="313" t="s">
        <v>893</v>
      </c>
      <c r="B58" s="314" t="s">
        <v>894</v>
      </c>
      <c r="C58" s="315">
        <v>755.9</v>
      </c>
      <c r="D58" s="315">
        <v>755.9</v>
      </c>
      <c r="E58" s="315">
        <v>755.9</v>
      </c>
      <c r="F58" s="315">
        <v>885.80053999999996</v>
      </c>
      <c r="G58" s="316">
        <f t="shared" si="3"/>
        <v>117.18488424394762</v>
      </c>
      <c r="H58" s="316">
        <f t="shared" si="4"/>
        <v>117.18488424394762</v>
      </c>
    </row>
    <row r="59" spans="1:8" ht="31.5" customHeight="1">
      <c r="A59" s="304" t="s">
        <v>895</v>
      </c>
      <c r="B59" s="305" t="s">
        <v>896</v>
      </c>
      <c r="C59" s="306">
        <f>C60</f>
        <v>123.10000000000001</v>
      </c>
      <c r="D59" s="306">
        <f>D60</f>
        <v>123.10000000000001</v>
      </c>
      <c r="E59" s="306">
        <f>E60</f>
        <v>122.8</v>
      </c>
      <c r="F59" s="306">
        <f>F60</f>
        <v>135.95313999999999</v>
      </c>
      <c r="G59" s="307">
        <f t="shared" si="3"/>
        <v>110.44121852152719</v>
      </c>
      <c r="H59" s="307">
        <f t="shared" si="4"/>
        <v>110.71102605863192</v>
      </c>
    </row>
    <row r="60" spans="1:8" s="312" customFormat="1" ht="37.5">
      <c r="A60" s="308" t="s">
        <v>897</v>
      </c>
      <c r="B60" s="309" t="s">
        <v>898</v>
      </c>
      <c r="C60" s="310">
        <f>C61+C62+C63+C64</f>
        <v>123.10000000000001</v>
      </c>
      <c r="D60" s="310">
        <f>D61+D62+D63+D64</f>
        <v>123.10000000000001</v>
      </c>
      <c r="E60" s="310">
        <f>E61+E62+E63+E64</f>
        <v>122.8</v>
      </c>
      <c r="F60" s="310">
        <f>F61+F62+F63+F64</f>
        <v>135.95313999999999</v>
      </c>
      <c r="G60" s="311">
        <f t="shared" si="3"/>
        <v>110.44121852152719</v>
      </c>
      <c r="H60" s="311">
        <f t="shared" si="4"/>
        <v>110.71102605863192</v>
      </c>
    </row>
    <row r="61" spans="1:8" ht="37.5">
      <c r="A61" s="313" t="s">
        <v>899</v>
      </c>
      <c r="B61" s="314" t="s">
        <v>900</v>
      </c>
      <c r="C61" s="315">
        <v>122.2</v>
      </c>
      <c r="D61" s="315">
        <v>122.2</v>
      </c>
      <c r="E61" s="315">
        <v>122.2</v>
      </c>
      <c r="F61" s="315">
        <v>113.63521</v>
      </c>
      <c r="G61" s="316">
        <f t="shared" si="3"/>
        <v>92.991170212765965</v>
      </c>
      <c r="H61" s="316">
        <f t="shared" si="4"/>
        <v>92.991170212765965</v>
      </c>
    </row>
    <row r="62" spans="1:8" ht="18.75">
      <c r="A62" s="313" t="s">
        <v>901</v>
      </c>
      <c r="B62" s="314" t="s">
        <v>902</v>
      </c>
      <c r="C62" s="315">
        <v>0.9</v>
      </c>
      <c r="D62" s="315">
        <v>0.9</v>
      </c>
      <c r="E62" s="315">
        <v>0.6</v>
      </c>
      <c r="F62" s="315">
        <v>0.69062000000000001</v>
      </c>
      <c r="G62" s="316">
        <f t="shared" si="3"/>
        <v>76.73555555555555</v>
      </c>
      <c r="H62" s="316">
        <v>0</v>
      </c>
    </row>
    <row r="63" spans="1:8" ht="18.75">
      <c r="A63" s="313" t="s">
        <v>903</v>
      </c>
      <c r="B63" s="314" t="s">
        <v>904</v>
      </c>
      <c r="C63" s="315">
        <v>0</v>
      </c>
      <c r="D63" s="315">
        <v>0</v>
      </c>
      <c r="E63" s="315">
        <v>0</v>
      </c>
      <c r="F63" s="315">
        <v>21.596039999999999</v>
      </c>
      <c r="G63" s="316">
        <v>0</v>
      </c>
      <c r="H63" s="316">
        <v>0</v>
      </c>
    </row>
    <row r="64" spans="1:8" ht="37.5">
      <c r="A64" s="313" t="s">
        <v>905</v>
      </c>
      <c r="B64" s="333" t="s">
        <v>906</v>
      </c>
      <c r="C64" s="315">
        <v>0</v>
      </c>
      <c r="D64" s="315">
        <v>0</v>
      </c>
      <c r="E64" s="315">
        <v>0</v>
      </c>
      <c r="F64" s="315">
        <v>3.1269999999999999E-2</v>
      </c>
      <c r="G64" s="316">
        <v>0</v>
      </c>
      <c r="H64" s="316">
        <v>0</v>
      </c>
    </row>
    <row r="65" spans="1:8" ht="37.5">
      <c r="A65" s="304" t="s">
        <v>907</v>
      </c>
      <c r="B65" s="305" t="s">
        <v>908</v>
      </c>
      <c r="C65" s="306">
        <f>C66+C68</f>
        <v>15295.800000000001</v>
      </c>
      <c r="D65" s="306">
        <f>D66+D68</f>
        <v>15295.800000000001</v>
      </c>
      <c r="E65" s="306">
        <f>E66+E68</f>
        <v>8958.2999999999993</v>
      </c>
      <c r="F65" s="306">
        <f>F66+F68</f>
        <v>8958.3149900000008</v>
      </c>
      <c r="G65" s="307">
        <f>F65/D65*100</f>
        <v>58.567155624419776</v>
      </c>
      <c r="H65" s="307">
        <f>F65/E65*100</f>
        <v>100.00016733085519</v>
      </c>
    </row>
    <row r="66" spans="1:8" s="312" customFormat="1" ht="37.5">
      <c r="A66" s="308" t="s">
        <v>909</v>
      </c>
      <c r="B66" s="309" t="s">
        <v>910</v>
      </c>
      <c r="C66" s="310">
        <f>C67</f>
        <v>14151.1</v>
      </c>
      <c r="D66" s="310">
        <f>D67</f>
        <v>14151.1</v>
      </c>
      <c r="E66" s="310">
        <f>E67</f>
        <v>8711.7999999999993</v>
      </c>
      <c r="F66" s="310">
        <f>F67</f>
        <v>8499.7396700000008</v>
      </c>
      <c r="G66" s="311">
        <f>F66/D66*100</f>
        <v>60.064162291270648</v>
      </c>
      <c r="H66" s="311">
        <f>F66/E66*100</f>
        <v>97.565826465254048</v>
      </c>
    </row>
    <row r="67" spans="1:8" ht="37.5">
      <c r="A67" s="313" t="s">
        <v>911</v>
      </c>
      <c r="B67" s="314" t="s">
        <v>912</v>
      </c>
      <c r="C67" s="315">
        <f>13910.2+240.9</f>
        <v>14151.1</v>
      </c>
      <c r="D67" s="315">
        <v>14151.1</v>
      </c>
      <c r="E67" s="315">
        <v>8711.7999999999993</v>
      </c>
      <c r="F67" s="315">
        <v>8499.7396700000008</v>
      </c>
      <c r="G67" s="316">
        <f>F67/D67*100</f>
        <v>60.064162291270648</v>
      </c>
      <c r="H67" s="316">
        <f>F67/E67*100</f>
        <v>97.565826465254048</v>
      </c>
    </row>
    <row r="68" spans="1:8" s="312" customFormat="1" ht="37.5">
      <c r="A68" s="308" t="s">
        <v>913</v>
      </c>
      <c r="B68" s="309" t="s">
        <v>914</v>
      </c>
      <c r="C68" s="310">
        <f>C69+C70</f>
        <v>1144.7</v>
      </c>
      <c r="D68" s="310">
        <f>D69+D70</f>
        <v>1144.7</v>
      </c>
      <c r="E68" s="310">
        <f>E69+E70</f>
        <v>246.5</v>
      </c>
      <c r="F68" s="310">
        <f>F69+F70</f>
        <v>458.57531999999998</v>
      </c>
      <c r="G68" s="311">
        <f>F68/D68*100</f>
        <v>40.060742552633876</v>
      </c>
      <c r="H68" s="311">
        <f>F68/E68*100</f>
        <v>186.03461257606492</v>
      </c>
    </row>
    <row r="69" spans="1:8" ht="37.5">
      <c r="A69" s="313" t="s">
        <v>915</v>
      </c>
      <c r="B69" s="314" t="s">
        <v>916</v>
      </c>
      <c r="C69" s="315">
        <v>1144.7</v>
      </c>
      <c r="D69" s="315">
        <v>1144.7</v>
      </c>
      <c r="E69" s="315">
        <v>246.5</v>
      </c>
      <c r="F69" s="315">
        <v>246.46244999999999</v>
      </c>
      <c r="G69" s="316">
        <f>F69/D69*100</f>
        <v>21.530746046999212</v>
      </c>
      <c r="H69" s="316">
        <f>F69/E69*100</f>
        <v>99.984766734279916</v>
      </c>
    </row>
    <row r="70" spans="1:8" s="312" customFormat="1" ht="32.25" customHeight="1">
      <c r="A70" s="308" t="s">
        <v>917</v>
      </c>
      <c r="B70" s="309" t="s">
        <v>918</v>
      </c>
      <c r="C70" s="310">
        <v>0</v>
      </c>
      <c r="D70" s="310">
        <v>0</v>
      </c>
      <c r="E70" s="310">
        <v>0</v>
      </c>
      <c r="F70" s="310">
        <v>212.11286999999999</v>
      </c>
      <c r="G70" s="311">
        <v>0</v>
      </c>
      <c r="H70" s="311">
        <v>0</v>
      </c>
    </row>
    <row r="71" spans="1:8" ht="37.5">
      <c r="A71" s="304" t="s">
        <v>919</v>
      </c>
      <c r="B71" s="305" t="s">
        <v>920</v>
      </c>
      <c r="C71" s="317">
        <f>C75+C72</f>
        <v>430.6</v>
      </c>
      <c r="D71" s="317">
        <f>D75+D72</f>
        <v>430.6</v>
      </c>
      <c r="E71" s="306">
        <f>E75+E72</f>
        <v>258</v>
      </c>
      <c r="F71" s="306">
        <f>F75+F72</f>
        <v>309.19355999999999</v>
      </c>
      <c r="G71" s="307">
        <f>F71/D71*100</f>
        <v>71.805285647933118</v>
      </c>
      <c r="H71" s="307">
        <f>F71/E71*100</f>
        <v>119.84246511627907</v>
      </c>
    </row>
    <row r="72" spans="1:8" s="312" customFormat="1" ht="51" customHeight="1">
      <c r="A72" s="328" t="s">
        <v>921</v>
      </c>
      <c r="B72" s="329" t="s">
        <v>922</v>
      </c>
      <c r="C72" s="319">
        <f>C73+C74</f>
        <v>0</v>
      </c>
      <c r="D72" s="319">
        <f>D73+D74</f>
        <v>0</v>
      </c>
      <c r="E72" s="319">
        <f>E73+E74</f>
        <v>0</v>
      </c>
      <c r="F72" s="319">
        <f>F73+F74</f>
        <v>30.33934</v>
      </c>
      <c r="G72" s="320">
        <v>0</v>
      </c>
      <c r="H72" s="320">
        <v>0</v>
      </c>
    </row>
    <row r="73" spans="1:8" ht="93.75">
      <c r="A73" s="330" t="s">
        <v>923</v>
      </c>
      <c r="B73" s="331" t="s">
        <v>924</v>
      </c>
      <c r="C73" s="334">
        <v>0</v>
      </c>
      <c r="D73" s="334">
        <v>0</v>
      </c>
      <c r="E73" s="334">
        <v>0</v>
      </c>
      <c r="F73" s="334">
        <v>0.85202</v>
      </c>
      <c r="G73" s="335">
        <v>0</v>
      </c>
      <c r="H73" s="335">
        <v>0</v>
      </c>
    </row>
    <row r="74" spans="1:8" ht="75">
      <c r="A74" s="330" t="s">
        <v>1140</v>
      </c>
      <c r="B74" s="331" t="s">
        <v>1139</v>
      </c>
      <c r="C74" s="334">
        <v>0</v>
      </c>
      <c r="D74" s="334">
        <v>0</v>
      </c>
      <c r="E74" s="334">
        <v>0</v>
      </c>
      <c r="F74" s="334">
        <v>29.48732</v>
      </c>
      <c r="G74" s="335">
        <v>0</v>
      </c>
      <c r="H74" s="335">
        <v>0</v>
      </c>
    </row>
    <row r="75" spans="1:8" s="312" customFormat="1" ht="37.5">
      <c r="A75" s="308" t="s">
        <v>925</v>
      </c>
      <c r="B75" s="309" t="s">
        <v>926</v>
      </c>
      <c r="C75" s="319">
        <f>C76+C77</f>
        <v>430.6</v>
      </c>
      <c r="D75" s="319">
        <f>D76+D77</f>
        <v>430.6</v>
      </c>
      <c r="E75" s="319">
        <f>E76+E77</f>
        <v>258</v>
      </c>
      <c r="F75" s="319">
        <f>F76+F77</f>
        <v>278.85422</v>
      </c>
      <c r="G75" s="311">
        <f t="shared" ref="G75:G81" si="5">F75/D75*100</f>
        <v>64.759456572224792</v>
      </c>
      <c r="H75" s="311">
        <f>F75/E75*100</f>
        <v>108.08303100775194</v>
      </c>
    </row>
    <row r="76" spans="1:8" ht="37.5">
      <c r="A76" s="313" t="s">
        <v>927</v>
      </c>
      <c r="B76" s="314" t="s">
        <v>928</v>
      </c>
      <c r="C76" s="321">
        <v>271</v>
      </c>
      <c r="D76" s="321">
        <v>271</v>
      </c>
      <c r="E76" s="315">
        <v>258</v>
      </c>
      <c r="F76" s="315">
        <v>278.85422</v>
      </c>
      <c r="G76" s="316">
        <f t="shared" si="5"/>
        <v>102.89823616236163</v>
      </c>
      <c r="H76" s="316">
        <f>F76/E76*100</f>
        <v>108.08303100775194</v>
      </c>
    </row>
    <row r="77" spans="1:8" ht="56.25">
      <c r="A77" s="313" t="s">
        <v>929</v>
      </c>
      <c r="B77" s="314" t="s">
        <v>930</v>
      </c>
      <c r="C77" s="321">
        <v>159.6</v>
      </c>
      <c r="D77" s="321">
        <v>159.6</v>
      </c>
      <c r="E77" s="315">
        <v>0</v>
      </c>
      <c r="F77" s="315">
        <v>0</v>
      </c>
      <c r="G77" s="316">
        <f t="shared" si="5"/>
        <v>0</v>
      </c>
      <c r="H77" s="316">
        <v>0</v>
      </c>
    </row>
    <row r="78" spans="1:8" ht="18.75">
      <c r="A78" s="304" t="s">
        <v>931</v>
      </c>
      <c r="B78" s="305" t="s">
        <v>932</v>
      </c>
      <c r="C78" s="306">
        <f>SUM(C79:C94)</f>
        <v>716.6</v>
      </c>
      <c r="D78" s="306">
        <f>SUM(D79:D94)</f>
        <v>716.6</v>
      </c>
      <c r="E78" s="306">
        <f>SUM(E79:E94)</f>
        <v>313.2</v>
      </c>
      <c r="F78" s="306">
        <f>SUM(F79:F94)</f>
        <v>508.65464000000009</v>
      </c>
      <c r="G78" s="307">
        <f t="shared" si="5"/>
        <v>70.981668992464421</v>
      </c>
      <c r="H78" s="307">
        <f>F78/E78*100</f>
        <v>162.40569604086849</v>
      </c>
    </row>
    <row r="79" spans="1:8" ht="80.25" customHeight="1">
      <c r="A79" s="313" t="s">
        <v>933</v>
      </c>
      <c r="B79" s="314" t="s">
        <v>934</v>
      </c>
      <c r="C79" s="315">
        <v>48.2</v>
      </c>
      <c r="D79" s="315">
        <v>48.2</v>
      </c>
      <c r="E79" s="315">
        <v>24.9</v>
      </c>
      <c r="F79" s="315">
        <v>25.223680000000002</v>
      </c>
      <c r="G79" s="316">
        <f t="shared" si="5"/>
        <v>52.331286307053936</v>
      </c>
      <c r="H79" s="316">
        <f>F79/E79*100</f>
        <v>101.29991967871487</v>
      </c>
    </row>
    <row r="80" spans="1:8" ht="112.5" customHeight="1">
      <c r="A80" s="313" t="s">
        <v>935</v>
      </c>
      <c r="B80" s="314" t="s">
        <v>936</v>
      </c>
      <c r="C80" s="315">
        <v>228</v>
      </c>
      <c r="D80" s="315">
        <v>228</v>
      </c>
      <c r="E80" s="315">
        <v>103.6</v>
      </c>
      <c r="F80" s="315">
        <v>103.56610000000001</v>
      </c>
      <c r="G80" s="316">
        <f t="shared" si="5"/>
        <v>45.423728070175443</v>
      </c>
      <c r="H80" s="316">
        <f>F80/E80*100</f>
        <v>99.967277992277999</v>
      </c>
    </row>
    <row r="81" spans="1:8" ht="82.5" customHeight="1">
      <c r="A81" s="313" t="s">
        <v>937</v>
      </c>
      <c r="B81" s="314" t="s">
        <v>938</v>
      </c>
      <c r="C81" s="315">
        <v>77.5</v>
      </c>
      <c r="D81" s="315">
        <v>77.5</v>
      </c>
      <c r="E81" s="315">
        <v>31</v>
      </c>
      <c r="F81" s="315">
        <v>31.336310000000001</v>
      </c>
      <c r="G81" s="316">
        <f t="shared" si="5"/>
        <v>40.433948387096777</v>
      </c>
      <c r="H81" s="316">
        <f>F81/E81*100</f>
        <v>101.08487096774195</v>
      </c>
    </row>
    <row r="82" spans="1:8" ht="78.75" hidden="1" customHeight="1">
      <c r="A82" s="313" t="s">
        <v>939</v>
      </c>
      <c r="B82" s="314" t="s">
        <v>940</v>
      </c>
      <c r="C82" s="315">
        <v>0</v>
      </c>
      <c r="D82" s="315">
        <v>0</v>
      </c>
      <c r="E82" s="315">
        <v>0</v>
      </c>
      <c r="F82" s="315">
        <v>0</v>
      </c>
      <c r="G82" s="316">
        <v>0</v>
      </c>
      <c r="H82" s="316">
        <v>0</v>
      </c>
    </row>
    <row r="83" spans="1:8" ht="84" customHeight="1">
      <c r="A83" s="313" t="s">
        <v>941</v>
      </c>
      <c r="B83" s="314" t="s">
        <v>942</v>
      </c>
      <c r="C83" s="315">
        <v>67.2</v>
      </c>
      <c r="D83" s="315">
        <v>67.2</v>
      </c>
      <c r="E83" s="315">
        <v>55.4</v>
      </c>
      <c r="F83" s="315">
        <v>62.137090000000001</v>
      </c>
      <c r="G83" s="316">
        <f>F83/D83*100</f>
        <v>92.465907738095225</v>
      </c>
      <c r="H83" s="316">
        <f>F83/E83*100</f>
        <v>112.16081227436823</v>
      </c>
    </row>
    <row r="84" spans="1:8" ht="91.5" customHeight="1">
      <c r="A84" s="313" t="s">
        <v>943</v>
      </c>
      <c r="B84" s="314" t="s">
        <v>944</v>
      </c>
      <c r="C84" s="315">
        <v>0</v>
      </c>
      <c r="D84" s="315">
        <v>0</v>
      </c>
      <c r="E84" s="315">
        <v>0</v>
      </c>
      <c r="F84" s="315">
        <v>1.5</v>
      </c>
      <c r="G84" s="316">
        <v>0</v>
      </c>
      <c r="H84" s="316">
        <v>0</v>
      </c>
    </row>
    <row r="85" spans="1:8" ht="93.75">
      <c r="A85" s="313" t="s">
        <v>945</v>
      </c>
      <c r="B85" s="314" t="s">
        <v>946</v>
      </c>
      <c r="C85" s="315">
        <v>3.2</v>
      </c>
      <c r="D85" s="315">
        <v>3.2</v>
      </c>
      <c r="E85" s="315">
        <v>3.2</v>
      </c>
      <c r="F85" s="315">
        <v>7.9228100000000001</v>
      </c>
      <c r="G85" s="316">
        <f>F85/D85*100</f>
        <v>247.58781249999998</v>
      </c>
      <c r="H85" s="316">
        <v>0</v>
      </c>
    </row>
    <row r="86" spans="1:8" ht="129.75" customHeight="1">
      <c r="A86" s="313" t="s">
        <v>947</v>
      </c>
      <c r="B86" s="314" t="s">
        <v>948</v>
      </c>
      <c r="C86" s="315">
        <v>0</v>
      </c>
      <c r="D86" s="315">
        <v>0</v>
      </c>
      <c r="E86" s="315">
        <v>0</v>
      </c>
      <c r="F86" s="315">
        <v>0.45</v>
      </c>
      <c r="G86" s="316">
        <v>0</v>
      </c>
      <c r="H86" s="316">
        <v>0</v>
      </c>
    </row>
    <row r="87" spans="1:8" ht="91.5" customHeight="1">
      <c r="A87" s="313" t="s">
        <v>949</v>
      </c>
      <c r="B87" s="314" t="s">
        <v>950</v>
      </c>
      <c r="C87" s="315">
        <v>1.9</v>
      </c>
      <c r="D87" s="315">
        <v>1.9</v>
      </c>
      <c r="E87" s="315">
        <v>1.9</v>
      </c>
      <c r="F87" s="315">
        <v>3.7207300000000001</v>
      </c>
      <c r="G87" s="316">
        <f>F87/D87*100</f>
        <v>195.82789473684213</v>
      </c>
      <c r="H87" s="316">
        <f>F87/E87*100</f>
        <v>195.82789473684213</v>
      </c>
    </row>
    <row r="88" spans="1:8" ht="78.75" customHeight="1">
      <c r="A88" s="313" t="s">
        <v>951</v>
      </c>
      <c r="B88" s="314" t="s">
        <v>952</v>
      </c>
      <c r="C88" s="315">
        <v>85.8</v>
      </c>
      <c r="D88" s="315">
        <v>85.8</v>
      </c>
      <c r="E88" s="315">
        <v>14</v>
      </c>
      <c r="F88" s="315">
        <v>14.85946</v>
      </c>
      <c r="G88" s="316">
        <f>F88/D88*100</f>
        <v>17.31871794871795</v>
      </c>
      <c r="H88" s="316">
        <f>F88/E88*100</f>
        <v>106.13900000000001</v>
      </c>
    </row>
    <row r="89" spans="1:8" ht="76.5" customHeight="1">
      <c r="A89" s="313" t="s">
        <v>953</v>
      </c>
      <c r="B89" s="314" t="s">
        <v>954</v>
      </c>
      <c r="C89" s="315">
        <v>151.19999999999999</v>
      </c>
      <c r="D89" s="315">
        <v>151.19999999999999</v>
      </c>
      <c r="E89" s="315">
        <v>49.2</v>
      </c>
      <c r="F89" s="315">
        <v>49.54025</v>
      </c>
      <c r="G89" s="316">
        <f>F89/D89*100</f>
        <v>32.764715608465607</v>
      </c>
      <c r="H89" s="316">
        <f>F89/E89*100</f>
        <v>100.6915650406504</v>
      </c>
    </row>
    <row r="90" spans="1:8" ht="131.25">
      <c r="A90" s="313" t="s">
        <v>955</v>
      </c>
      <c r="B90" s="314" t="s">
        <v>956</v>
      </c>
      <c r="C90" s="315">
        <v>53.6</v>
      </c>
      <c r="D90" s="315">
        <v>53.6</v>
      </c>
      <c r="E90" s="315">
        <v>30</v>
      </c>
      <c r="F90" s="315">
        <v>33.194929999999999</v>
      </c>
      <c r="G90" s="316">
        <f>F90/D90*100</f>
        <v>61.930839552238801</v>
      </c>
      <c r="H90" s="316">
        <f>F90/E90*100</f>
        <v>110.64976666666666</v>
      </c>
    </row>
    <row r="91" spans="1:8" ht="75">
      <c r="A91" s="313" t="s">
        <v>957</v>
      </c>
      <c r="B91" s="314" t="s">
        <v>958</v>
      </c>
      <c r="C91" s="315">
        <v>0</v>
      </c>
      <c r="D91" s="315">
        <v>0</v>
      </c>
      <c r="E91" s="315">
        <v>0</v>
      </c>
      <c r="F91" s="315">
        <v>3.47946</v>
      </c>
      <c r="G91" s="316">
        <v>0</v>
      </c>
      <c r="H91" s="316">
        <v>0</v>
      </c>
    </row>
    <row r="92" spans="1:8" ht="75">
      <c r="A92" s="313" t="s">
        <v>959</v>
      </c>
      <c r="B92" s="314" t="s">
        <v>960</v>
      </c>
      <c r="C92" s="315">
        <v>0</v>
      </c>
      <c r="D92" s="315">
        <v>0</v>
      </c>
      <c r="E92" s="315">
        <v>0</v>
      </c>
      <c r="F92" s="315">
        <v>13.85216</v>
      </c>
      <c r="G92" s="316">
        <v>0</v>
      </c>
      <c r="H92" s="316">
        <v>0</v>
      </c>
    </row>
    <row r="93" spans="1:8" ht="75">
      <c r="A93" s="313" t="s">
        <v>961</v>
      </c>
      <c r="B93" s="314" t="s">
        <v>962</v>
      </c>
      <c r="C93" s="315">
        <v>0</v>
      </c>
      <c r="D93" s="315">
        <v>0</v>
      </c>
      <c r="E93" s="315">
        <v>0</v>
      </c>
      <c r="F93" s="315">
        <v>5.5980699999999999</v>
      </c>
      <c r="G93" s="316">
        <v>0</v>
      </c>
      <c r="H93" s="316">
        <v>0</v>
      </c>
    </row>
    <row r="94" spans="1:8" ht="93.75">
      <c r="A94" s="313" t="s">
        <v>963</v>
      </c>
      <c r="B94" s="314" t="s">
        <v>964</v>
      </c>
      <c r="C94" s="315">
        <v>0</v>
      </c>
      <c r="D94" s="315">
        <v>0</v>
      </c>
      <c r="E94" s="315">
        <v>0</v>
      </c>
      <c r="F94" s="315">
        <v>152.27359000000001</v>
      </c>
      <c r="G94" s="316">
        <v>0</v>
      </c>
      <c r="H94" s="316">
        <v>0</v>
      </c>
    </row>
    <row r="95" spans="1:8" ht="18.75">
      <c r="A95" s="336" t="s">
        <v>965</v>
      </c>
      <c r="B95" s="337" t="s">
        <v>966</v>
      </c>
      <c r="C95" s="317">
        <f>C96+C100+C98</f>
        <v>125.24908000000001</v>
      </c>
      <c r="D95" s="317">
        <f>D96+D100+D98</f>
        <v>725.24908000000005</v>
      </c>
      <c r="E95" s="317">
        <f>E96+E100+E98</f>
        <v>725.24908000000005</v>
      </c>
      <c r="F95" s="317">
        <f>F96+F100+F98</f>
        <v>745.25497000000007</v>
      </c>
      <c r="G95" s="338">
        <f>F95/D95*100</f>
        <v>102.75848540200838</v>
      </c>
      <c r="H95" s="338">
        <f>F95/E95*100</f>
        <v>102.75848540200838</v>
      </c>
    </row>
    <row r="96" spans="1:8" s="341" customFormat="1" ht="18.75">
      <c r="A96" s="339" t="s">
        <v>967</v>
      </c>
      <c r="B96" s="340" t="s">
        <v>968</v>
      </c>
      <c r="C96" s="306">
        <f>C97</f>
        <v>0</v>
      </c>
      <c r="D96" s="306">
        <f>D97</f>
        <v>0</v>
      </c>
      <c r="E96" s="306">
        <f>E97</f>
        <v>0</v>
      </c>
      <c r="F96" s="306">
        <f>F97</f>
        <v>19.983550000000001</v>
      </c>
      <c r="G96" s="338">
        <v>0</v>
      </c>
      <c r="H96" s="338">
        <v>0</v>
      </c>
    </row>
    <row r="97" spans="1:8" ht="18.75">
      <c r="A97" s="342" t="s">
        <v>969</v>
      </c>
      <c r="B97" s="314" t="s">
        <v>970</v>
      </c>
      <c r="C97" s="315">
        <v>0</v>
      </c>
      <c r="D97" s="315">
        <v>0</v>
      </c>
      <c r="E97" s="315">
        <v>0</v>
      </c>
      <c r="F97" s="315">
        <v>19.983550000000001</v>
      </c>
      <c r="G97" s="343">
        <v>0</v>
      </c>
      <c r="H97" s="343">
        <v>0</v>
      </c>
    </row>
    <row r="98" spans="1:8" s="341" customFormat="1" ht="18.75">
      <c r="A98" s="339" t="s">
        <v>1138</v>
      </c>
      <c r="B98" s="340" t="s">
        <v>1137</v>
      </c>
      <c r="C98" s="306">
        <f>C99</f>
        <v>0</v>
      </c>
      <c r="D98" s="306">
        <f>D99</f>
        <v>0</v>
      </c>
      <c r="E98" s="306">
        <f>E99</f>
        <v>0</v>
      </c>
      <c r="F98" s="306">
        <f>F99</f>
        <v>2.2339999999999999E-2</v>
      </c>
      <c r="G98" s="338">
        <v>0</v>
      </c>
      <c r="H98" s="338">
        <v>0</v>
      </c>
    </row>
    <row r="99" spans="1:8" ht="18.75">
      <c r="A99" s="342" t="s">
        <v>1136</v>
      </c>
      <c r="B99" s="314" t="s">
        <v>1135</v>
      </c>
      <c r="C99" s="315">
        <v>0</v>
      </c>
      <c r="D99" s="315">
        <v>0</v>
      </c>
      <c r="E99" s="315">
        <v>0</v>
      </c>
      <c r="F99" s="315">
        <v>2.2339999999999999E-2</v>
      </c>
      <c r="G99" s="343">
        <v>0</v>
      </c>
      <c r="H99" s="343">
        <v>0</v>
      </c>
    </row>
    <row r="100" spans="1:8" ht="18.75">
      <c r="A100" s="336" t="s">
        <v>971</v>
      </c>
      <c r="B100" s="337" t="s">
        <v>972</v>
      </c>
      <c r="C100" s="317">
        <f>C101</f>
        <v>125.24908000000001</v>
      </c>
      <c r="D100" s="317">
        <f>D101</f>
        <v>725.24908000000005</v>
      </c>
      <c r="E100" s="317">
        <f>E101</f>
        <v>725.24908000000005</v>
      </c>
      <c r="F100" s="317">
        <f>F101</f>
        <v>725.24908000000005</v>
      </c>
      <c r="G100" s="318">
        <f t="shared" ref="G100:G106" si="6">F100/D100*100</f>
        <v>100</v>
      </c>
      <c r="H100" s="318">
        <f t="shared" ref="H100:H106" si="7">F100/E100*100</f>
        <v>100</v>
      </c>
    </row>
    <row r="101" spans="1:8" ht="18.75">
      <c r="A101" s="332" t="s">
        <v>973</v>
      </c>
      <c r="B101" s="333" t="s">
        <v>974</v>
      </c>
      <c r="C101" s="315">
        <v>125.24908000000001</v>
      </c>
      <c r="D101" s="315">
        <f>125.24908+600</f>
        <v>725.24908000000005</v>
      </c>
      <c r="E101" s="315">
        <v>725.24908000000005</v>
      </c>
      <c r="F101" s="315">
        <v>725.24908000000005</v>
      </c>
      <c r="G101" s="316">
        <f t="shared" si="6"/>
        <v>100</v>
      </c>
      <c r="H101" s="316">
        <f t="shared" si="7"/>
        <v>100</v>
      </c>
    </row>
    <row r="102" spans="1:8" ht="18.75">
      <c r="A102" s="344" t="s">
        <v>975</v>
      </c>
      <c r="B102" s="297" t="s">
        <v>976</v>
      </c>
      <c r="C102" s="298">
        <f>C103+C186+C190+C184+C188</f>
        <v>904456.12759000016</v>
      </c>
      <c r="D102" s="298">
        <f>D103+D186+D190+D184+D188</f>
        <v>931982.54449</v>
      </c>
      <c r="E102" s="298">
        <f>E103+E186+E190+E184+E188</f>
        <v>507783.20251999993</v>
      </c>
      <c r="F102" s="298">
        <f>F103+F186+F190+F184+F188</f>
        <v>507783.24738000002</v>
      </c>
      <c r="G102" s="299">
        <f t="shared" si="6"/>
        <v>54.484201488759588</v>
      </c>
      <c r="H102" s="299">
        <f t="shared" si="7"/>
        <v>100.00000883447895</v>
      </c>
    </row>
    <row r="103" spans="1:8" ht="37.5">
      <c r="A103" s="345" t="s">
        <v>977</v>
      </c>
      <c r="B103" s="346" t="s">
        <v>978</v>
      </c>
      <c r="C103" s="347">
        <f>C104+C113+C146+C172</f>
        <v>909944.77247000008</v>
      </c>
      <c r="D103" s="347">
        <f>D104+D113+D146+D172</f>
        <v>937471.18936999992</v>
      </c>
      <c r="E103" s="347">
        <f>E104+E113+E146+E172</f>
        <v>513271.84739999997</v>
      </c>
      <c r="F103" s="347">
        <f>F104+F113+F146+F172</f>
        <v>513271.84739999997</v>
      </c>
      <c r="G103" s="348">
        <f t="shared" si="6"/>
        <v>54.750679617677569</v>
      </c>
      <c r="H103" s="348">
        <f t="shared" si="7"/>
        <v>100</v>
      </c>
    </row>
    <row r="104" spans="1:8" ht="18.75">
      <c r="A104" s="349" t="s">
        <v>979</v>
      </c>
      <c r="B104" s="301" t="s">
        <v>980</v>
      </c>
      <c r="C104" s="350">
        <f>C105+C106+C109</f>
        <v>353064.5</v>
      </c>
      <c r="D104" s="350">
        <f>D105+D106+D109</f>
        <v>353064.5</v>
      </c>
      <c r="E104" s="350">
        <f>E105+E106+E109</f>
        <v>185030.69999999998</v>
      </c>
      <c r="F104" s="350">
        <f>F105+F106+F109</f>
        <v>185030.69999999998</v>
      </c>
      <c r="G104" s="351">
        <f t="shared" si="6"/>
        <v>52.407053102195199</v>
      </c>
      <c r="H104" s="351">
        <f t="shared" si="7"/>
        <v>100</v>
      </c>
    </row>
    <row r="105" spans="1:8" ht="37.5">
      <c r="A105" s="352" t="s">
        <v>981</v>
      </c>
      <c r="B105" s="353" t="s">
        <v>982</v>
      </c>
      <c r="C105" s="354">
        <v>350070.2</v>
      </c>
      <c r="D105" s="354">
        <v>350070.2</v>
      </c>
      <c r="E105" s="354">
        <v>182036.4</v>
      </c>
      <c r="F105" s="354">
        <v>182036.4</v>
      </c>
      <c r="G105" s="338">
        <f t="shared" si="6"/>
        <v>51.999970291672923</v>
      </c>
      <c r="H105" s="338">
        <f t="shared" si="7"/>
        <v>100</v>
      </c>
    </row>
    <row r="106" spans="1:8" ht="37.5" hidden="1">
      <c r="A106" s="352" t="s">
        <v>983</v>
      </c>
      <c r="B106" s="355" t="s">
        <v>984</v>
      </c>
      <c r="C106" s="354">
        <f>C108</f>
        <v>0</v>
      </c>
      <c r="D106" s="354">
        <f>D108</f>
        <v>0</v>
      </c>
      <c r="E106" s="354">
        <f>E108</f>
        <v>0</v>
      </c>
      <c r="F106" s="354">
        <f>F108</f>
        <v>0</v>
      </c>
      <c r="G106" s="338" t="e">
        <f t="shared" si="6"/>
        <v>#DIV/0!</v>
      </c>
      <c r="H106" s="338" t="e">
        <f t="shared" si="7"/>
        <v>#DIV/0!</v>
      </c>
    </row>
    <row r="107" spans="1:8" ht="18.75" hidden="1">
      <c r="A107" s="352"/>
      <c r="B107" s="356" t="s">
        <v>229</v>
      </c>
      <c r="C107" s="354"/>
      <c r="D107" s="354"/>
      <c r="E107" s="354"/>
      <c r="F107" s="354"/>
      <c r="G107" s="338"/>
      <c r="H107" s="338"/>
    </row>
    <row r="108" spans="1:8" ht="37.5" hidden="1">
      <c r="A108" s="352"/>
      <c r="B108" s="356" t="s">
        <v>985</v>
      </c>
      <c r="C108" s="357">
        <v>0</v>
      </c>
      <c r="D108" s="357">
        <v>0</v>
      </c>
      <c r="E108" s="357">
        <v>0</v>
      </c>
      <c r="F108" s="357">
        <v>0</v>
      </c>
      <c r="G108" s="343" t="e">
        <f>F108/D108*100</f>
        <v>#DIV/0!</v>
      </c>
      <c r="H108" s="343" t="e">
        <f>F108/E108*100</f>
        <v>#DIV/0!</v>
      </c>
    </row>
    <row r="109" spans="1:8" ht="18.75">
      <c r="A109" s="339" t="s">
        <v>986</v>
      </c>
      <c r="B109" s="340" t="s">
        <v>987</v>
      </c>
      <c r="C109" s="354">
        <f>C111+C112</f>
        <v>2994.3</v>
      </c>
      <c r="D109" s="354">
        <f>D111+D112</f>
        <v>2994.3</v>
      </c>
      <c r="E109" s="354">
        <f>E111+E112</f>
        <v>2994.3</v>
      </c>
      <c r="F109" s="354">
        <f>F111+F112</f>
        <v>2994.3</v>
      </c>
      <c r="G109" s="338">
        <f>F109/D109*100</f>
        <v>100</v>
      </c>
      <c r="H109" s="338">
        <f>F109/E109*100</f>
        <v>100</v>
      </c>
    </row>
    <row r="110" spans="1:8" ht="18.75">
      <c r="A110" s="339"/>
      <c r="B110" s="326" t="s">
        <v>229</v>
      </c>
      <c r="C110" s="357"/>
      <c r="D110" s="357"/>
      <c r="E110" s="357"/>
      <c r="F110" s="357"/>
      <c r="G110" s="343"/>
      <c r="H110" s="343"/>
    </row>
    <row r="111" spans="1:8" ht="18.75">
      <c r="A111" s="422"/>
      <c r="B111" s="326" t="s">
        <v>988</v>
      </c>
      <c r="C111" s="357">
        <v>1886.7</v>
      </c>
      <c r="D111" s="357">
        <v>1886.7</v>
      </c>
      <c r="E111" s="357">
        <v>1886.7</v>
      </c>
      <c r="F111" s="357">
        <v>1886.7</v>
      </c>
      <c r="G111" s="343">
        <f t="shared" ref="G111:G123" si="8">F111/D111*100</f>
        <v>100</v>
      </c>
      <c r="H111" s="343">
        <f t="shared" ref="H111:H116" si="9">F111/E111*100</f>
        <v>100</v>
      </c>
    </row>
    <row r="112" spans="1:8" ht="18.75">
      <c r="A112" s="358"/>
      <c r="B112" s="331" t="s">
        <v>989</v>
      </c>
      <c r="C112" s="357">
        <f>426.7+680.9</f>
        <v>1107.5999999999999</v>
      </c>
      <c r="D112" s="357">
        <v>1107.5999999999999</v>
      </c>
      <c r="E112" s="357">
        <v>1107.5999999999999</v>
      </c>
      <c r="F112" s="357">
        <v>1107.5999999999999</v>
      </c>
      <c r="G112" s="343">
        <f t="shared" si="8"/>
        <v>100</v>
      </c>
      <c r="H112" s="343">
        <f t="shared" si="9"/>
        <v>100</v>
      </c>
    </row>
    <row r="113" spans="1:8" ht="37.5">
      <c r="A113" s="359" t="s">
        <v>990</v>
      </c>
      <c r="B113" s="360" t="s">
        <v>991</v>
      </c>
      <c r="C113" s="361">
        <f>C135+C126+C120+C130+C122+C114+C118</f>
        <v>197006.48428</v>
      </c>
      <c r="D113" s="361">
        <f>D135+D126+D120+D130+D122+D114+D118</f>
        <v>205759.51856</v>
      </c>
      <c r="E113" s="361">
        <f>E135+E126+E120+E130+E122+E114+E118</f>
        <v>99414.889580000003</v>
      </c>
      <c r="F113" s="361">
        <f>F135+F126+F120+F130+F122+F114+F118</f>
        <v>99414.889580000003</v>
      </c>
      <c r="G113" s="362">
        <f t="shared" si="8"/>
        <v>48.316058608491723</v>
      </c>
      <c r="H113" s="362">
        <f t="shared" si="9"/>
        <v>100</v>
      </c>
    </row>
    <row r="114" spans="1:8" s="364" customFormat="1" ht="31.5">
      <c r="A114" s="336" t="s">
        <v>992</v>
      </c>
      <c r="B114" s="363" t="s">
        <v>993</v>
      </c>
      <c r="C114" s="317">
        <f>C115</f>
        <v>75121.14</v>
      </c>
      <c r="D114" s="317">
        <f>D115</f>
        <v>75121.14</v>
      </c>
      <c r="E114" s="317">
        <f>E115</f>
        <v>25725.067930000001</v>
      </c>
      <c r="F114" s="317">
        <f>F115</f>
        <v>25725.067930000001</v>
      </c>
      <c r="G114" s="318">
        <f t="shared" si="8"/>
        <v>34.244778407249946</v>
      </c>
      <c r="H114" s="318">
        <f t="shared" si="9"/>
        <v>100</v>
      </c>
    </row>
    <row r="115" spans="1:8" s="364" customFormat="1" ht="37.5">
      <c r="A115" s="325" t="s">
        <v>994</v>
      </c>
      <c r="B115" s="365" t="s">
        <v>995</v>
      </c>
      <c r="C115" s="321">
        <f>C116+C117</f>
        <v>75121.14</v>
      </c>
      <c r="D115" s="321">
        <f>D116+D117</f>
        <v>75121.14</v>
      </c>
      <c r="E115" s="321">
        <f>E116+E117</f>
        <v>25725.067930000001</v>
      </c>
      <c r="F115" s="321">
        <f>F116+F117</f>
        <v>25725.067930000001</v>
      </c>
      <c r="G115" s="322">
        <f t="shared" si="8"/>
        <v>34.244778407249946</v>
      </c>
      <c r="H115" s="322">
        <f t="shared" si="9"/>
        <v>100</v>
      </c>
    </row>
    <row r="116" spans="1:8" s="364" customFormat="1" ht="63">
      <c r="A116" s="325"/>
      <c r="B116" s="366" t="s">
        <v>996</v>
      </c>
      <c r="C116" s="321">
        <v>30121.14</v>
      </c>
      <c r="D116" s="321">
        <v>30121.14</v>
      </c>
      <c r="E116" s="321">
        <v>25725.067930000001</v>
      </c>
      <c r="F116" s="321">
        <v>25725.067930000001</v>
      </c>
      <c r="G116" s="322">
        <f t="shared" si="8"/>
        <v>85.40535959130365</v>
      </c>
      <c r="H116" s="322">
        <f t="shared" si="9"/>
        <v>100</v>
      </c>
    </row>
    <row r="117" spans="1:8" s="364" customFormat="1" ht="18.75">
      <c r="A117" s="325"/>
      <c r="B117" s="367" t="s">
        <v>997</v>
      </c>
      <c r="C117" s="321">
        <v>45000</v>
      </c>
      <c r="D117" s="321">
        <v>45000</v>
      </c>
      <c r="E117" s="321">
        <v>0</v>
      </c>
      <c r="F117" s="321">
        <v>0</v>
      </c>
      <c r="G117" s="322">
        <f t="shared" si="8"/>
        <v>0</v>
      </c>
      <c r="H117" s="322">
        <v>0</v>
      </c>
    </row>
    <row r="118" spans="1:8" s="364" customFormat="1" ht="37.5">
      <c r="A118" s="368" t="s">
        <v>998</v>
      </c>
      <c r="B118" s="369" t="s">
        <v>999</v>
      </c>
      <c r="C118" s="370">
        <f>C119</f>
        <v>41655.446150000003</v>
      </c>
      <c r="D118" s="370">
        <f>D119</f>
        <v>41655.446150000003</v>
      </c>
      <c r="E118" s="370">
        <f>E119</f>
        <v>41655.446150000003</v>
      </c>
      <c r="F118" s="370">
        <f>F119</f>
        <v>41655.446150000003</v>
      </c>
      <c r="G118" s="371">
        <f t="shared" si="8"/>
        <v>100</v>
      </c>
      <c r="H118" s="371">
        <v>0</v>
      </c>
    </row>
    <row r="119" spans="1:8" s="364" customFormat="1" ht="31.5">
      <c r="A119" s="372" t="s">
        <v>1000</v>
      </c>
      <c r="B119" s="373" t="s">
        <v>486</v>
      </c>
      <c r="C119" s="321">
        <v>41655.446150000003</v>
      </c>
      <c r="D119" s="321">
        <v>41655.446150000003</v>
      </c>
      <c r="E119" s="321">
        <v>41655.446150000003</v>
      </c>
      <c r="F119" s="321">
        <v>41655.446150000003</v>
      </c>
      <c r="G119" s="322">
        <f t="shared" si="8"/>
        <v>100</v>
      </c>
      <c r="H119" s="322">
        <f>F119/E119*100</f>
        <v>100</v>
      </c>
    </row>
    <row r="120" spans="1:8" ht="37.5">
      <c r="A120" s="339" t="s">
        <v>1001</v>
      </c>
      <c r="B120" s="374" t="s">
        <v>1002</v>
      </c>
      <c r="C120" s="370">
        <f>C121</f>
        <v>0</v>
      </c>
      <c r="D120" s="370">
        <f>D121</f>
        <v>1625.2739999999999</v>
      </c>
      <c r="E120" s="370">
        <f>E121</f>
        <v>888.79462999999998</v>
      </c>
      <c r="F120" s="370">
        <f>F121</f>
        <v>888.79462999999998</v>
      </c>
      <c r="G120" s="371">
        <f t="shared" si="8"/>
        <v>54.685833281034455</v>
      </c>
      <c r="H120" s="371">
        <v>0</v>
      </c>
    </row>
    <row r="121" spans="1:8" ht="38.25" customHeight="1">
      <c r="A121" s="332" t="s">
        <v>1003</v>
      </c>
      <c r="B121" s="367" t="s">
        <v>1004</v>
      </c>
      <c r="C121" s="334">
        <v>0</v>
      </c>
      <c r="D121" s="334">
        <v>1625.2739999999999</v>
      </c>
      <c r="E121" s="334">
        <v>888.79462999999998</v>
      </c>
      <c r="F121" s="334">
        <v>888.79462999999998</v>
      </c>
      <c r="G121" s="335">
        <f t="shared" si="8"/>
        <v>54.685833281034455</v>
      </c>
      <c r="H121" s="322">
        <f>F121/E121*100</f>
        <v>100</v>
      </c>
    </row>
    <row r="122" spans="1:8" ht="18.75">
      <c r="A122" s="375" t="s">
        <v>1005</v>
      </c>
      <c r="B122" s="376" t="s">
        <v>1006</v>
      </c>
      <c r="C122" s="370">
        <f>C123</f>
        <v>0</v>
      </c>
      <c r="D122" s="370">
        <f>D123</f>
        <v>52.63158</v>
      </c>
      <c r="E122" s="370">
        <f>E123</f>
        <v>52.63158</v>
      </c>
      <c r="F122" s="370">
        <f>F123</f>
        <v>52.63158</v>
      </c>
      <c r="G122" s="371">
        <f t="shared" si="8"/>
        <v>100</v>
      </c>
      <c r="H122" s="371">
        <f>F122/E122*100</f>
        <v>100</v>
      </c>
    </row>
    <row r="123" spans="1:8" s="381" customFormat="1" ht="18.75">
      <c r="A123" s="377" t="s">
        <v>1007</v>
      </c>
      <c r="B123" s="378" t="s">
        <v>1008</v>
      </c>
      <c r="C123" s="379">
        <f>C125</f>
        <v>0</v>
      </c>
      <c r="D123" s="379">
        <f>D125</f>
        <v>52.63158</v>
      </c>
      <c r="E123" s="379">
        <f>E125</f>
        <v>52.63158</v>
      </c>
      <c r="F123" s="379">
        <f>F125</f>
        <v>52.63158</v>
      </c>
      <c r="G123" s="380">
        <f t="shared" si="8"/>
        <v>100</v>
      </c>
      <c r="H123" s="380">
        <f>F123/E123*100</f>
        <v>100</v>
      </c>
    </row>
    <row r="124" spans="1:8" ht="22.5" customHeight="1">
      <c r="A124" s="377"/>
      <c r="B124" s="378" t="s">
        <v>229</v>
      </c>
      <c r="C124" s="379"/>
      <c r="D124" s="379"/>
      <c r="E124" s="379"/>
      <c r="F124" s="379"/>
      <c r="G124" s="380"/>
      <c r="H124" s="380"/>
    </row>
    <row r="125" spans="1:8" ht="18.75">
      <c r="A125" s="377"/>
      <c r="B125" s="366" t="s">
        <v>1009</v>
      </c>
      <c r="C125" s="379">
        <v>0</v>
      </c>
      <c r="D125" s="379">
        <v>52.63158</v>
      </c>
      <c r="E125" s="379">
        <v>52.63158</v>
      </c>
      <c r="F125" s="379">
        <v>52.63158</v>
      </c>
      <c r="G125" s="380">
        <f t="shared" ref="G125:G131" si="10">F125/D125*100</f>
        <v>100</v>
      </c>
      <c r="H125" s="380">
        <f>F125/E125*100</f>
        <v>100</v>
      </c>
    </row>
    <row r="126" spans="1:8" ht="37.5">
      <c r="A126" s="375" t="s">
        <v>1010</v>
      </c>
      <c r="B126" s="376" t="s">
        <v>1011</v>
      </c>
      <c r="C126" s="382">
        <f>C127</f>
        <v>8950.4737299999997</v>
      </c>
      <c r="D126" s="382">
        <f>D127</f>
        <v>8950.4737299999997</v>
      </c>
      <c r="E126" s="382">
        <f>E127</f>
        <v>0</v>
      </c>
      <c r="F126" s="382">
        <f>F127</f>
        <v>0</v>
      </c>
      <c r="G126" s="383">
        <f t="shared" si="10"/>
        <v>0</v>
      </c>
      <c r="H126" s="383">
        <v>0</v>
      </c>
    </row>
    <row r="127" spans="1:8" ht="37.5">
      <c r="A127" s="377" t="s">
        <v>1012</v>
      </c>
      <c r="B127" s="378" t="s">
        <v>1013</v>
      </c>
      <c r="C127" s="357">
        <f>C128+C129</f>
        <v>8950.4737299999997</v>
      </c>
      <c r="D127" s="357">
        <f>D128+D129</f>
        <v>8950.4737299999997</v>
      </c>
      <c r="E127" s="357">
        <f>E128+E129</f>
        <v>0</v>
      </c>
      <c r="F127" s="357">
        <f>F128+F129</f>
        <v>0</v>
      </c>
      <c r="G127" s="343">
        <f t="shared" si="10"/>
        <v>0</v>
      </c>
      <c r="H127" s="343">
        <v>0</v>
      </c>
    </row>
    <row r="128" spans="1:8" ht="18.75">
      <c r="A128" s="377"/>
      <c r="B128" s="373" t="s">
        <v>1014</v>
      </c>
      <c r="C128" s="357">
        <v>6775.5256799999997</v>
      </c>
      <c r="D128" s="357">
        <v>6775.5256799999997</v>
      </c>
      <c r="E128" s="357">
        <v>0</v>
      </c>
      <c r="F128" s="357">
        <v>0</v>
      </c>
      <c r="G128" s="343">
        <f t="shared" si="10"/>
        <v>0</v>
      </c>
      <c r="H128" s="343">
        <v>0</v>
      </c>
    </row>
    <row r="129" spans="1:8" ht="18.75">
      <c r="A129" s="377"/>
      <c r="B129" s="373" t="s">
        <v>1015</v>
      </c>
      <c r="C129" s="357">
        <v>2174.94805</v>
      </c>
      <c r="D129" s="357">
        <v>2174.94805</v>
      </c>
      <c r="E129" s="357">
        <v>0</v>
      </c>
      <c r="F129" s="357">
        <v>0</v>
      </c>
      <c r="G129" s="343">
        <f t="shared" si="10"/>
        <v>0</v>
      </c>
      <c r="H129" s="343">
        <v>0</v>
      </c>
    </row>
    <row r="130" spans="1:8" s="341" customFormat="1" ht="22.5" customHeight="1">
      <c r="A130" s="304" t="s">
        <v>1016</v>
      </c>
      <c r="B130" s="376" t="s">
        <v>1017</v>
      </c>
      <c r="C130" s="382">
        <f>SUM(C131)</f>
        <v>2873.4859900000001</v>
      </c>
      <c r="D130" s="382">
        <f>SUM(D131)</f>
        <v>2873.4859900000001</v>
      </c>
      <c r="E130" s="382">
        <f>SUM(E131)</f>
        <v>0</v>
      </c>
      <c r="F130" s="382">
        <f>SUM(F131)</f>
        <v>0</v>
      </c>
      <c r="G130" s="383">
        <f t="shared" si="10"/>
        <v>0</v>
      </c>
      <c r="H130" s="383">
        <v>0</v>
      </c>
    </row>
    <row r="131" spans="1:8" ht="37.5">
      <c r="A131" s="313" t="s">
        <v>1018</v>
      </c>
      <c r="B131" s="365" t="s">
        <v>1019</v>
      </c>
      <c r="C131" s="379">
        <f>SUM(C133:C134)</f>
        <v>2873.4859900000001</v>
      </c>
      <c r="D131" s="379">
        <f>SUM(D133:D134)</f>
        <v>2873.4859900000001</v>
      </c>
      <c r="E131" s="379">
        <f>SUM(E133:E134)</f>
        <v>0</v>
      </c>
      <c r="F131" s="379">
        <f>SUM(F133:F134)</f>
        <v>0</v>
      </c>
      <c r="G131" s="380">
        <f t="shared" si="10"/>
        <v>0</v>
      </c>
      <c r="H131" s="380">
        <v>0</v>
      </c>
    </row>
    <row r="132" spans="1:8" ht="17.25" customHeight="1">
      <c r="A132" s="313"/>
      <c r="B132" s="365" t="s">
        <v>229</v>
      </c>
      <c r="C132" s="379"/>
      <c r="D132" s="379"/>
      <c r="E132" s="379"/>
      <c r="F132" s="379"/>
      <c r="G132" s="380"/>
      <c r="H132" s="380"/>
    </row>
    <row r="133" spans="1:8" ht="39" hidden="1" customHeight="1">
      <c r="A133" s="313"/>
      <c r="B133" s="384" t="s">
        <v>1020</v>
      </c>
      <c r="C133" s="379">
        <v>0</v>
      </c>
      <c r="D133" s="379">
        <v>0</v>
      </c>
      <c r="E133" s="379">
        <v>0</v>
      </c>
      <c r="F133" s="379">
        <v>0</v>
      </c>
      <c r="G133" s="380" t="e">
        <f>F133/D133*100</f>
        <v>#DIV/0!</v>
      </c>
      <c r="H133" s="380" t="e">
        <f>F133/E133*100</f>
        <v>#DIV/0!</v>
      </c>
    </row>
    <row r="134" spans="1:8" ht="31.5">
      <c r="A134" s="313"/>
      <c r="B134" s="385" t="s">
        <v>1021</v>
      </c>
      <c r="C134" s="357">
        <v>2873.4859900000001</v>
      </c>
      <c r="D134" s="357">
        <v>2873.4859900000001</v>
      </c>
      <c r="E134" s="357">
        <v>0</v>
      </c>
      <c r="F134" s="357">
        <v>0</v>
      </c>
      <c r="G134" s="343">
        <f>F134/D134*100</f>
        <v>0</v>
      </c>
      <c r="H134" s="343">
        <v>0</v>
      </c>
    </row>
    <row r="135" spans="1:8" ht="18.75">
      <c r="A135" s="386" t="s">
        <v>1022</v>
      </c>
      <c r="B135" s="387" t="s">
        <v>1023</v>
      </c>
      <c r="C135" s="370">
        <f>SUM(C137:C145)</f>
        <v>68405.938409999988</v>
      </c>
      <c r="D135" s="370">
        <f>SUM(D137:D145)</f>
        <v>75481.067109999989</v>
      </c>
      <c r="E135" s="370">
        <f>SUM(E137:E145)</f>
        <v>31092.949289999997</v>
      </c>
      <c r="F135" s="370">
        <f>SUM(F137:F145)</f>
        <v>31092.949289999997</v>
      </c>
      <c r="G135" s="371">
        <f>F135/D135*100</f>
        <v>41.193044137396271</v>
      </c>
      <c r="H135" s="371">
        <f>F135/E135*100</f>
        <v>100</v>
      </c>
    </row>
    <row r="136" spans="1:8" ht="18.75">
      <c r="A136" s="388"/>
      <c r="B136" s="389" t="s">
        <v>229</v>
      </c>
      <c r="C136" s="379"/>
      <c r="D136" s="379"/>
      <c r="E136" s="379"/>
      <c r="F136" s="379"/>
      <c r="G136" s="380"/>
      <c r="H136" s="380"/>
    </row>
    <row r="137" spans="1:8" ht="110.25">
      <c r="A137" s="388"/>
      <c r="B137" s="367" t="s">
        <v>1024</v>
      </c>
      <c r="C137" s="357">
        <v>7032.1</v>
      </c>
      <c r="D137" s="357">
        <v>8466.9</v>
      </c>
      <c r="E137" s="357">
        <v>4774.8</v>
      </c>
      <c r="F137" s="357">
        <v>4774.8</v>
      </c>
      <c r="G137" s="343">
        <f t="shared" ref="G137:G147" si="11">F137/D137*100</f>
        <v>56.393721432873903</v>
      </c>
      <c r="H137" s="343">
        <f>F137/E137*100</f>
        <v>100</v>
      </c>
    </row>
    <row r="138" spans="1:8" ht="47.25">
      <c r="A138" s="390"/>
      <c r="B138" s="367" t="s">
        <v>1025</v>
      </c>
      <c r="C138" s="357">
        <v>26107.599999999999</v>
      </c>
      <c r="D138" s="357">
        <v>28267.599999999999</v>
      </c>
      <c r="E138" s="357">
        <v>22007.76959</v>
      </c>
      <c r="F138" s="357">
        <v>22007.76959</v>
      </c>
      <c r="G138" s="343">
        <f t="shared" si="11"/>
        <v>77.855104748899805</v>
      </c>
      <c r="H138" s="343">
        <f>F138/E138*100</f>
        <v>100</v>
      </c>
    </row>
    <row r="139" spans="1:8" ht="31.5">
      <c r="A139" s="313"/>
      <c r="B139" s="367" t="s">
        <v>1026</v>
      </c>
      <c r="C139" s="357">
        <v>114.1</v>
      </c>
      <c r="D139" s="357">
        <v>114.1</v>
      </c>
      <c r="E139" s="357">
        <v>114.1</v>
      </c>
      <c r="F139" s="357">
        <v>114.1</v>
      </c>
      <c r="G139" s="343">
        <f t="shared" si="11"/>
        <v>100</v>
      </c>
      <c r="H139" s="343">
        <f>F139/E139*100</f>
        <v>100</v>
      </c>
    </row>
    <row r="140" spans="1:8" ht="31.5">
      <c r="A140" s="330"/>
      <c r="B140" s="367" t="s">
        <v>1027</v>
      </c>
      <c r="C140" s="334">
        <v>3000</v>
      </c>
      <c r="D140" s="334">
        <v>3000</v>
      </c>
      <c r="E140" s="334">
        <v>0</v>
      </c>
      <c r="F140" s="334">
        <v>0</v>
      </c>
      <c r="G140" s="335">
        <f t="shared" si="11"/>
        <v>0</v>
      </c>
      <c r="H140" s="335">
        <v>0</v>
      </c>
    </row>
    <row r="141" spans="1:8" ht="35.25" customHeight="1">
      <c r="A141" s="330"/>
      <c r="B141" s="367" t="s">
        <v>1028</v>
      </c>
      <c r="C141" s="334">
        <v>0</v>
      </c>
      <c r="D141" s="334">
        <v>3862.5</v>
      </c>
      <c r="E141" s="334">
        <v>3078.9749999999999</v>
      </c>
      <c r="F141" s="334">
        <v>3078.9749999999999</v>
      </c>
      <c r="G141" s="335">
        <f t="shared" si="11"/>
        <v>79.714563106796106</v>
      </c>
      <c r="H141" s="343">
        <f>F141/E141*100</f>
        <v>100</v>
      </c>
    </row>
    <row r="142" spans="1:8" ht="31.5">
      <c r="A142" s="330"/>
      <c r="B142" s="367" t="s">
        <v>1029</v>
      </c>
      <c r="C142" s="334">
        <v>4605.0640400000002</v>
      </c>
      <c r="D142" s="334">
        <v>4605.0640400000002</v>
      </c>
      <c r="E142" s="334">
        <v>0</v>
      </c>
      <c r="F142" s="334">
        <v>0</v>
      </c>
      <c r="G142" s="335">
        <f t="shared" si="11"/>
        <v>0</v>
      </c>
      <c r="H142" s="335">
        <v>0</v>
      </c>
    </row>
    <row r="143" spans="1:8" ht="18.75">
      <c r="A143" s="330"/>
      <c r="B143" s="367" t="s">
        <v>1030</v>
      </c>
      <c r="C143" s="334">
        <v>26047.59837</v>
      </c>
      <c r="D143" s="334">
        <v>26047.59837</v>
      </c>
      <c r="E143" s="334">
        <v>0</v>
      </c>
      <c r="F143" s="334">
        <v>0</v>
      </c>
      <c r="G143" s="335">
        <f t="shared" si="11"/>
        <v>0</v>
      </c>
      <c r="H143" s="335">
        <v>0</v>
      </c>
    </row>
    <row r="144" spans="1:8" ht="31.5">
      <c r="A144" s="330"/>
      <c r="B144" s="391" t="s">
        <v>1031</v>
      </c>
      <c r="C144" s="334">
        <v>1499.4760000000001</v>
      </c>
      <c r="D144" s="334">
        <v>1017.3047</v>
      </c>
      <c r="E144" s="334">
        <v>1017.3047</v>
      </c>
      <c r="F144" s="334">
        <v>1017.3047</v>
      </c>
      <c r="G144" s="335">
        <f t="shared" si="11"/>
        <v>100</v>
      </c>
      <c r="H144" s="343">
        <f>F144/E144*100</f>
        <v>100</v>
      </c>
    </row>
    <row r="145" spans="1:8" ht="18.75">
      <c r="A145" s="330"/>
      <c r="B145" s="385" t="s">
        <v>1134</v>
      </c>
      <c r="C145" s="334">
        <v>0</v>
      </c>
      <c r="D145" s="334">
        <v>100</v>
      </c>
      <c r="E145" s="334">
        <v>100</v>
      </c>
      <c r="F145" s="334">
        <v>100</v>
      </c>
      <c r="G145" s="335">
        <f t="shared" si="11"/>
        <v>100</v>
      </c>
      <c r="H145" s="343">
        <f>F145/E145*100</f>
        <v>100</v>
      </c>
    </row>
    <row r="146" spans="1:8" ht="37.5">
      <c r="A146" s="359" t="s">
        <v>1032</v>
      </c>
      <c r="B146" s="392" t="s">
        <v>1033</v>
      </c>
      <c r="C146" s="361">
        <f>C147+C168+C163+C166+C167+C169</f>
        <v>324222.76279000001</v>
      </c>
      <c r="D146" s="361">
        <f>D147+D168+D163+D166+D167+D169</f>
        <v>342164.66279000003</v>
      </c>
      <c r="E146" s="361">
        <f>E147+E168+E163+E166+E167+E169</f>
        <v>203795.32490999997</v>
      </c>
      <c r="F146" s="361">
        <f>F147+F168+F163+F166+F167+F169</f>
        <v>203795.32490999997</v>
      </c>
      <c r="G146" s="362">
        <f t="shared" si="11"/>
        <v>59.560599638857859</v>
      </c>
      <c r="H146" s="362">
        <f>F146/E146*100</f>
        <v>100</v>
      </c>
    </row>
    <row r="147" spans="1:8" ht="39" customHeight="1">
      <c r="A147" s="393" t="s">
        <v>1034</v>
      </c>
      <c r="B147" s="394" t="s">
        <v>1035</v>
      </c>
      <c r="C147" s="370">
        <f>SUM(C149:C162)</f>
        <v>318777.19999999995</v>
      </c>
      <c r="D147" s="370">
        <f>SUM(D149:D162)</f>
        <v>336719.1</v>
      </c>
      <c r="E147" s="370">
        <f>SUM(E149:E162)</f>
        <v>199571.64429999996</v>
      </c>
      <c r="F147" s="370">
        <f>SUM(F149:F162)</f>
        <v>199571.64429999996</v>
      </c>
      <c r="G147" s="371">
        <f t="shared" si="11"/>
        <v>59.269475447041756</v>
      </c>
      <c r="H147" s="371">
        <f>F147/E147*100</f>
        <v>100</v>
      </c>
    </row>
    <row r="148" spans="1:8" ht="18.75">
      <c r="A148" s="390"/>
      <c r="B148" s="395" t="s">
        <v>229</v>
      </c>
      <c r="C148" s="379"/>
      <c r="D148" s="379"/>
      <c r="E148" s="379"/>
      <c r="F148" s="379"/>
      <c r="G148" s="380"/>
      <c r="H148" s="380"/>
    </row>
    <row r="149" spans="1:8" ht="41.25" customHeight="1">
      <c r="A149" s="390"/>
      <c r="B149" s="396" t="s">
        <v>1036</v>
      </c>
      <c r="C149" s="357">
        <v>298620.09999999998</v>
      </c>
      <c r="D149" s="357">
        <v>316546.8</v>
      </c>
      <c r="E149" s="357">
        <v>183637.3113</v>
      </c>
      <c r="F149" s="357">
        <v>183637.3113</v>
      </c>
      <c r="G149" s="343">
        <f t="shared" ref="G149:G163" si="12">F149/D149*100</f>
        <v>58.01268921372764</v>
      </c>
      <c r="H149" s="343">
        <f t="shared" ref="H149:H163" si="13">F149/E149*100</f>
        <v>100</v>
      </c>
    </row>
    <row r="150" spans="1:8" ht="31.5">
      <c r="A150" s="390"/>
      <c r="B150" s="396" t="s">
        <v>1037</v>
      </c>
      <c r="C150" s="357">
        <v>974.2</v>
      </c>
      <c r="D150" s="357">
        <v>974.2</v>
      </c>
      <c r="E150" s="357">
        <v>481.20600000000002</v>
      </c>
      <c r="F150" s="357">
        <v>481.20600000000002</v>
      </c>
      <c r="G150" s="343">
        <f t="shared" si="12"/>
        <v>49.39499076165059</v>
      </c>
      <c r="H150" s="343">
        <f t="shared" si="13"/>
        <v>100</v>
      </c>
    </row>
    <row r="151" spans="1:8" ht="47.25">
      <c r="A151" s="390"/>
      <c r="B151" s="396" t="s">
        <v>1038</v>
      </c>
      <c r="C151" s="357">
        <v>71.2</v>
      </c>
      <c r="D151" s="357">
        <v>71.2</v>
      </c>
      <c r="E151" s="357">
        <v>35.6</v>
      </c>
      <c r="F151" s="357">
        <v>35.6</v>
      </c>
      <c r="G151" s="343">
        <f t="shared" si="12"/>
        <v>50</v>
      </c>
      <c r="H151" s="343">
        <f t="shared" si="13"/>
        <v>100</v>
      </c>
    </row>
    <row r="152" spans="1:8" ht="31.5">
      <c r="A152" s="390"/>
      <c r="B152" s="396" t="s">
        <v>1039</v>
      </c>
      <c r="C152" s="357">
        <v>4675.2</v>
      </c>
      <c r="D152" s="357">
        <v>4675.2</v>
      </c>
      <c r="E152" s="357">
        <v>4675.2</v>
      </c>
      <c r="F152" s="357">
        <v>4675.2</v>
      </c>
      <c r="G152" s="343">
        <f t="shared" si="12"/>
        <v>100</v>
      </c>
      <c r="H152" s="343">
        <f t="shared" si="13"/>
        <v>100</v>
      </c>
    </row>
    <row r="153" spans="1:8" ht="63">
      <c r="A153" s="390"/>
      <c r="B153" s="396" t="s">
        <v>1040</v>
      </c>
      <c r="C153" s="357">
        <v>13232.3</v>
      </c>
      <c r="D153" s="357">
        <v>13232.3</v>
      </c>
      <c r="E153" s="357">
        <v>10095.228999999999</v>
      </c>
      <c r="F153" s="357">
        <v>10095.228999999999</v>
      </c>
      <c r="G153" s="343">
        <f t="shared" si="12"/>
        <v>76.292322574306809</v>
      </c>
      <c r="H153" s="343">
        <f t="shared" si="13"/>
        <v>100</v>
      </c>
    </row>
    <row r="154" spans="1:8" ht="77.25" hidden="1" customHeight="1">
      <c r="A154" s="390"/>
      <c r="B154" s="396" t="s">
        <v>1041</v>
      </c>
      <c r="C154" s="357">
        <v>0</v>
      </c>
      <c r="D154" s="357">
        <v>0</v>
      </c>
      <c r="E154" s="357">
        <v>0</v>
      </c>
      <c r="F154" s="357">
        <v>0</v>
      </c>
      <c r="G154" s="343" t="e">
        <f t="shared" si="12"/>
        <v>#DIV/0!</v>
      </c>
      <c r="H154" s="343" t="e">
        <f t="shared" si="13"/>
        <v>#DIV/0!</v>
      </c>
    </row>
    <row r="155" spans="1:8" ht="54" customHeight="1">
      <c r="A155" s="390"/>
      <c r="B155" s="396" t="s">
        <v>1042</v>
      </c>
      <c r="C155" s="357">
        <v>583</v>
      </c>
      <c r="D155" s="357">
        <v>583</v>
      </c>
      <c r="E155" s="357">
        <v>291.49799999999999</v>
      </c>
      <c r="F155" s="357">
        <v>291.49799999999999</v>
      </c>
      <c r="G155" s="343">
        <f t="shared" si="12"/>
        <v>49.999656946826754</v>
      </c>
      <c r="H155" s="343">
        <f t="shared" si="13"/>
        <v>100</v>
      </c>
    </row>
    <row r="156" spans="1:8" ht="31.5">
      <c r="A156" s="390"/>
      <c r="B156" s="396" t="s">
        <v>1043</v>
      </c>
      <c r="C156" s="357">
        <v>25.8</v>
      </c>
      <c r="D156" s="357">
        <v>25.8</v>
      </c>
      <c r="E156" s="357">
        <v>12.9</v>
      </c>
      <c r="F156" s="357">
        <v>12.9</v>
      </c>
      <c r="G156" s="343">
        <f t="shared" si="12"/>
        <v>50</v>
      </c>
      <c r="H156" s="343">
        <f t="shared" si="13"/>
        <v>100</v>
      </c>
    </row>
    <row r="157" spans="1:8" ht="31.5">
      <c r="A157" s="390"/>
      <c r="B157" s="396" t="s">
        <v>1044</v>
      </c>
      <c r="C157" s="357">
        <v>56.8</v>
      </c>
      <c r="D157" s="357">
        <v>56.8</v>
      </c>
      <c r="E157" s="357">
        <v>28.4</v>
      </c>
      <c r="F157" s="357">
        <v>28.4</v>
      </c>
      <c r="G157" s="343">
        <f t="shared" si="12"/>
        <v>50</v>
      </c>
      <c r="H157" s="343">
        <f t="shared" si="13"/>
        <v>100</v>
      </c>
    </row>
    <row r="158" spans="1:8" ht="31.5">
      <c r="A158" s="390"/>
      <c r="B158" s="396" t="s">
        <v>1045</v>
      </c>
      <c r="C158" s="357">
        <v>172.8</v>
      </c>
      <c r="D158" s="357">
        <v>188</v>
      </c>
      <c r="E158" s="357">
        <v>122.8</v>
      </c>
      <c r="F158" s="357">
        <v>122.8</v>
      </c>
      <c r="G158" s="343">
        <f t="shared" si="12"/>
        <v>65.319148936170208</v>
      </c>
      <c r="H158" s="343">
        <f t="shared" si="13"/>
        <v>100</v>
      </c>
    </row>
    <row r="159" spans="1:8" ht="58.5" customHeight="1">
      <c r="A159" s="390"/>
      <c r="B159" s="396" t="s">
        <v>1046</v>
      </c>
      <c r="C159" s="357">
        <v>4.8</v>
      </c>
      <c r="D159" s="357">
        <v>4.8</v>
      </c>
      <c r="E159" s="357">
        <v>4.8</v>
      </c>
      <c r="F159" s="357">
        <v>4.8</v>
      </c>
      <c r="G159" s="343">
        <f t="shared" si="12"/>
        <v>100</v>
      </c>
      <c r="H159" s="343">
        <f t="shared" si="13"/>
        <v>100</v>
      </c>
    </row>
    <row r="160" spans="1:8" ht="43.5" customHeight="1">
      <c r="A160" s="390"/>
      <c r="B160" s="396" t="s">
        <v>1047</v>
      </c>
      <c r="C160" s="357">
        <v>348.6</v>
      </c>
      <c r="D160" s="357">
        <v>348.6</v>
      </c>
      <c r="E160" s="357">
        <v>174.3</v>
      </c>
      <c r="F160" s="357">
        <v>174.3</v>
      </c>
      <c r="G160" s="343">
        <f t="shared" si="12"/>
        <v>50</v>
      </c>
      <c r="H160" s="343">
        <f t="shared" si="13"/>
        <v>100</v>
      </c>
    </row>
    <row r="161" spans="1:8" ht="58.5" customHeight="1">
      <c r="A161" s="390"/>
      <c r="B161" s="396" t="s">
        <v>1048</v>
      </c>
      <c r="C161" s="357">
        <v>12.4</v>
      </c>
      <c r="D161" s="357">
        <v>12.4</v>
      </c>
      <c r="E161" s="357">
        <v>12.4</v>
      </c>
      <c r="F161" s="357">
        <v>12.4</v>
      </c>
      <c r="G161" s="343">
        <f t="shared" si="12"/>
        <v>100</v>
      </c>
      <c r="H161" s="343">
        <f t="shared" si="13"/>
        <v>100</v>
      </c>
    </row>
    <row r="162" spans="1:8" ht="73.5" hidden="1" customHeight="1">
      <c r="A162" s="390"/>
      <c r="B162" s="395" t="s">
        <v>1049</v>
      </c>
      <c r="C162" s="379">
        <v>0</v>
      </c>
      <c r="D162" s="379">
        <v>0</v>
      </c>
      <c r="E162" s="379">
        <v>0</v>
      </c>
      <c r="F162" s="379">
        <v>0</v>
      </c>
      <c r="G162" s="380" t="e">
        <f t="shared" si="12"/>
        <v>#DIV/0!</v>
      </c>
      <c r="H162" s="343" t="e">
        <f t="shared" si="13"/>
        <v>#DIV/0!</v>
      </c>
    </row>
    <row r="163" spans="1:8" ht="75">
      <c r="A163" s="386" t="s">
        <v>1050</v>
      </c>
      <c r="B163" s="387" t="s">
        <v>1051</v>
      </c>
      <c r="C163" s="370">
        <f>C165</f>
        <v>3114.7049999999999</v>
      </c>
      <c r="D163" s="370">
        <f>D165</f>
        <v>3114.7049999999999</v>
      </c>
      <c r="E163" s="370">
        <f>E165</f>
        <v>3114.7049999999999</v>
      </c>
      <c r="F163" s="370">
        <f>F165</f>
        <v>3114.7049999999999</v>
      </c>
      <c r="G163" s="371">
        <f t="shared" si="12"/>
        <v>100</v>
      </c>
      <c r="H163" s="338">
        <f t="shared" si="13"/>
        <v>100</v>
      </c>
    </row>
    <row r="164" spans="1:8" ht="18.75">
      <c r="A164" s="388"/>
      <c r="B164" s="389" t="s">
        <v>229</v>
      </c>
      <c r="C164" s="379"/>
      <c r="D164" s="379"/>
      <c r="E164" s="379"/>
      <c r="F164" s="379"/>
      <c r="G164" s="380"/>
      <c r="H164" s="343"/>
    </row>
    <row r="165" spans="1:8" ht="78.75">
      <c r="A165" s="388"/>
      <c r="B165" s="396" t="s">
        <v>1052</v>
      </c>
      <c r="C165" s="357">
        <v>3114.7049999999999</v>
      </c>
      <c r="D165" s="357">
        <v>3114.7049999999999</v>
      </c>
      <c r="E165" s="357">
        <v>3114.7049999999999</v>
      </c>
      <c r="F165" s="357">
        <v>3114.7049999999999</v>
      </c>
      <c r="G165" s="343">
        <f>F165/D165*100</f>
        <v>100</v>
      </c>
      <c r="H165" s="343">
        <f>F165/E165*100</f>
        <v>100</v>
      </c>
    </row>
    <row r="166" spans="1:8" ht="37.5">
      <c r="A166" s="352" t="s">
        <v>1053</v>
      </c>
      <c r="B166" s="397" t="s">
        <v>1054</v>
      </c>
      <c r="C166" s="370">
        <v>1111.9000000000001</v>
      </c>
      <c r="D166" s="370">
        <v>1111.9000000000001</v>
      </c>
      <c r="E166" s="370">
        <v>527.59671000000003</v>
      </c>
      <c r="F166" s="370">
        <v>527.59671000000003</v>
      </c>
      <c r="G166" s="371">
        <f>F166/D166*100</f>
        <v>47.450014389783249</v>
      </c>
      <c r="H166" s="371">
        <f>F166/E166*100</f>
        <v>100</v>
      </c>
    </row>
    <row r="167" spans="1:8" ht="56.25">
      <c r="A167" s="398" t="s">
        <v>1055</v>
      </c>
      <c r="B167" s="399" t="s">
        <v>1056</v>
      </c>
      <c r="C167" s="370">
        <v>2.2000000000000002</v>
      </c>
      <c r="D167" s="370">
        <v>2.2000000000000002</v>
      </c>
      <c r="E167" s="370">
        <v>0</v>
      </c>
      <c r="F167" s="370">
        <v>0</v>
      </c>
      <c r="G167" s="371">
        <f>F167/D167*100</f>
        <v>0</v>
      </c>
      <c r="H167" s="371">
        <v>0</v>
      </c>
    </row>
    <row r="168" spans="1:8" ht="37.5">
      <c r="A168" s="386" t="s">
        <v>1057</v>
      </c>
      <c r="B168" s="387" t="s">
        <v>1058</v>
      </c>
      <c r="C168" s="370">
        <v>1118</v>
      </c>
      <c r="D168" s="370">
        <v>1118</v>
      </c>
      <c r="E168" s="370">
        <v>532</v>
      </c>
      <c r="F168" s="370">
        <v>532</v>
      </c>
      <c r="G168" s="371">
        <f>F168/D168*100</f>
        <v>47.584973166368513</v>
      </c>
      <c r="H168" s="371">
        <f>F168/E168*100</f>
        <v>100</v>
      </c>
    </row>
    <row r="169" spans="1:8" ht="18.75">
      <c r="A169" s="386" t="s">
        <v>1059</v>
      </c>
      <c r="B169" s="387" t="s">
        <v>1060</v>
      </c>
      <c r="C169" s="370">
        <f>SUM(C171:C171)</f>
        <v>98.75779</v>
      </c>
      <c r="D169" s="370">
        <f>SUM(D171:D171)</f>
        <v>98.75779</v>
      </c>
      <c r="E169" s="370">
        <f>SUM(E171:E171)</f>
        <v>49.378900000000002</v>
      </c>
      <c r="F169" s="370">
        <f>SUM(F171:F171)</f>
        <v>49.378900000000002</v>
      </c>
      <c r="G169" s="371">
        <f>F169/D169*100</f>
        <v>50.000005062891752</v>
      </c>
      <c r="H169" s="371">
        <f>F169/E169*100</f>
        <v>100</v>
      </c>
    </row>
    <row r="170" spans="1:8" ht="18.75">
      <c r="A170" s="388"/>
      <c r="B170" s="389" t="s">
        <v>229</v>
      </c>
      <c r="C170" s="379"/>
      <c r="D170" s="379"/>
      <c r="E170" s="379"/>
      <c r="F170" s="379"/>
      <c r="G170" s="380"/>
      <c r="H170" s="380"/>
    </row>
    <row r="171" spans="1:8" ht="56.25">
      <c r="A171" s="388"/>
      <c r="B171" s="395" t="s">
        <v>1061</v>
      </c>
      <c r="C171" s="357">
        <v>98.75779</v>
      </c>
      <c r="D171" s="357">
        <v>98.75779</v>
      </c>
      <c r="E171" s="357">
        <v>49.378900000000002</v>
      </c>
      <c r="F171" s="357">
        <v>49.378900000000002</v>
      </c>
      <c r="G171" s="343">
        <f>F171/D171*100</f>
        <v>50.000005062891752</v>
      </c>
      <c r="H171" s="343">
        <f>F171/E171*100</f>
        <v>100</v>
      </c>
    </row>
    <row r="172" spans="1:8" ht="24" customHeight="1">
      <c r="A172" s="359" t="s">
        <v>1062</v>
      </c>
      <c r="B172" s="400" t="s">
        <v>1063</v>
      </c>
      <c r="C172" s="361">
        <f>C174+C175+C173</f>
        <v>35651.025399999999</v>
      </c>
      <c r="D172" s="361">
        <f>D174+D175+D173</f>
        <v>36482.508019999994</v>
      </c>
      <c r="E172" s="361">
        <f>E174+E175+E173</f>
        <v>25030.932910000003</v>
      </c>
      <c r="F172" s="361">
        <f>F174+F175+F173</f>
        <v>25030.932910000003</v>
      </c>
      <c r="G172" s="362">
        <f>F172/D172*100</f>
        <v>68.610778886906161</v>
      </c>
      <c r="H172" s="362">
        <f>F172/E172*100</f>
        <v>100</v>
      </c>
    </row>
    <row r="173" spans="1:8" ht="47.25">
      <c r="A173" s="401" t="s">
        <v>1064</v>
      </c>
      <c r="B173" s="363" t="s">
        <v>1065</v>
      </c>
      <c r="C173" s="370">
        <v>428.48340000000002</v>
      </c>
      <c r="D173" s="370">
        <v>428.48340000000002</v>
      </c>
      <c r="E173" s="370">
        <v>281.46854000000002</v>
      </c>
      <c r="F173" s="370">
        <v>281.46854000000002</v>
      </c>
      <c r="G173" s="371">
        <f>F173/D173*100</f>
        <v>65.689485286944603</v>
      </c>
      <c r="H173" s="371">
        <f>F173/E173*100</f>
        <v>100</v>
      </c>
    </row>
    <row r="174" spans="1:8" ht="75">
      <c r="A174" s="386" t="s">
        <v>1066</v>
      </c>
      <c r="B174" s="387" t="s">
        <v>1067</v>
      </c>
      <c r="C174" s="370">
        <v>12128.1</v>
      </c>
      <c r="D174" s="370">
        <v>14293.3</v>
      </c>
      <c r="E174" s="370">
        <v>11438</v>
      </c>
      <c r="F174" s="370">
        <v>11438</v>
      </c>
      <c r="G174" s="371">
        <f>F174/D174*100</f>
        <v>80.023507517508207</v>
      </c>
      <c r="H174" s="371">
        <f>F174/E174*100</f>
        <v>100</v>
      </c>
    </row>
    <row r="175" spans="1:8" ht="37.5">
      <c r="A175" s="386" t="s">
        <v>1068</v>
      </c>
      <c r="B175" s="387" t="s">
        <v>1069</v>
      </c>
      <c r="C175" s="370">
        <f>SUM(C177:C183)</f>
        <v>23094.441999999999</v>
      </c>
      <c r="D175" s="370">
        <f>SUM(D177:D183)</f>
        <v>21760.724620000001</v>
      </c>
      <c r="E175" s="370">
        <f>SUM(E177:E183)</f>
        <v>13311.464370000002</v>
      </c>
      <c r="F175" s="370">
        <f>SUM(F177:F183)</f>
        <v>13311.464370000002</v>
      </c>
      <c r="G175" s="371">
        <f>F175/D175*100</f>
        <v>61.171971992906926</v>
      </c>
      <c r="H175" s="371">
        <f>F175/E175*100</f>
        <v>100</v>
      </c>
    </row>
    <row r="176" spans="1:8" ht="18.75">
      <c r="A176" s="386"/>
      <c r="B176" s="389" t="s">
        <v>229</v>
      </c>
      <c r="C176" s="370"/>
      <c r="D176" s="370"/>
      <c r="E176" s="370"/>
      <c r="F176" s="370"/>
      <c r="G176" s="371"/>
      <c r="H176" s="371"/>
    </row>
    <row r="177" spans="1:8" ht="31.5">
      <c r="A177" s="386"/>
      <c r="B177" s="366" t="s">
        <v>1070</v>
      </c>
      <c r="C177" s="334">
        <v>2133</v>
      </c>
      <c r="D177" s="334">
        <v>2133</v>
      </c>
      <c r="E177" s="334">
        <v>2133</v>
      </c>
      <c r="F177" s="334">
        <v>2133</v>
      </c>
      <c r="G177" s="343">
        <f t="shared" ref="G177:G183" si="14">F177/D177*100</f>
        <v>100</v>
      </c>
      <c r="H177" s="343">
        <f>F177/E177*100</f>
        <v>100</v>
      </c>
    </row>
    <row r="178" spans="1:8" ht="37.5" customHeight="1">
      <c r="A178" s="390"/>
      <c r="B178" s="366" t="s">
        <v>1071</v>
      </c>
      <c r="C178" s="357">
        <v>0</v>
      </c>
      <c r="D178" s="357">
        <v>360.55410000000001</v>
      </c>
      <c r="E178" s="357">
        <v>360.55410000000001</v>
      </c>
      <c r="F178" s="357">
        <v>360.55410000000001</v>
      </c>
      <c r="G178" s="343">
        <f t="shared" si="14"/>
        <v>100</v>
      </c>
      <c r="H178" s="343">
        <f>F178/E178*100</f>
        <v>100</v>
      </c>
    </row>
    <row r="179" spans="1:8" ht="47.25">
      <c r="A179" s="390"/>
      <c r="B179" s="366" t="s">
        <v>1072</v>
      </c>
      <c r="C179" s="357">
        <v>0</v>
      </c>
      <c r="D179" s="357">
        <v>52.5</v>
      </c>
      <c r="E179" s="357">
        <v>52.5</v>
      </c>
      <c r="F179" s="357">
        <v>52.5</v>
      </c>
      <c r="G179" s="343">
        <f t="shared" si="14"/>
        <v>100</v>
      </c>
      <c r="H179" s="343">
        <f>F179/E179*100</f>
        <v>100</v>
      </c>
    </row>
    <row r="180" spans="1:8" ht="61.5" customHeight="1">
      <c r="A180" s="390"/>
      <c r="B180" s="366" t="s">
        <v>1073</v>
      </c>
      <c r="C180" s="357">
        <v>13563.3</v>
      </c>
      <c r="D180" s="357">
        <v>12012.2</v>
      </c>
      <c r="E180" s="357">
        <v>8251.0202700000009</v>
      </c>
      <c r="F180" s="357">
        <v>8251.0202700000009</v>
      </c>
      <c r="G180" s="343">
        <f t="shared" si="14"/>
        <v>68.688668770083751</v>
      </c>
      <c r="H180" s="343">
        <f>F180/E180*100</f>
        <v>100</v>
      </c>
    </row>
    <row r="181" spans="1:8" ht="26.25" customHeight="1">
      <c r="A181" s="402"/>
      <c r="B181" s="366" t="s">
        <v>1074</v>
      </c>
      <c r="C181" s="357">
        <v>7398.1419999999998</v>
      </c>
      <c r="D181" s="357">
        <v>6108.5659999999998</v>
      </c>
      <c r="E181" s="357">
        <v>2446.19</v>
      </c>
      <c r="F181" s="357">
        <v>2446.19</v>
      </c>
      <c r="G181" s="343">
        <f t="shared" si="14"/>
        <v>40.045241387258486</v>
      </c>
      <c r="H181" s="343">
        <v>0</v>
      </c>
    </row>
    <row r="182" spans="1:8" ht="31.5">
      <c r="A182" s="403"/>
      <c r="B182" s="366" t="s">
        <v>1075</v>
      </c>
      <c r="C182" s="357">
        <v>0</v>
      </c>
      <c r="D182" s="357">
        <v>68.2</v>
      </c>
      <c r="E182" s="357">
        <v>68.2</v>
      </c>
      <c r="F182" s="357">
        <v>68.2</v>
      </c>
      <c r="G182" s="343">
        <f t="shared" si="14"/>
        <v>100</v>
      </c>
      <c r="H182" s="343">
        <v>0</v>
      </c>
    </row>
    <row r="183" spans="1:8" ht="18.75">
      <c r="A183" s="403"/>
      <c r="B183" s="366" t="s">
        <v>1076</v>
      </c>
      <c r="C183" s="357">
        <v>0</v>
      </c>
      <c r="D183" s="357">
        <v>1025.70452</v>
      </c>
      <c r="E183" s="357">
        <v>0</v>
      </c>
      <c r="F183" s="357">
        <v>0</v>
      </c>
      <c r="G183" s="343">
        <f t="shared" si="14"/>
        <v>0</v>
      </c>
      <c r="H183" s="343">
        <v>0</v>
      </c>
    </row>
    <row r="184" spans="1:8" ht="57.75" hidden="1" customHeight="1">
      <c r="A184" s="404" t="s">
        <v>1077</v>
      </c>
      <c r="B184" s="405" t="s">
        <v>1078</v>
      </c>
      <c r="C184" s="406">
        <f>C185</f>
        <v>0</v>
      </c>
      <c r="D184" s="406">
        <f>D185</f>
        <v>0</v>
      </c>
      <c r="E184" s="406">
        <f>E185</f>
        <v>0</v>
      </c>
      <c r="F184" s="406">
        <f>F185</f>
        <v>0</v>
      </c>
      <c r="G184" s="407">
        <v>0</v>
      </c>
      <c r="H184" s="407">
        <v>0</v>
      </c>
    </row>
    <row r="185" spans="1:8" ht="24" hidden="1" customHeight="1">
      <c r="A185" s="332" t="s">
        <v>1079</v>
      </c>
      <c r="B185" s="389" t="s">
        <v>1080</v>
      </c>
      <c r="C185" s="357">
        <v>0</v>
      </c>
      <c r="D185" s="357">
        <v>0</v>
      </c>
      <c r="E185" s="357">
        <v>0</v>
      </c>
      <c r="F185" s="357">
        <v>0</v>
      </c>
      <c r="G185" s="343">
        <v>0</v>
      </c>
      <c r="H185" s="343">
        <v>0</v>
      </c>
    </row>
    <row r="186" spans="1:8" ht="93.75" hidden="1">
      <c r="A186" s="404" t="s">
        <v>1133</v>
      </c>
      <c r="B186" s="405" t="s">
        <v>1103</v>
      </c>
      <c r="C186" s="406">
        <f>C187</f>
        <v>0</v>
      </c>
      <c r="D186" s="406">
        <f>D187</f>
        <v>0</v>
      </c>
      <c r="E186" s="406">
        <f>E187</f>
        <v>0</v>
      </c>
      <c r="F186" s="406">
        <f>F187</f>
        <v>0</v>
      </c>
      <c r="G186" s="407">
        <v>0</v>
      </c>
      <c r="H186" s="407">
        <v>0</v>
      </c>
    </row>
    <row r="187" spans="1:8" ht="75" hidden="1" customHeight="1">
      <c r="A187" s="408" t="s">
        <v>1132</v>
      </c>
      <c r="B187" s="366" t="s">
        <v>1104</v>
      </c>
      <c r="C187" s="357">
        <v>0</v>
      </c>
      <c r="D187" s="357">
        <v>0</v>
      </c>
      <c r="E187" s="357">
        <v>0</v>
      </c>
      <c r="F187" s="357">
        <v>0</v>
      </c>
      <c r="G187" s="343">
        <v>0</v>
      </c>
      <c r="H187" s="343">
        <v>0</v>
      </c>
    </row>
    <row r="188" spans="1:8" ht="75">
      <c r="A188" s="404" t="s">
        <v>1081</v>
      </c>
      <c r="B188" s="405" t="s">
        <v>1131</v>
      </c>
      <c r="C188" s="406">
        <f>C189</f>
        <v>579.79999999999995</v>
      </c>
      <c r="D188" s="406">
        <f>D189</f>
        <v>579.79999999999995</v>
      </c>
      <c r="E188" s="406">
        <f>E189</f>
        <v>579.79999999999995</v>
      </c>
      <c r="F188" s="406">
        <f>F189</f>
        <v>579.82866999999999</v>
      </c>
      <c r="G188" s="407">
        <f>F188/D188*100</f>
        <v>100.00494480855468</v>
      </c>
      <c r="H188" s="407">
        <f>F188/E188*100</f>
        <v>100.00494480855468</v>
      </c>
    </row>
    <row r="189" spans="1:8" ht="31.5">
      <c r="A189" s="409" t="s">
        <v>1082</v>
      </c>
      <c r="B189" s="366" t="s">
        <v>1083</v>
      </c>
      <c r="C189" s="357">
        <f>576.8+3</f>
        <v>579.79999999999995</v>
      </c>
      <c r="D189" s="357">
        <v>579.79999999999995</v>
      </c>
      <c r="E189" s="357">
        <v>579.79999999999995</v>
      </c>
      <c r="F189" s="357">
        <v>579.82866999999999</v>
      </c>
      <c r="G189" s="343">
        <f>F189/D189*100</f>
        <v>100.00494480855468</v>
      </c>
      <c r="H189" s="343">
        <f>F189/E189*100</f>
        <v>100.00494480855468</v>
      </c>
    </row>
    <row r="190" spans="1:8" ht="56.25">
      <c r="A190" s="404" t="s">
        <v>1084</v>
      </c>
      <c r="B190" s="405" t="s">
        <v>1085</v>
      </c>
      <c r="C190" s="406">
        <f>C191</f>
        <v>-6068.44488</v>
      </c>
      <c r="D190" s="406">
        <f>D191</f>
        <v>-6068.44488</v>
      </c>
      <c r="E190" s="406">
        <f>E191</f>
        <v>-6068.44488</v>
      </c>
      <c r="F190" s="406">
        <f>F191</f>
        <v>-6068.4286899999997</v>
      </c>
      <c r="G190" s="407">
        <f>F190/D190*100</f>
        <v>99.999733210067475</v>
      </c>
      <c r="H190" s="407">
        <f>F190/E190*100</f>
        <v>99.999733210067475</v>
      </c>
    </row>
    <row r="191" spans="1:8" ht="31.5">
      <c r="A191" s="410" t="s">
        <v>1086</v>
      </c>
      <c r="B191" s="366" t="s">
        <v>1087</v>
      </c>
      <c r="C191" s="357">
        <f>-6065.44488-3</f>
        <v>-6068.44488</v>
      </c>
      <c r="D191" s="357">
        <v>-6068.44488</v>
      </c>
      <c r="E191" s="357">
        <v>-6068.44488</v>
      </c>
      <c r="F191" s="357">
        <v>-6068.4286899999997</v>
      </c>
      <c r="G191" s="343">
        <f>F191/D191*100</f>
        <v>99.999733210067475</v>
      </c>
      <c r="H191" s="343">
        <f>F191/E191*100</f>
        <v>99.999733210067475</v>
      </c>
    </row>
    <row r="192" spans="1:8" ht="19.5" thickBot="1">
      <c r="A192" s="411"/>
      <c r="B192" s="412" t="s">
        <v>1088</v>
      </c>
      <c r="C192" s="370">
        <f>C11+C102</f>
        <v>1009386.8766700001</v>
      </c>
      <c r="D192" s="370">
        <f>D11+D102</f>
        <v>1037513.29357</v>
      </c>
      <c r="E192" s="370">
        <f>E11+E102</f>
        <v>556569.75159999996</v>
      </c>
      <c r="F192" s="370">
        <f>F11+F102</f>
        <v>556569.79697000002</v>
      </c>
      <c r="G192" s="371">
        <f>F192/D192*100</f>
        <v>53.644594283210388</v>
      </c>
      <c r="H192" s="371">
        <f>F192/E192*100</f>
        <v>100.00000815171862</v>
      </c>
    </row>
  </sheetData>
  <mergeCells count="13">
    <mergeCell ref="C7:C9"/>
    <mergeCell ref="G7:G9"/>
    <mergeCell ref="A5:H5"/>
    <mergeCell ref="A7:A9"/>
    <mergeCell ref="B7:B9"/>
    <mergeCell ref="D1:H1"/>
    <mergeCell ref="D2:H2"/>
    <mergeCell ref="D3:H3"/>
    <mergeCell ref="D4:H4"/>
    <mergeCell ref="H7:H9"/>
    <mergeCell ref="F7:F9"/>
    <mergeCell ref="D7:D9"/>
    <mergeCell ref="E7:E9"/>
  </mergeCells>
  <pageMargins left="1.1023622047244095" right="0" top="0.19685039370078741" bottom="0.19685039370078741" header="0.31496062992125984" footer="0.31496062992125984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L812"/>
  <sheetViews>
    <sheetView view="pageBreakPreview" topLeftCell="A235" zoomScale="69" zoomScaleNormal="63" zoomScaleSheetLayoutView="69" workbookViewId="0">
      <selection activeCell="H219" sqref="H219"/>
    </sheetView>
  </sheetViews>
  <sheetFormatPr defaultColWidth="9.140625" defaultRowHeight="15"/>
  <cols>
    <col min="1" max="2" width="9.140625" style="23"/>
    <col min="3" max="3" width="14.42578125" style="23" customWidth="1"/>
    <col min="4" max="4" width="7.5703125" style="23" customWidth="1"/>
    <col min="5" max="5" width="75.5703125" style="23" customWidth="1"/>
    <col min="6" max="11" width="15.85546875" style="23" customWidth="1"/>
    <col min="12" max="12" width="11.85546875" style="23" bestFit="1" customWidth="1"/>
    <col min="13" max="16384" width="9.140625" style="23"/>
  </cols>
  <sheetData>
    <row r="1" spans="1:11" ht="15.75">
      <c r="C1" s="22"/>
      <c r="D1" s="22"/>
      <c r="E1" s="22"/>
      <c r="F1" s="236"/>
      <c r="G1" s="244"/>
      <c r="H1" s="244"/>
      <c r="I1" s="425" t="s">
        <v>703</v>
      </c>
      <c r="J1" s="425"/>
      <c r="K1" s="425"/>
    </row>
    <row r="2" spans="1:11" ht="15.75">
      <c r="C2" s="22"/>
      <c r="D2" s="22"/>
      <c r="E2" s="84"/>
      <c r="F2" s="237"/>
      <c r="G2" s="425" t="s">
        <v>778</v>
      </c>
      <c r="H2" s="425"/>
      <c r="I2" s="425"/>
      <c r="J2" s="425"/>
      <c r="K2" s="425"/>
    </row>
    <row r="3" spans="1:11" ht="15.75" customHeight="1">
      <c r="C3" s="24"/>
      <c r="D3" s="24"/>
      <c r="E3" s="207"/>
      <c r="F3" s="239"/>
      <c r="I3" s="432" t="s">
        <v>1153</v>
      </c>
      <c r="J3" s="432"/>
      <c r="K3" s="432"/>
    </row>
    <row r="4" spans="1:11" ht="15.75" customHeight="1">
      <c r="C4" s="22"/>
      <c r="D4" s="22"/>
      <c r="E4" s="22"/>
      <c r="F4" s="238"/>
      <c r="G4" s="238"/>
      <c r="H4" s="238"/>
      <c r="I4" s="238"/>
      <c r="J4" s="238"/>
      <c r="K4" s="238"/>
    </row>
    <row r="5" spans="1:11">
      <c r="C5" s="22"/>
      <c r="D5" s="22"/>
      <c r="E5" s="22"/>
      <c r="F5" s="59"/>
      <c r="G5" s="59"/>
      <c r="H5" s="59"/>
      <c r="I5" s="59"/>
      <c r="J5" s="59"/>
      <c r="K5" s="59"/>
    </row>
    <row r="6" spans="1:11" ht="15" customHeight="1">
      <c r="A6" s="433" t="s">
        <v>1109</v>
      </c>
      <c r="B6" s="433"/>
      <c r="C6" s="433"/>
      <c r="D6" s="433"/>
      <c r="E6" s="433"/>
      <c r="F6" s="433"/>
      <c r="G6" s="433"/>
      <c r="H6" s="433"/>
      <c r="I6" s="433"/>
      <c r="J6" s="433"/>
      <c r="K6" s="433"/>
    </row>
    <row r="7" spans="1:11">
      <c r="A7" s="208"/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1" ht="38.25">
      <c r="A8" s="85" t="s">
        <v>509</v>
      </c>
      <c r="B8" s="85" t="s">
        <v>518</v>
      </c>
      <c r="C8" s="81" t="s">
        <v>0</v>
      </c>
      <c r="D8" s="81" t="s">
        <v>1</v>
      </c>
      <c r="E8" s="81" t="s">
        <v>2</v>
      </c>
      <c r="F8" s="243" t="s">
        <v>779</v>
      </c>
      <c r="G8" s="243" t="s">
        <v>780</v>
      </c>
      <c r="H8" s="243" t="s">
        <v>1110</v>
      </c>
      <c r="I8" s="243" t="s">
        <v>1129</v>
      </c>
      <c r="J8" s="243" t="s">
        <v>777</v>
      </c>
      <c r="K8" s="243" t="s">
        <v>1111</v>
      </c>
    </row>
    <row r="9" spans="1:11">
      <c r="A9" s="86">
        <v>601</v>
      </c>
      <c r="B9" s="86"/>
      <c r="C9" s="86"/>
      <c r="D9" s="86"/>
      <c r="E9" s="87" t="s">
        <v>510</v>
      </c>
      <c r="F9" s="69">
        <f>F10+F123+F132+F184+F302+F413+F427+F449+F405+F443</f>
        <v>405727.62039</v>
      </c>
      <c r="G9" s="69">
        <f>G10+G123+G132+G184+G302+G413+G427+G449+G405+G443</f>
        <v>429475.91141</v>
      </c>
      <c r="H9" s="69">
        <f>H10+H123+H132+H184+H302+H413+H427+H449+H405+H443</f>
        <v>180608.45921999999</v>
      </c>
      <c r="I9" s="69">
        <f>I10+I123+I132+I184+I302+I413+I427+I449+I405+I443</f>
        <v>180280.7769</v>
      </c>
      <c r="J9" s="254">
        <f>I9/G9*100</f>
        <v>41.976923992809134</v>
      </c>
      <c r="K9" s="254">
        <f>I9/H9*100</f>
        <v>99.818567567978178</v>
      </c>
    </row>
    <row r="10" spans="1:11">
      <c r="A10" s="88"/>
      <c r="B10" s="15" t="s">
        <v>511</v>
      </c>
      <c r="C10" s="89"/>
      <c r="D10" s="88"/>
      <c r="E10" s="82" t="s">
        <v>519</v>
      </c>
      <c r="F10" s="90">
        <f>F11+F21+F63+F75+F70</f>
        <v>91225.277549999999</v>
      </c>
      <c r="G10" s="90">
        <f>G11+G21+G63+G75+G70</f>
        <v>91105.531079999986</v>
      </c>
      <c r="H10" s="90">
        <f>H11+H21+H63+H75</f>
        <v>45368.17628</v>
      </c>
      <c r="I10" s="90">
        <f>I11+I21+I63+I75</f>
        <v>45058.366259999995</v>
      </c>
      <c r="J10" s="255">
        <f t="shared" ref="J10:J81" si="0">I10/G10*100</f>
        <v>49.457333408697366</v>
      </c>
      <c r="K10" s="255">
        <f t="shared" ref="K10:K81" si="1">I10/H10*100</f>
        <v>99.317120401560913</v>
      </c>
    </row>
    <row r="11" spans="1:11" ht="25.5">
      <c r="A11" s="88"/>
      <c r="B11" s="15" t="s">
        <v>512</v>
      </c>
      <c r="C11" s="89"/>
      <c r="D11" s="88"/>
      <c r="E11" s="82" t="s">
        <v>513</v>
      </c>
      <c r="F11" s="90">
        <f t="shared" ref="F11:I16" si="2">F12</f>
        <v>2328.4</v>
      </c>
      <c r="G11" s="90">
        <f>G12+G18</f>
        <v>2380.9</v>
      </c>
      <c r="H11" s="90">
        <f>H12+H18</f>
        <v>1268.4886899999999</v>
      </c>
      <c r="I11" s="90">
        <f>I12+I18</f>
        <v>1260.9886899999999</v>
      </c>
      <c r="J11" s="255">
        <f t="shared" si="0"/>
        <v>52.962690159183502</v>
      </c>
      <c r="K11" s="255">
        <f t="shared" si="1"/>
        <v>99.408745221055142</v>
      </c>
    </row>
    <row r="12" spans="1:11">
      <c r="A12" s="88"/>
      <c r="B12" s="15"/>
      <c r="C12" s="83" t="s">
        <v>3</v>
      </c>
      <c r="D12" s="25"/>
      <c r="E12" s="26" t="s">
        <v>4</v>
      </c>
      <c r="F12" s="90">
        <f t="shared" si="2"/>
        <v>2328.4</v>
      </c>
      <c r="G12" s="90">
        <f t="shared" si="2"/>
        <v>2328.4</v>
      </c>
      <c r="H12" s="90">
        <f t="shared" si="2"/>
        <v>1215.9886899999999</v>
      </c>
      <c r="I12" s="90">
        <f t="shared" si="2"/>
        <v>1208.4886899999999</v>
      </c>
      <c r="J12" s="255">
        <f t="shared" si="0"/>
        <v>51.902108314722554</v>
      </c>
      <c r="K12" s="255">
        <f t="shared" si="1"/>
        <v>99.383217947528763</v>
      </c>
    </row>
    <row r="13" spans="1:11" ht="25.5">
      <c r="A13" s="91"/>
      <c r="B13" s="92"/>
      <c r="C13" s="93" t="s">
        <v>5</v>
      </c>
      <c r="D13" s="92"/>
      <c r="E13" s="94" t="s">
        <v>6</v>
      </c>
      <c r="F13" s="95">
        <f t="shared" si="2"/>
        <v>2328.4</v>
      </c>
      <c r="G13" s="95">
        <f t="shared" si="2"/>
        <v>2328.4</v>
      </c>
      <c r="H13" s="95">
        <f t="shared" si="2"/>
        <v>1215.9886899999999</v>
      </c>
      <c r="I13" s="95">
        <f t="shared" si="2"/>
        <v>1208.4886899999999</v>
      </c>
      <c r="J13" s="256">
        <f t="shared" si="0"/>
        <v>51.902108314722554</v>
      </c>
      <c r="K13" s="256">
        <f t="shared" si="1"/>
        <v>99.383217947528763</v>
      </c>
    </row>
    <row r="14" spans="1:11" ht="26.25">
      <c r="A14" s="27"/>
      <c r="B14" s="27"/>
      <c r="C14" s="27" t="s">
        <v>18</v>
      </c>
      <c r="D14" s="27"/>
      <c r="E14" s="31" t="s">
        <v>19</v>
      </c>
      <c r="F14" s="64">
        <f t="shared" si="2"/>
        <v>2328.4</v>
      </c>
      <c r="G14" s="64">
        <f t="shared" si="2"/>
        <v>2328.4</v>
      </c>
      <c r="H14" s="64">
        <f t="shared" si="2"/>
        <v>1215.9886899999999</v>
      </c>
      <c r="I14" s="64">
        <f t="shared" si="2"/>
        <v>1208.4886899999999</v>
      </c>
      <c r="J14" s="257">
        <f t="shared" si="0"/>
        <v>51.902108314722554</v>
      </c>
      <c r="K14" s="257">
        <f t="shared" si="1"/>
        <v>99.383217947528763</v>
      </c>
    </row>
    <row r="15" spans="1:11" ht="39">
      <c r="A15" s="29"/>
      <c r="B15" s="29"/>
      <c r="C15" s="29" t="s">
        <v>20</v>
      </c>
      <c r="D15" s="29"/>
      <c r="E15" s="30" t="s">
        <v>21</v>
      </c>
      <c r="F15" s="61">
        <f t="shared" si="2"/>
        <v>2328.4</v>
      </c>
      <c r="G15" s="61">
        <f t="shared" si="2"/>
        <v>2328.4</v>
      </c>
      <c r="H15" s="61">
        <f t="shared" si="2"/>
        <v>1215.9886899999999</v>
      </c>
      <c r="I15" s="61">
        <f t="shared" si="2"/>
        <v>1208.4886899999999</v>
      </c>
      <c r="J15" s="258">
        <f t="shared" si="0"/>
        <v>51.902108314722554</v>
      </c>
      <c r="K15" s="258">
        <f t="shared" si="1"/>
        <v>99.383217947528763</v>
      </c>
    </row>
    <row r="16" spans="1:11" ht="26.25">
      <c r="A16" s="78"/>
      <c r="B16" s="78"/>
      <c r="C16" s="6" t="s">
        <v>22</v>
      </c>
      <c r="D16" s="6"/>
      <c r="E16" s="3" t="s">
        <v>23</v>
      </c>
      <c r="F16" s="60">
        <f>F17</f>
        <v>2328.4</v>
      </c>
      <c r="G16" s="60">
        <f t="shared" si="2"/>
        <v>2328.4</v>
      </c>
      <c r="H16" s="60">
        <f t="shared" si="2"/>
        <v>1215.9886899999999</v>
      </c>
      <c r="I16" s="60">
        <f t="shared" si="2"/>
        <v>1208.4886899999999</v>
      </c>
      <c r="J16" s="259">
        <f t="shared" si="0"/>
        <v>51.902108314722554</v>
      </c>
      <c r="K16" s="259">
        <f t="shared" si="1"/>
        <v>99.383217947528763</v>
      </c>
    </row>
    <row r="17" spans="1:11" ht="39">
      <c r="A17" s="78"/>
      <c r="B17" s="78"/>
      <c r="C17" s="6"/>
      <c r="D17" s="6" t="s">
        <v>379</v>
      </c>
      <c r="E17" s="3" t="s">
        <v>380</v>
      </c>
      <c r="F17" s="60">
        <v>2328.4</v>
      </c>
      <c r="G17" s="60">
        <v>2328.4</v>
      </c>
      <c r="H17" s="60">
        <v>1215.9886899999999</v>
      </c>
      <c r="I17" s="60">
        <v>1208.4886899999999</v>
      </c>
      <c r="J17" s="259">
        <f t="shared" si="0"/>
        <v>51.902108314722554</v>
      </c>
      <c r="K17" s="259">
        <f t="shared" si="1"/>
        <v>99.383217947528763</v>
      </c>
    </row>
    <row r="18" spans="1:11" ht="26.25">
      <c r="A18" s="78"/>
      <c r="B18" s="78"/>
      <c r="C18" s="10" t="s">
        <v>382</v>
      </c>
      <c r="D18" s="10"/>
      <c r="E18" s="97" t="s">
        <v>523</v>
      </c>
      <c r="F18" s="60">
        <v>0</v>
      </c>
      <c r="G18" s="63">
        <f t="shared" ref="G18:I19" si="3">G19</f>
        <v>52.5</v>
      </c>
      <c r="H18" s="63">
        <f t="shared" si="3"/>
        <v>52.5</v>
      </c>
      <c r="I18" s="63">
        <f t="shared" si="3"/>
        <v>52.5</v>
      </c>
      <c r="J18" s="259">
        <f>I18/G18*100</f>
        <v>100</v>
      </c>
      <c r="K18" s="259">
        <f>I18/H18*100</f>
        <v>100</v>
      </c>
    </row>
    <row r="19" spans="1:11" ht="51.75">
      <c r="A19" s="78"/>
      <c r="B19" s="78"/>
      <c r="C19" s="6" t="s">
        <v>1125</v>
      </c>
      <c r="D19" s="6"/>
      <c r="E19" s="3" t="s">
        <v>1130</v>
      </c>
      <c r="F19" s="60">
        <v>0</v>
      </c>
      <c r="G19" s="60">
        <f t="shared" si="3"/>
        <v>52.5</v>
      </c>
      <c r="H19" s="60">
        <f t="shared" si="3"/>
        <v>52.5</v>
      </c>
      <c r="I19" s="60">
        <f t="shared" si="3"/>
        <v>52.5</v>
      </c>
      <c r="J19" s="259">
        <f>I19/G19*100</f>
        <v>100</v>
      </c>
      <c r="K19" s="259">
        <f>I19/H19*100</f>
        <v>100</v>
      </c>
    </row>
    <row r="20" spans="1:11" ht="39">
      <c r="A20" s="78"/>
      <c r="B20" s="78"/>
      <c r="C20" s="6"/>
      <c r="D20" s="6" t="s">
        <v>379</v>
      </c>
      <c r="E20" s="3" t="s">
        <v>380</v>
      </c>
      <c r="F20" s="60">
        <v>0</v>
      </c>
      <c r="G20" s="60">
        <v>52.5</v>
      </c>
      <c r="H20" s="60">
        <v>52.5</v>
      </c>
      <c r="I20" s="60">
        <v>52.5</v>
      </c>
      <c r="J20" s="259">
        <f>I20/G20*100</f>
        <v>100</v>
      </c>
      <c r="K20" s="259">
        <f>I20/H20*100</f>
        <v>100</v>
      </c>
    </row>
    <row r="21" spans="1:11" s="37" customFormat="1" ht="39">
      <c r="A21" s="96"/>
      <c r="B21" s="15" t="s">
        <v>514</v>
      </c>
      <c r="C21" s="10"/>
      <c r="D21" s="10"/>
      <c r="E21" s="97" t="s">
        <v>520</v>
      </c>
      <c r="F21" s="63">
        <f>F22+F56</f>
        <v>48143.6</v>
      </c>
      <c r="G21" s="63">
        <f>G22+G56</f>
        <v>48143.521050000003</v>
      </c>
      <c r="H21" s="63">
        <f>H22+H56</f>
        <v>23501.469939999999</v>
      </c>
      <c r="I21" s="63">
        <f>I22+I56</f>
        <v>23310.35385</v>
      </c>
      <c r="J21" s="260">
        <f t="shared" si="0"/>
        <v>48.418464918240538</v>
      </c>
      <c r="K21" s="260">
        <f t="shared" si="1"/>
        <v>99.186790909300882</v>
      </c>
    </row>
    <row r="22" spans="1:11" s="37" customFormat="1">
      <c r="A22" s="96"/>
      <c r="B22" s="15"/>
      <c r="C22" s="83" t="s">
        <v>3</v>
      </c>
      <c r="D22" s="25"/>
      <c r="E22" s="26" t="s">
        <v>4</v>
      </c>
      <c r="F22" s="63">
        <f>F23+F51</f>
        <v>48086.5</v>
      </c>
      <c r="G22" s="63">
        <f>G23+G51</f>
        <v>48086.5</v>
      </c>
      <c r="H22" s="63">
        <f>H23+H51</f>
        <v>23449.248889999999</v>
      </c>
      <c r="I22" s="63">
        <f>I23+I51</f>
        <v>23258.132799999999</v>
      </c>
      <c r="J22" s="260">
        <f t="shared" si="0"/>
        <v>48.367281461532862</v>
      </c>
      <c r="K22" s="260">
        <f t="shared" si="1"/>
        <v>99.184979907473704</v>
      </c>
    </row>
    <row r="23" spans="1:11" ht="25.5">
      <c r="A23" s="91"/>
      <c r="B23" s="92"/>
      <c r="C23" s="93" t="s">
        <v>5</v>
      </c>
      <c r="D23" s="92"/>
      <c r="E23" s="94" t="s">
        <v>6</v>
      </c>
      <c r="F23" s="95">
        <f>F24+F31</f>
        <v>48015.3</v>
      </c>
      <c r="G23" s="95">
        <f>G24+G31</f>
        <v>48015.3</v>
      </c>
      <c r="H23" s="95">
        <f>H24+H31</f>
        <v>23449.248889999999</v>
      </c>
      <c r="I23" s="95">
        <f>I24+I31</f>
        <v>23258.132799999999</v>
      </c>
      <c r="J23" s="256">
        <f t="shared" si="0"/>
        <v>48.439003400999262</v>
      </c>
      <c r="K23" s="256">
        <f t="shared" si="1"/>
        <v>99.184979907473704</v>
      </c>
    </row>
    <row r="24" spans="1:11" ht="26.25">
      <c r="A24" s="27"/>
      <c r="B24" s="27"/>
      <c r="C24" s="27" t="s">
        <v>18</v>
      </c>
      <c r="D24" s="27"/>
      <c r="E24" s="31" t="s">
        <v>19</v>
      </c>
      <c r="F24" s="64">
        <f t="shared" ref="F24:I25" si="4">F25</f>
        <v>46014.5</v>
      </c>
      <c r="G24" s="64">
        <f t="shared" si="4"/>
        <v>46014.5</v>
      </c>
      <c r="H24" s="64">
        <f t="shared" si="4"/>
        <v>22601.21283</v>
      </c>
      <c r="I24" s="64">
        <f t="shared" si="4"/>
        <v>22410.096740000001</v>
      </c>
      <c r="J24" s="257">
        <f t="shared" si="0"/>
        <v>48.702249812559081</v>
      </c>
      <c r="K24" s="257">
        <f t="shared" si="1"/>
        <v>99.154398963287846</v>
      </c>
    </row>
    <row r="25" spans="1:11" ht="39">
      <c r="A25" s="29"/>
      <c r="B25" s="29"/>
      <c r="C25" s="29" t="s">
        <v>20</v>
      </c>
      <c r="D25" s="29"/>
      <c r="E25" s="30" t="s">
        <v>21</v>
      </c>
      <c r="F25" s="61">
        <f t="shared" si="4"/>
        <v>46014.5</v>
      </c>
      <c r="G25" s="61">
        <f t="shared" si="4"/>
        <v>46014.5</v>
      </c>
      <c r="H25" s="61">
        <f t="shared" si="4"/>
        <v>22601.21283</v>
      </c>
      <c r="I25" s="61">
        <f t="shared" si="4"/>
        <v>22410.096740000001</v>
      </c>
      <c r="J25" s="258">
        <f t="shared" si="0"/>
        <v>48.702249812559081</v>
      </c>
      <c r="K25" s="258">
        <f t="shared" si="1"/>
        <v>99.154398963287846</v>
      </c>
    </row>
    <row r="26" spans="1:11" ht="25.5">
      <c r="A26" s="78"/>
      <c r="B26" s="78"/>
      <c r="C26" s="6" t="s">
        <v>24</v>
      </c>
      <c r="D26" s="6"/>
      <c r="E26" s="1" t="s">
        <v>25</v>
      </c>
      <c r="F26" s="68">
        <f>F27+F28</f>
        <v>46014.5</v>
      </c>
      <c r="G26" s="68">
        <f>G27+G28+G30+G29</f>
        <v>46014.5</v>
      </c>
      <c r="H26" s="68">
        <f>H27+H28+H30+H29</f>
        <v>22601.21283</v>
      </c>
      <c r="I26" s="68">
        <f>I27+I28+I30+I29</f>
        <v>22410.096740000001</v>
      </c>
      <c r="J26" s="261">
        <f t="shared" si="0"/>
        <v>48.702249812559081</v>
      </c>
      <c r="K26" s="261">
        <f t="shared" si="1"/>
        <v>99.154398963287846</v>
      </c>
    </row>
    <row r="27" spans="1:11" ht="39">
      <c r="A27" s="78"/>
      <c r="B27" s="78"/>
      <c r="C27" s="6"/>
      <c r="D27" s="6" t="s">
        <v>379</v>
      </c>
      <c r="E27" s="3" t="s">
        <v>380</v>
      </c>
      <c r="F27" s="68">
        <v>43558.7</v>
      </c>
      <c r="G27" s="68">
        <v>43556.48717</v>
      </c>
      <c r="H27" s="68">
        <v>21390</v>
      </c>
      <c r="I27" s="68">
        <v>21200.468499999999</v>
      </c>
      <c r="J27" s="261">
        <f t="shared" si="0"/>
        <v>48.673503942719357</v>
      </c>
      <c r="K27" s="261">
        <f t="shared" si="1"/>
        <v>99.113924731182792</v>
      </c>
    </row>
    <row r="28" spans="1:11">
      <c r="A28" s="78"/>
      <c r="B28" s="78"/>
      <c r="C28" s="6"/>
      <c r="D28" s="6" t="s">
        <v>269</v>
      </c>
      <c r="E28" s="3" t="s">
        <v>270</v>
      </c>
      <c r="F28" s="68">
        <v>2455.8000000000002</v>
      </c>
      <c r="G28" s="68">
        <v>2413.8000000000002</v>
      </c>
      <c r="H28" s="68">
        <v>1167</v>
      </c>
      <c r="I28" s="68">
        <v>1165.4154100000001</v>
      </c>
      <c r="J28" s="261">
        <f t="shared" si="0"/>
        <v>48.281357610406829</v>
      </c>
      <c r="K28" s="261">
        <f t="shared" si="1"/>
        <v>99.864216795201372</v>
      </c>
    </row>
    <row r="29" spans="1:11">
      <c r="A29" s="78"/>
      <c r="B29" s="78"/>
      <c r="C29" s="6"/>
      <c r="D29" s="6" t="s">
        <v>403</v>
      </c>
      <c r="E29" s="3" t="s">
        <v>404</v>
      </c>
      <c r="F29" s="68"/>
      <c r="G29" s="68">
        <v>2.2128299999999999</v>
      </c>
      <c r="H29" s="68">
        <v>2.2128299999999999</v>
      </c>
      <c r="I29" s="68">
        <v>2.2128299999999999</v>
      </c>
      <c r="J29" s="261">
        <f>I29/G29*100</f>
        <v>100</v>
      </c>
      <c r="K29" s="261">
        <f>I29/H29*100</f>
        <v>100</v>
      </c>
    </row>
    <row r="30" spans="1:11">
      <c r="A30" s="78"/>
      <c r="B30" s="78"/>
      <c r="C30" s="6"/>
      <c r="D30" s="6" t="s">
        <v>386</v>
      </c>
      <c r="E30" s="1" t="s">
        <v>387</v>
      </c>
      <c r="F30" s="68">
        <v>0</v>
      </c>
      <c r="G30" s="68">
        <v>42</v>
      </c>
      <c r="H30" s="68">
        <v>42</v>
      </c>
      <c r="I30" s="68">
        <v>42</v>
      </c>
      <c r="J30" s="261">
        <f t="shared" si="0"/>
        <v>100</v>
      </c>
      <c r="K30" s="261">
        <f t="shared" si="1"/>
        <v>100</v>
      </c>
    </row>
    <row r="31" spans="1:11" ht="39">
      <c r="A31" s="27"/>
      <c r="B31" s="27"/>
      <c r="C31" s="27" t="s">
        <v>28</v>
      </c>
      <c r="D31" s="27"/>
      <c r="E31" s="28" t="s">
        <v>29</v>
      </c>
      <c r="F31" s="64">
        <f>F32</f>
        <v>2000.8000000000002</v>
      </c>
      <c r="G31" s="64">
        <f>G32</f>
        <v>2000.8000000000002</v>
      </c>
      <c r="H31" s="64">
        <f>H32</f>
        <v>848.03606000000013</v>
      </c>
      <c r="I31" s="64">
        <f>I32</f>
        <v>848.03606000000013</v>
      </c>
      <c r="J31" s="257">
        <f t="shared" si="0"/>
        <v>42.384849060375849</v>
      </c>
      <c r="K31" s="257">
        <f t="shared" si="1"/>
        <v>100</v>
      </c>
    </row>
    <row r="32" spans="1:11" ht="26.25">
      <c r="A32" s="29"/>
      <c r="B32" s="29"/>
      <c r="C32" s="29" t="s">
        <v>30</v>
      </c>
      <c r="D32" s="32"/>
      <c r="E32" s="30" t="s">
        <v>31</v>
      </c>
      <c r="F32" s="61">
        <f>F33+F36+F42+F44+F47+F49</f>
        <v>2000.8000000000002</v>
      </c>
      <c r="G32" s="61">
        <f>G33+G36+G42+G44+G47+G49+G39</f>
        <v>2000.8000000000002</v>
      </c>
      <c r="H32" s="61">
        <f>H33+H36+H42+H44+H47+H49+H39</f>
        <v>848.03606000000013</v>
      </c>
      <c r="I32" s="61">
        <f>I33+I36+I42+I44+I47+I49+I39</f>
        <v>848.03606000000013</v>
      </c>
      <c r="J32" s="258">
        <f t="shared" si="0"/>
        <v>42.384849060375849</v>
      </c>
      <c r="K32" s="258">
        <f t="shared" si="1"/>
        <v>100</v>
      </c>
    </row>
    <row r="33" spans="1:11" ht="26.25">
      <c r="A33" s="78"/>
      <c r="B33" s="78"/>
      <c r="C33" s="6" t="s">
        <v>704</v>
      </c>
      <c r="D33" s="6"/>
      <c r="E33" s="8" t="s">
        <v>32</v>
      </c>
      <c r="F33" s="67">
        <f>SUM(F34:F35)</f>
        <v>974.2</v>
      </c>
      <c r="G33" s="67">
        <f>SUM(G34:G35)</f>
        <v>974.2</v>
      </c>
      <c r="H33" s="67">
        <f>SUM(H34:H35)</f>
        <v>481.20600000000002</v>
      </c>
      <c r="I33" s="67">
        <f>SUM(I34:I35)</f>
        <v>481.20600000000002</v>
      </c>
      <c r="J33" s="262">
        <f t="shared" si="0"/>
        <v>49.39499076165059</v>
      </c>
      <c r="K33" s="262">
        <f t="shared" si="1"/>
        <v>100</v>
      </c>
    </row>
    <row r="34" spans="1:11" ht="39">
      <c r="A34" s="78"/>
      <c r="B34" s="78"/>
      <c r="C34" s="6"/>
      <c r="D34" s="6" t="s">
        <v>379</v>
      </c>
      <c r="E34" s="3" t="s">
        <v>380</v>
      </c>
      <c r="F34" s="67">
        <v>904.7</v>
      </c>
      <c r="G34" s="67">
        <v>904.7</v>
      </c>
      <c r="H34" s="67">
        <v>437.13801000000001</v>
      </c>
      <c r="I34" s="67">
        <v>437.13801000000001</v>
      </c>
      <c r="J34" s="262">
        <f t="shared" si="0"/>
        <v>48.318559743561401</v>
      </c>
      <c r="K34" s="262">
        <f t="shared" si="1"/>
        <v>100</v>
      </c>
    </row>
    <row r="35" spans="1:11">
      <c r="A35" s="78"/>
      <c r="B35" s="78"/>
      <c r="C35" s="6"/>
      <c r="D35" s="6" t="s">
        <v>269</v>
      </c>
      <c r="E35" s="3" t="s">
        <v>270</v>
      </c>
      <c r="F35" s="67">
        <v>69.5</v>
      </c>
      <c r="G35" s="67">
        <v>69.5</v>
      </c>
      <c r="H35" s="67">
        <v>44.067990000000002</v>
      </c>
      <c r="I35" s="67">
        <v>44.067990000000002</v>
      </c>
      <c r="J35" s="262">
        <f t="shared" si="0"/>
        <v>63.407179856115114</v>
      </c>
      <c r="K35" s="262">
        <f t="shared" si="1"/>
        <v>100</v>
      </c>
    </row>
    <row r="36" spans="1:11" ht="26.25">
      <c r="A36" s="78"/>
      <c r="B36" s="78"/>
      <c r="C36" s="6" t="s">
        <v>33</v>
      </c>
      <c r="D36" s="6"/>
      <c r="E36" s="8" t="s">
        <v>34</v>
      </c>
      <c r="F36" s="67">
        <f>SUM(F37:F38)</f>
        <v>583</v>
      </c>
      <c r="G36" s="67">
        <v>0</v>
      </c>
      <c r="H36" s="67">
        <v>0</v>
      </c>
      <c r="I36" s="67">
        <v>0</v>
      </c>
      <c r="J36" s="262"/>
      <c r="K36" s="262"/>
    </row>
    <row r="37" spans="1:11" ht="39">
      <c r="A37" s="78"/>
      <c r="B37" s="78"/>
      <c r="C37" s="6"/>
      <c r="D37" s="6" t="s">
        <v>379</v>
      </c>
      <c r="E37" s="3" t="s">
        <v>380</v>
      </c>
      <c r="F37" s="67">
        <v>517</v>
      </c>
      <c r="G37" s="67">
        <v>0</v>
      </c>
      <c r="H37" s="67">
        <v>0</v>
      </c>
      <c r="I37" s="67">
        <v>0</v>
      </c>
      <c r="J37" s="262"/>
      <c r="K37" s="262"/>
    </row>
    <row r="38" spans="1:11">
      <c r="A38" s="78"/>
      <c r="B38" s="78"/>
      <c r="C38" s="6"/>
      <c r="D38" s="6" t="s">
        <v>269</v>
      </c>
      <c r="E38" s="3" t="s">
        <v>270</v>
      </c>
      <c r="F38" s="67">
        <v>66</v>
      </c>
      <c r="G38" s="67">
        <v>0</v>
      </c>
      <c r="H38" s="67">
        <v>0</v>
      </c>
      <c r="I38" s="67">
        <v>0</v>
      </c>
      <c r="J38" s="262"/>
      <c r="K38" s="262"/>
    </row>
    <row r="39" spans="1:11" ht="26.25">
      <c r="A39" s="78"/>
      <c r="B39" s="78"/>
      <c r="C39" s="6" t="s">
        <v>794</v>
      </c>
      <c r="D39" s="6"/>
      <c r="E39" s="8" t="s">
        <v>34</v>
      </c>
      <c r="F39" s="67">
        <v>0</v>
      </c>
      <c r="G39" s="67">
        <f>SUM(G40:G41)</f>
        <v>583</v>
      </c>
      <c r="H39" s="67">
        <f>H40+H41</f>
        <v>195.51492000000002</v>
      </c>
      <c r="I39" s="67">
        <f>I40+I41</f>
        <v>195.51492000000002</v>
      </c>
      <c r="J39" s="262">
        <f t="shared" si="0"/>
        <v>33.53600686106347</v>
      </c>
      <c r="K39" s="262">
        <f t="shared" si="1"/>
        <v>100</v>
      </c>
    </row>
    <row r="40" spans="1:11" ht="39">
      <c r="A40" s="78"/>
      <c r="B40" s="78"/>
      <c r="C40" s="6"/>
      <c r="D40" s="6" t="s">
        <v>379</v>
      </c>
      <c r="E40" s="3" t="s">
        <v>380</v>
      </c>
      <c r="F40" s="67">
        <v>0</v>
      </c>
      <c r="G40" s="67">
        <v>517</v>
      </c>
      <c r="H40" s="67">
        <v>178.34468000000001</v>
      </c>
      <c r="I40" s="67">
        <v>178.34468000000001</v>
      </c>
      <c r="J40" s="262">
        <f t="shared" si="0"/>
        <v>34.496069632495171</v>
      </c>
      <c r="K40" s="262">
        <f t="shared" si="1"/>
        <v>100</v>
      </c>
    </row>
    <row r="41" spans="1:11">
      <c r="A41" s="78"/>
      <c r="B41" s="78"/>
      <c r="C41" s="6"/>
      <c r="D41" s="6" t="s">
        <v>269</v>
      </c>
      <c r="E41" s="3" t="s">
        <v>270</v>
      </c>
      <c r="F41" s="67">
        <v>0</v>
      </c>
      <c r="G41" s="67">
        <v>66</v>
      </c>
      <c r="H41" s="67">
        <v>17.17024</v>
      </c>
      <c r="I41" s="67">
        <v>17.17024</v>
      </c>
      <c r="J41" s="262">
        <f t="shared" si="0"/>
        <v>26.015515151515149</v>
      </c>
      <c r="K41" s="262"/>
    </row>
    <row r="42" spans="1:11">
      <c r="A42" s="78"/>
      <c r="B42" s="78"/>
      <c r="C42" s="6" t="s">
        <v>35</v>
      </c>
      <c r="D42" s="6"/>
      <c r="E42" s="8" t="s">
        <v>36</v>
      </c>
      <c r="F42" s="67">
        <f>F43</f>
        <v>25.8</v>
      </c>
      <c r="G42" s="67">
        <f>G43</f>
        <v>25.8</v>
      </c>
      <c r="H42" s="67">
        <f>H43</f>
        <v>0</v>
      </c>
      <c r="I42" s="67">
        <f>I43</f>
        <v>0</v>
      </c>
      <c r="J42" s="262">
        <f t="shared" si="0"/>
        <v>0</v>
      </c>
      <c r="K42" s="262"/>
    </row>
    <row r="43" spans="1:11">
      <c r="A43" s="78"/>
      <c r="B43" s="78"/>
      <c r="C43" s="6"/>
      <c r="D43" s="6" t="s">
        <v>269</v>
      </c>
      <c r="E43" s="3" t="s">
        <v>270</v>
      </c>
      <c r="F43" s="67">
        <v>25.8</v>
      </c>
      <c r="G43" s="67">
        <v>25.8</v>
      </c>
      <c r="H43" s="67">
        <v>0</v>
      </c>
      <c r="I43" s="67">
        <v>0</v>
      </c>
      <c r="J43" s="262">
        <f t="shared" si="0"/>
        <v>0</v>
      </c>
      <c r="K43" s="262"/>
    </row>
    <row r="44" spans="1:11" ht="26.25">
      <c r="A44" s="78"/>
      <c r="B44" s="78"/>
      <c r="C44" s="6" t="s">
        <v>37</v>
      </c>
      <c r="D44" s="6"/>
      <c r="E44" s="3" t="s">
        <v>38</v>
      </c>
      <c r="F44" s="67">
        <f>SUM(F45:F46)</f>
        <v>56.800000000000004</v>
      </c>
      <c r="G44" s="67">
        <f>SUM(G45:G46)</f>
        <v>56.800000000000004</v>
      </c>
      <c r="H44" s="67">
        <f>SUM(H45:H46)</f>
        <v>0</v>
      </c>
      <c r="I44" s="67">
        <f>SUM(I45:I46)</f>
        <v>0</v>
      </c>
      <c r="J44" s="262">
        <f t="shared" si="0"/>
        <v>0</v>
      </c>
      <c r="K44" s="262"/>
    </row>
    <row r="45" spans="1:11" ht="39">
      <c r="A45" s="78"/>
      <c r="B45" s="78"/>
      <c r="C45" s="6"/>
      <c r="D45" s="6" t="s">
        <v>379</v>
      </c>
      <c r="E45" s="3" t="s">
        <v>380</v>
      </c>
      <c r="F45" s="67">
        <v>51.7</v>
      </c>
      <c r="G45" s="67">
        <v>51.7</v>
      </c>
      <c r="H45" s="67">
        <v>0</v>
      </c>
      <c r="I45" s="67">
        <v>0</v>
      </c>
      <c r="J45" s="262">
        <f t="shared" si="0"/>
        <v>0</v>
      </c>
      <c r="K45" s="262"/>
    </row>
    <row r="46" spans="1:11">
      <c r="A46" s="78"/>
      <c r="B46" s="78"/>
      <c r="C46" s="6"/>
      <c r="D46" s="6" t="s">
        <v>269</v>
      </c>
      <c r="E46" s="3" t="s">
        <v>270</v>
      </c>
      <c r="F46" s="67">
        <v>5.0999999999999996</v>
      </c>
      <c r="G46" s="67">
        <v>5.0999999999999996</v>
      </c>
      <c r="H46" s="67">
        <v>0</v>
      </c>
      <c r="I46" s="67">
        <v>0</v>
      </c>
      <c r="J46" s="262">
        <f t="shared" si="0"/>
        <v>0</v>
      </c>
      <c r="K46" s="262"/>
    </row>
    <row r="47" spans="1:11" ht="26.25">
      <c r="A47" s="78"/>
      <c r="B47" s="78"/>
      <c r="C47" s="6" t="s">
        <v>39</v>
      </c>
      <c r="D47" s="6"/>
      <c r="E47" s="3" t="s">
        <v>455</v>
      </c>
      <c r="F47" s="67">
        <f>SUM(F48:F48)</f>
        <v>348.6</v>
      </c>
      <c r="G47" s="67">
        <f>SUM(G48:G48)</f>
        <v>348.6</v>
      </c>
      <c r="H47" s="67">
        <f>SUM(H48:H48)</f>
        <v>171.31514000000001</v>
      </c>
      <c r="I47" s="67">
        <f>SUM(I48:I48)</f>
        <v>171.31514000000001</v>
      </c>
      <c r="J47" s="262">
        <f t="shared" si="0"/>
        <v>49.14375788869765</v>
      </c>
      <c r="K47" s="262">
        <f t="shared" si="1"/>
        <v>100</v>
      </c>
    </row>
    <row r="48" spans="1:11" ht="39">
      <c r="A48" s="78"/>
      <c r="B48" s="78"/>
      <c r="C48" s="6"/>
      <c r="D48" s="6" t="s">
        <v>379</v>
      </c>
      <c r="E48" s="3" t="s">
        <v>380</v>
      </c>
      <c r="F48" s="67">
        <v>348.6</v>
      </c>
      <c r="G48" s="67">
        <v>348.6</v>
      </c>
      <c r="H48" s="67">
        <v>171.31514000000001</v>
      </c>
      <c r="I48" s="67">
        <v>171.31514000000001</v>
      </c>
      <c r="J48" s="262">
        <f t="shared" si="0"/>
        <v>49.14375788869765</v>
      </c>
      <c r="K48" s="262">
        <f t="shared" si="1"/>
        <v>100</v>
      </c>
    </row>
    <row r="49" spans="1:11" ht="39">
      <c r="A49" s="78"/>
      <c r="B49" s="78"/>
      <c r="C49" s="6" t="s">
        <v>40</v>
      </c>
      <c r="D49" s="6"/>
      <c r="E49" s="8" t="s">
        <v>41</v>
      </c>
      <c r="F49" s="67">
        <v>12.4</v>
      </c>
      <c r="G49" s="67">
        <v>12.4</v>
      </c>
      <c r="H49" s="67">
        <v>0</v>
      </c>
      <c r="I49" s="67">
        <v>0</v>
      </c>
      <c r="J49" s="262">
        <f t="shared" si="0"/>
        <v>0</v>
      </c>
      <c r="K49" s="262"/>
    </row>
    <row r="50" spans="1:11">
      <c r="A50" s="78"/>
      <c r="B50" s="78"/>
      <c r="C50" s="6"/>
      <c r="D50" s="6" t="s">
        <v>269</v>
      </c>
      <c r="E50" s="3" t="s">
        <v>270</v>
      </c>
      <c r="F50" s="67">
        <v>12.4</v>
      </c>
      <c r="G50" s="67">
        <v>12.4</v>
      </c>
      <c r="H50" s="67">
        <v>0</v>
      </c>
      <c r="I50" s="67">
        <v>0</v>
      </c>
      <c r="J50" s="262">
        <f t="shared" si="0"/>
        <v>0</v>
      </c>
      <c r="K50" s="262"/>
    </row>
    <row r="51" spans="1:11" ht="25.5">
      <c r="A51" s="91"/>
      <c r="B51" s="92"/>
      <c r="C51" s="93" t="s">
        <v>175</v>
      </c>
      <c r="D51" s="92"/>
      <c r="E51" s="94" t="s">
        <v>176</v>
      </c>
      <c r="F51" s="95">
        <f t="shared" ref="F51:I52" si="5">F52</f>
        <v>71.2</v>
      </c>
      <c r="G51" s="95">
        <f t="shared" si="5"/>
        <v>71.2</v>
      </c>
      <c r="H51" s="95">
        <f t="shared" si="5"/>
        <v>0</v>
      </c>
      <c r="I51" s="95">
        <f t="shared" si="5"/>
        <v>0</v>
      </c>
      <c r="J51" s="256">
        <f t="shared" si="0"/>
        <v>0</v>
      </c>
      <c r="K51" s="256"/>
    </row>
    <row r="52" spans="1:11" ht="39">
      <c r="A52" s="29"/>
      <c r="B52" s="29"/>
      <c r="C52" s="29" t="s">
        <v>183</v>
      </c>
      <c r="D52" s="29"/>
      <c r="E52" s="30" t="s">
        <v>184</v>
      </c>
      <c r="F52" s="61">
        <f t="shared" si="5"/>
        <v>71.2</v>
      </c>
      <c r="G52" s="61">
        <f t="shared" si="5"/>
        <v>71.2</v>
      </c>
      <c r="H52" s="61">
        <f t="shared" si="5"/>
        <v>0</v>
      </c>
      <c r="I52" s="61">
        <f t="shared" si="5"/>
        <v>0</v>
      </c>
      <c r="J52" s="258">
        <f t="shared" si="0"/>
        <v>0</v>
      </c>
      <c r="K52" s="258"/>
    </row>
    <row r="53" spans="1:11" ht="38.25">
      <c r="A53" s="78"/>
      <c r="B53" s="78"/>
      <c r="C53" s="6" t="s">
        <v>189</v>
      </c>
      <c r="D53" s="6"/>
      <c r="E53" s="1" t="s">
        <v>190</v>
      </c>
      <c r="F53" s="60">
        <f>F54+F55</f>
        <v>71.2</v>
      </c>
      <c r="G53" s="60">
        <f>G54+G55</f>
        <v>71.2</v>
      </c>
      <c r="H53" s="60">
        <f>H54+H55</f>
        <v>0</v>
      </c>
      <c r="I53" s="60">
        <f>I54+I55</f>
        <v>0</v>
      </c>
      <c r="J53" s="259">
        <f t="shared" si="0"/>
        <v>0</v>
      </c>
      <c r="K53" s="259"/>
    </row>
    <row r="54" spans="1:11" ht="39">
      <c r="A54" s="78"/>
      <c r="B54" s="78"/>
      <c r="C54" s="6"/>
      <c r="D54" s="6" t="s">
        <v>379</v>
      </c>
      <c r="E54" s="3" t="s">
        <v>380</v>
      </c>
      <c r="F54" s="60">
        <v>51.7</v>
      </c>
      <c r="G54" s="60">
        <v>51.7</v>
      </c>
      <c r="H54" s="60">
        <v>0</v>
      </c>
      <c r="I54" s="60">
        <v>0</v>
      </c>
      <c r="J54" s="259">
        <f t="shared" si="0"/>
        <v>0</v>
      </c>
      <c r="K54" s="259"/>
    </row>
    <row r="55" spans="1:11">
      <c r="A55" s="78"/>
      <c r="B55" s="78"/>
      <c r="C55" s="6"/>
      <c r="D55" s="6" t="s">
        <v>269</v>
      </c>
      <c r="E55" s="3" t="s">
        <v>270</v>
      </c>
      <c r="F55" s="60">
        <v>19.5</v>
      </c>
      <c r="G55" s="60">
        <v>19.5</v>
      </c>
      <c r="H55" s="60">
        <v>0</v>
      </c>
      <c r="I55" s="60">
        <v>0</v>
      </c>
      <c r="J55" s="259">
        <f t="shared" si="0"/>
        <v>0</v>
      </c>
      <c r="K55" s="259"/>
    </row>
    <row r="56" spans="1:11" s="37" customFormat="1">
      <c r="A56" s="98"/>
      <c r="B56" s="98"/>
      <c r="C56" s="99" t="s">
        <v>521</v>
      </c>
      <c r="D56" s="100"/>
      <c r="E56" s="101" t="s">
        <v>522</v>
      </c>
      <c r="F56" s="102">
        <f>F57</f>
        <v>57.099999999999994</v>
      </c>
      <c r="G56" s="102">
        <f>G57</f>
        <v>57.021049999999995</v>
      </c>
      <c r="H56" s="102">
        <f>H57</f>
        <v>52.221049999999998</v>
      </c>
      <c r="I56" s="102">
        <f>I57</f>
        <v>52.221049999999998</v>
      </c>
      <c r="J56" s="263">
        <f t="shared" si="0"/>
        <v>91.582056100334881</v>
      </c>
      <c r="K56" s="263">
        <f t="shared" si="1"/>
        <v>100</v>
      </c>
    </row>
    <row r="57" spans="1:11" s="37" customFormat="1" ht="25.5">
      <c r="A57" s="103"/>
      <c r="B57" s="103"/>
      <c r="C57" s="104" t="s">
        <v>382</v>
      </c>
      <c r="D57" s="105"/>
      <c r="E57" s="106" t="s">
        <v>523</v>
      </c>
      <c r="F57" s="107">
        <f>F58+F60</f>
        <v>57.099999999999994</v>
      </c>
      <c r="G57" s="107">
        <f>G58+G60</f>
        <v>57.021049999999995</v>
      </c>
      <c r="H57" s="107">
        <f>H58+H60</f>
        <v>52.221049999999998</v>
      </c>
      <c r="I57" s="107">
        <f>I58+I60</f>
        <v>52.221049999999998</v>
      </c>
      <c r="J57" s="264">
        <f t="shared" si="0"/>
        <v>91.582056100334881</v>
      </c>
      <c r="K57" s="264">
        <f t="shared" si="1"/>
        <v>100</v>
      </c>
    </row>
    <row r="58" spans="1:11" ht="25.5">
      <c r="A58" s="78"/>
      <c r="B58" s="78"/>
      <c r="C58" s="108" t="s">
        <v>399</v>
      </c>
      <c r="D58" s="14"/>
      <c r="E58" s="1" t="s">
        <v>400</v>
      </c>
      <c r="F58" s="67">
        <f>F59</f>
        <v>4.8</v>
      </c>
      <c r="G58" s="67">
        <f>G59</f>
        <v>4.8</v>
      </c>
      <c r="H58" s="67">
        <f>H59</f>
        <v>0</v>
      </c>
      <c r="I58" s="67">
        <f>I59</f>
        <v>0</v>
      </c>
      <c r="J58" s="262">
        <f t="shared" si="0"/>
        <v>0</v>
      </c>
      <c r="K58" s="262"/>
    </row>
    <row r="59" spans="1:11">
      <c r="A59" s="78"/>
      <c r="B59" s="78"/>
      <c r="C59" s="108"/>
      <c r="D59" s="14" t="s">
        <v>269</v>
      </c>
      <c r="E59" s="1" t="s">
        <v>270</v>
      </c>
      <c r="F59" s="67">
        <v>4.8</v>
      </c>
      <c r="G59" s="67">
        <v>4.8</v>
      </c>
      <c r="H59" s="67">
        <v>0</v>
      </c>
      <c r="I59" s="67">
        <v>0</v>
      </c>
      <c r="J59" s="262">
        <f t="shared" si="0"/>
        <v>0</v>
      </c>
      <c r="K59" s="262"/>
    </row>
    <row r="60" spans="1:11" ht="26.25">
      <c r="A60" s="78"/>
      <c r="B60" s="78"/>
      <c r="C60" s="108" t="s">
        <v>750</v>
      </c>
      <c r="D60" s="6"/>
      <c r="E60" s="8" t="s">
        <v>751</v>
      </c>
      <c r="F60" s="67">
        <f>F61+F62</f>
        <v>52.3</v>
      </c>
      <c r="G60" s="67">
        <f>G61+G62</f>
        <v>52.221049999999998</v>
      </c>
      <c r="H60" s="67">
        <f>H61+H62</f>
        <v>52.221049999999998</v>
      </c>
      <c r="I60" s="67">
        <f>I61+I62</f>
        <v>52.221049999999998</v>
      </c>
      <c r="J60" s="262">
        <f t="shared" si="0"/>
        <v>100</v>
      </c>
      <c r="K60" s="262">
        <f t="shared" si="1"/>
        <v>100</v>
      </c>
    </row>
    <row r="61" spans="1:11" ht="39">
      <c r="A61" s="78"/>
      <c r="B61" s="78"/>
      <c r="C61" s="108"/>
      <c r="D61" s="6" t="s">
        <v>379</v>
      </c>
      <c r="E61" s="3" t="s">
        <v>380</v>
      </c>
      <c r="F61" s="67">
        <v>19.7</v>
      </c>
      <c r="G61" s="67">
        <v>19.65137</v>
      </c>
      <c r="H61" s="67">
        <v>19.65137</v>
      </c>
      <c r="I61" s="67">
        <v>19.65137</v>
      </c>
      <c r="J61" s="262">
        <f t="shared" si="0"/>
        <v>100</v>
      </c>
      <c r="K61" s="262">
        <f t="shared" si="1"/>
        <v>100</v>
      </c>
    </row>
    <row r="62" spans="1:11">
      <c r="A62" s="78"/>
      <c r="B62" s="78"/>
      <c r="C62" s="108"/>
      <c r="D62" s="6" t="s">
        <v>386</v>
      </c>
      <c r="E62" s="1" t="s">
        <v>387</v>
      </c>
      <c r="F62" s="67">
        <v>32.6</v>
      </c>
      <c r="G62" s="67">
        <v>32.569679999999998</v>
      </c>
      <c r="H62" s="67">
        <v>32.569679999999998</v>
      </c>
      <c r="I62" s="67">
        <v>32.569679999999998</v>
      </c>
      <c r="J62" s="262">
        <f t="shared" si="0"/>
        <v>100</v>
      </c>
      <c r="K62" s="262">
        <f t="shared" si="1"/>
        <v>100</v>
      </c>
    </row>
    <row r="63" spans="1:11">
      <c r="A63" s="88"/>
      <c r="B63" s="15" t="s">
        <v>515</v>
      </c>
      <c r="C63" s="89"/>
      <c r="D63" s="15"/>
      <c r="E63" s="109" t="s">
        <v>524</v>
      </c>
      <c r="F63" s="110">
        <f t="shared" ref="F63:I68" si="6">F64</f>
        <v>2.2000000000000002</v>
      </c>
      <c r="G63" s="110">
        <f t="shared" si="6"/>
        <v>2.2000000000000002</v>
      </c>
      <c r="H63" s="110">
        <f t="shared" si="6"/>
        <v>0</v>
      </c>
      <c r="I63" s="110">
        <f t="shared" si="6"/>
        <v>0</v>
      </c>
      <c r="J63" s="265">
        <f t="shared" si="0"/>
        <v>0</v>
      </c>
      <c r="K63" s="265"/>
    </row>
    <row r="64" spans="1:11" s="111" customFormat="1" ht="12.75">
      <c r="A64" s="88"/>
      <c r="B64" s="15"/>
      <c r="C64" s="88" t="s">
        <v>3</v>
      </c>
      <c r="D64" s="83"/>
      <c r="E64" s="97" t="s">
        <v>4</v>
      </c>
      <c r="F64" s="110">
        <f t="shared" si="6"/>
        <v>2.2000000000000002</v>
      </c>
      <c r="G64" s="110">
        <f t="shared" si="6"/>
        <v>2.2000000000000002</v>
      </c>
      <c r="H64" s="110">
        <f t="shared" si="6"/>
        <v>0</v>
      </c>
      <c r="I64" s="110">
        <f t="shared" si="6"/>
        <v>0</v>
      </c>
      <c r="J64" s="265">
        <f t="shared" si="0"/>
        <v>0</v>
      </c>
      <c r="K64" s="265"/>
    </row>
    <row r="65" spans="1:11" ht="25.5">
      <c r="A65" s="91"/>
      <c r="B65" s="92"/>
      <c r="C65" s="93" t="s">
        <v>5</v>
      </c>
      <c r="D65" s="92"/>
      <c r="E65" s="94" t="s">
        <v>6</v>
      </c>
      <c r="F65" s="95">
        <f t="shared" si="6"/>
        <v>2.2000000000000002</v>
      </c>
      <c r="G65" s="95">
        <f t="shared" si="6"/>
        <v>2.2000000000000002</v>
      </c>
      <c r="H65" s="95">
        <f t="shared" si="6"/>
        <v>0</v>
      </c>
      <c r="I65" s="95">
        <f t="shared" si="6"/>
        <v>0</v>
      </c>
      <c r="J65" s="256">
        <f t="shared" si="0"/>
        <v>0</v>
      </c>
      <c r="K65" s="256"/>
    </row>
    <row r="66" spans="1:11" ht="38.25">
      <c r="A66" s="112"/>
      <c r="B66" s="113"/>
      <c r="C66" s="114" t="s">
        <v>28</v>
      </c>
      <c r="D66" s="113"/>
      <c r="E66" s="115" t="s">
        <v>525</v>
      </c>
      <c r="F66" s="116">
        <f t="shared" si="6"/>
        <v>2.2000000000000002</v>
      </c>
      <c r="G66" s="116">
        <f t="shared" si="6"/>
        <v>2.2000000000000002</v>
      </c>
      <c r="H66" s="116">
        <f t="shared" si="6"/>
        <v>0</v>
      </c>
      <c r="I66" s="116">
        <f t="shared" si="6"/>
        <v>0</v>
      </c>
      <c r="J66" s="266">
        <f t="shared" si="0"/>
        <v>0</v>
      </c>
      <c r="K66" s="266"/>
    </row>
    <row r="67" spans="1:11" ht="25.5">
      <c r="A67" s="117"/>
      <c r="B67" s="100"/>
      <c r="C67" s="99" t="s">
        <v>30</v>
      </c>
      <c r="D67" s="100"/>
      <c r="E67" s="101" t="s">
        <v>526</v>
      </c>
      <c r="F67" s="118">
        <f t="shared" si="6"/>
        <v>2.2000000000000002</v>
      </c>
      <c r="G67" s="118">
        <f t="shared" si="6"/>
        <v>2.2000000000000002</v>
      </c>
      <c r="H67" s="118">
        <f t="shared" si="6"/>
        <v>0</v>
      </c>
      <c r="I67" s="118">
        <f t="shared" si="6"/>
        <v>0</v>
      </c>
      <c r="J67" s="267">
        <f t="shared" si="0"/>
        <v>0</v>
      </c>
      <c r="K67" s="267"/>
    </row>
    <row r="68" spans="1:11" ht="39">
      <c r="A68" s="78"/>
      <c r="B68" s="78"/>
      <c r="C68" s="6" t="s">
        <v>42</v>
      </c>
      <c r="D68" s="6"/>
      <c r="E68" s="3" t="s">
        <v>43</v>
      </c>
      <c r="F68" s="67">
        <f t="shared" si="6"/>
        <v>2.2000000000000002</v>
      </c>
      <c r="G68" s="67">
        <f t="shared" si="6"/>
        <v>2.2000000000000002</v>
      </c>
      <c r="H68" s="67">
        <f t="shared" si="6"/>
        <v>0</v>
      </c>
      <c r="I68" s="67">
        <f t="shared" si="6"/>
        <v>0</v>
      </c>
      <c r="J68" s="262">
        <f t="shared" si="0"/>
        <v>0</v>
      </c>
      <c r="K68" s="262"/>
    </row>
    <row r="69" spans="1:11">
      <c r="A69" s="78"/>
      <c r="B69" s="78"/>
      <c r="C69" s="6"/>
      <c r="D69" s="6" t="s">
        <v>269</v>
      </c>
      <c r="E69" s="3" t="s">
        <v>270</v>
      </c>
      <c r="F69" s="67">
        <v>2.2000000000000002</v>
      </c>
      <c r="G69" s="67">
        <v>2.2000000000000002</v>
      </c>
      <c r="H69" s="67">
        <v>0</v>
      </c>
      <c r="I69" s="67">
        <v>0</v>
      </c>
      <c r="J69" s="262">
        <f t="shared" si="0"/>
        <v>0</v>
      </c>
      <c r="K69" s="262"/>
    </row>
    <row r="70" spans="1:11" s="37" customFormat="1">
      <c r="A70" s="96"/>
      <c r="B70" s="15" t="s">
        <v>1115</v>
      </c>
      <c r="C70" s="10"/>
      <c r="D70" s="10"/>
      <c r="E70" s="97" t="s">
        <v>1116</v>
      </c>
      <c r="F70" s="110">
        <f t="shared" ref="F70:G73" si="7">F71</f>
        <v>2215.4</v>
      </c>
      <c r="G70" s="110">
        <f t="shared" si="7"/>
        <v>2215.4</v>
      </c>
      <c r="H70" s="110">
        <v>0</v>
      </c>
      <c r="I70" s="110">
        <v>0</v>
      </c>
      <c r="J70" s="265">
        <f>I70/G70*100</f>
        <v>0</v>
      </c>
      <c r="K70" s="265"/>
    </row>
    <row r="71" spans="1:11" s="37" customFormat="1">
      <c r="A71" s="96"/>
      <c r="B71" s="100"/>
      <c r="C71" s="99" t="s">
        <v>521</v>
      </c>
      <c r="D71" s="100"/>
      <c r="E71" s="101" t="s">
        <v>522</v>
      </c>
      <c r="F71" s="110">
        <f t="shared" si="7"/>
        <v>2215.4</v>
      </c>
      <c r="G71" s="110">
        <f t="shared" si="7"/>
        <v>2215.4</v>
      </c>
      <c r="H71" s="110">
        <v>0</v>
      </c>
      <c r="I71" s="110">
        <v>0</v>
      </c>
      <c r="J71" s="265">
        <f>I71/G71*100</f>
        <v>0</v>
      </c>
      <c r="K71" s="265"/>
    </row>
    <row r="72" spans="1:11" s="37" customFormat="1" ht="25.5">
      <c r="A72" s="96"/>
      <c r="B72" s="123"/>
      <c r="C72" s="124" t="s">
        <v>382</v>
      </c>
      <c r="D72" s="125"/>
      <c r="E72" s="143" t="s">
        <v>523</v>
      </c>
      <c r="F72" s="110">
        <f t="shared" si="7"/>
        <v>2215.4</v>
      </c>
      <c r="G72" s="110">
        <f t="shared" si="7"/>
        <v>2215.4</v>
      </c>
      <c r="H72" s="110">
        <v>0</v>
      </c>
      <c r="I72" s="110">
        <v>0</v>
      </c>
      <c r="J72" s="265">
        <f>I72/G72*100</f>
        <v>0</v>
      </c>
      <c r="K72" s="265"/>
    </row>
    <row r="73" spans="1:11">
      <c r="A73" s="78"/>
      <c r="B73" s="78"/>
      <c r="C73" s="20" t="s">
        <v>1117</v>
      </c>
      <c r="D73" s="14"/>
      <c r="E73" s="1" t="s">
        <v>1118</v>
      </c>
      <c r="F73" s="67">
        <f t="shared" si="7"/>
        <v>2215.4</v>
      </c>
      <c r="G73" s="67">
        <f t="shared" si="7"/>
        <v>2215.4</v>
      </c>
      <c r="H73" s="67">
        <v>0</v>
      </c>
      <c r="I73" s="67">
        <v>0</v>
      </c>
      <c r="J73" s="262">
        <f>I73/G73*100</f>
        <v>0</v>
      </c>
      <c r="K73" s="262"/>
    </row>
    <row r="74" spans="1:11">
      <c r="A74" s="78"/>
      <c r="B74" s="78"/>
      <c r="C74" s="15"/>
      <c r="D74" s="14" t="s">
        <v>386</v>
      </c>
      <c r="E74" s="3" t="s">
        <v>387</v>
      </c>
      <c r="F74" s="67">
        <v>2215.4</v>
      </c>
      <c r="G74" s="67">
        <v>2215.4</v>
      </c>
      <c r="H74" s="67">
        <v>0</v>
      </c>
      <c r="I74" s="67">
        <v>0</v>
      </c>
      <c r="J74" s="262">
        <f>I74/G74*100</f>
        <v>0</v>
      </c>
      <c r="K74" s="262"/>
    </row>
    <row r="75" spans="1:11">
      <c r="A75" s="88"/>
      <c r="B75" s="15" t="s">
        <v>516</v>
      </c>
      <c r="C75" s="89"/>
      <c r="D75" s="88"/>
      <c r="E75" s="82" t="s">
        <v>527</v>
      </c>
      <c r="F75" s="110">
        <f>F76+F108</f>
        <v>38535.67755</v>
      </c>
      <c r="G75" s="110">
        <f>G76+G108</f>
        <v>38363.510029999998</v>
      </c>
      <c r="H75" s="110">
        <f>H76+H108</f>
        <v>20598.217649999999</v>
      </c>
      <c r="I75" s="110">
        <f>I76+I108</f>
        <v>20487.023719999997</v>
      </c>
      <c r="J75" s="265">
        <f t="shared" si="0"/>
        <v>53.402370387848478</v>
      </c>
      <c r="K75" s="265">
        <f t="shared" si="1"/>
        <v>99.460176934289251</v>
      </c>
    </row>
    <row r="76" spans="1:11">
      <c r="A76" s="88"/>
      <c r="B76" s="15"/>
      <c r="C76" s="89" t="s">
        <v>3</v>
      </c>
      <c r="D76" s="88"/>
      <c r="E76" s="109" t="s">
        <v>4</v>
      </c>
      <c r="F76" s="110">
        <f>F77+F97+F102</f>
        <v>3938.07755</v>
      </c>
      <c r="G76" s="110">
        <f>G77+G97+G102</f>
        <v>3446.06603</v>
      </c>
      <c r="H76" s="110">
        <f>H77+H97+H102</f>
        <v>1167.796</v>
      </c>
      <c r="I76" s="110">
        <f>I77+I97+I102</f>
        <v>1167.796</v>
      </c>
      <c r="J76" s="265">
        <f t="shared" si="0"/>
        <v>33.887801041351494</v>
      </c>
      <c r="K76" s="265">
        <f t="shared" si="1"/>
        <v>100</v>
      </c>
    </row>
    <row r="77" spans="1:11" ht="25.5">
      <c r="A77" s="91"/>
      <c r="B77" s="92"/>
      <c r="C77" s="93" t="s">
        <v>5</v>
      </c>
      <c r="D77" s="92"/>
      <c r="E77" s="94" t="s">
        <v>487</v>
      </c>
      <c r="F77" s="95">
        <f>F78+F87+F91</f>
        <v>2108</v>
      </c>
      <c r="G77" s="95">
        <f>G78+G87+G91</f>
        <v>2108</v>
      </c>
      <c r="H77" s="95">
        <f>H78+H87+H91</f>
        <v>1067.796</v>
      </c>
      <c r="I77" s="95">
        <f>I78+I87+I91</f>
        <v>1067.796</v>
      </c>
      <c r="J77" s="256">
        <f t="shared" si="0"/>
        <v>50.654459203036048</v>
      </c>
      <c r="K77" s="256">
        <f t="shared" si="1"/>
        <v>100</v>
      </c>
    </row>
    <row r="78" spans="1:11" ht="26.25">
      <c r="A78" s="27"/>
      <c r="B78" s="27"/>
      <c r="C78" s="27" t="s">
        <v>7</v>
      </c>
      <c r="D78" s="27"/>
      <c r="E78" s="28" t="s">
        <v>8</v>
      </c>
      <c r="F78" s="64">
        <f>F79+F82</f>
        <v>908.7</v>
      </c>
      <c r="G78" s="64">
        <f>G79+G82</f>
        <v>908.7</v>
      </c>
      <c r="H78" s="64">
        <f>H79+H82</f>
        <v>525.79600000000005</v>
      </c>
      <c r="I78" s="64">
        <f>I79+I82</f>
        <v>525.79600000000005</v>
      </c>
      <c r="J78" s="257">
        <f t="shared" si="0"/>
        <v>57.86244084956531</v>
      </c>
      <c r="K78" s="257">
        <f t="shared" si="1"/>
        <v>100</v>
      </c>
    </row>
    <row r="79" spans="1:11">
      <c r="A79" s="29"/>
      <c r="B79" s="29"/>
      <c r="C79" s="29" t="s">
        <v>9</v>
      </c>
      <c r="D79" s="29"/>
      <c r="E79" s="30" t="s">
        <v>10</v>
      </c>
      <c r="F79" s="61">
        <f>F80</f>
        <v>810.7</v>
      </c>
      <c r="G79" s="61">
        <f t="shared" ref="G79:I80" si="8">G80</f>
        <v>810.7</v>
      </c>
      <c r="H79" s="61">
        <f t="shared" si="8"/>
        <v>434.79599999999999</v>
      </c>
      <c r="I79" s="61">
        <f t="shared" si="8"/>
        <v>434.79599999999999</v>
      </c>
      <c r="J79" s="258">
        <f t="shared" si="0"/>
        <v>53.63216972986308</v>
      </c>
      <c r="K79" s="258">
        <f t="shared" si="1"/>
        <v>100</v>
      </c>
    </row>
    <row r="80" spans="1:11" ht="51.75">
      <c r="A80" s="6"/>
      <c r="B80" s="6"/>
      <c r="C80" s="6" t="s">
        <v>11</v>
      </c>
      <c r="D80" s="10"/>
      <c r="E80" s="3" t="s">
        <v>12</v>
      </c>
      <c r="F80" s="60">
        <f>F81</f>
        <v>810.7</v>
      </c>
      <c r="G80" s="60">
        <f t="shared" si="8"/>
        <v>810.7</v>
      </c>
      <c r="H80" s="60">
        <f t="shared" si="8"/>
        <v>434.79599999999999</v>
      </c>
      <c r="I80" s="60">
        <f t="shared" si="8"/>
        <v>434.79599999999999</v>
      </c>
      <c r="J80" s="259">
        <f t="shared" si="0"/>
        <v>53.63216972986308</v>
      </c>
      <c r="K80" s="259">
        <f t="shared" si="1"/>
        <v>100</v>
      </c>
    </row>
    <row r="81" spans="1:11">
      <c r="A81" s="6"/>
      <c r="B81" s="6"/>
      <c r="C81" s="6"/>
      <c r="D81" s="6" t="s">
        <v>269</v>
      </c>
      <c r="E81" s="3" t="s">
        <v>270</v>
      </c>
      <c r="F81" s="60">
        <v>810.7</v>
      </c>
      <c r="G81" s="60">
        <v>810.7</v>
      </c>
      <c r="H81" s="60">
        <v>434.79599999999999</v>
      </c>
      <c r="I81" s="60">
        <v>434.79599999999999</v>
      </c>
      <c r="J81" s="259">
        <f t="shared" si="0"/>
        <v>53.63216972986308</v>
      </c>
      <c r="K81" s="259">
        <f t="shared" si="1"/>
        <v>100</v>
      </c>
    </row>
    <row r="82" spans="1:11" ht="26.25">
      <c r="A82" s="29"/>
      <c r="B82" s="29"/>
      <c r="C82" s="29" t="s">
        <v>13</v>
      </c>
      <c r="D82" s="29"/>
      <c r="E82" s="30" t="s">
        <v>14</v>
      </c>
      <c r="F82" s="66">
        <f>F83+F85</f>
        <v>98</v>
      </c>
      <c r="G82" s="66">
        <f>G83+G85</f>
        <v>98</v>
      </c>
      <c r="H82" s="66">
        <f>H83+H85</f>
        <v>91</v>
      </c>
      <c r="I82" s="66">
        <f>I83+I85</f>
        <v>91</v>
      </c>
      <c r="J82" s="268">
        <f t="shared" ref="J82:J144" si="9">I82/G82*100</f>
        <v>92.857142857142861</v>
      </c>
      <c r="K82" s="268">
        <f t="shared" ref="K82:K144" si="10">I82/H82*100</f>
        <v>100</v>
      </c>
    </row>
    <row r="83" spans="1:11" ht="26.25">
      <c r="A83" s="78"/>
      <c r="B83" s="78"/>
      <c r="C83" s="6" t="s">
        <v>15</v>
      </c>
      <c r="D83" s="6"/>
      <c r="E83" s="3" t="s">
        <v>410</v>
      </c>
      <c r="F83" s="60">
        <f>F84</f>
        <v>56</v>
      </c>
      <c r="G83" s="60">
        <f>G84</f>
        <v>56</v>
      </c>
      <c r="H83" s="60">
        <f>H84</f>
        <v>56</v>
      </c>
      <c r="I83" s="60">
        <f>I84</f>
        <v>56</v>
      </c>
      <c r="J83" s="259">
        <f t="shared" si="9"/>
        <v>100</v>
      </c>
      <c r="K83" s="259">
        <f t="shared" si="10"/>
        <v>100</v>
      </c>
    </row>
    <row r="84" spans="1:11">
      <c r="A84" s="78"/>
      <c r="B84" s="78"/>
      <c r="C84" s="6"/>
      <c r="D84" s="6" t="s">
        <v>269</v>
      </c>
      <c r="E84" s="3" t="s">
        <v>270</v>
      </c>
      <c r="F84" s="60">
        <v>56</v>
      </c>
      <c r="G84" s="60">
        <v>56</v>
      </c>
      <c r="H84" s="60">
        <v>56</v>
      </c>
      <c r="I84" s="60">
        <v>56</v>
      </c>
      <c r="J84" s="259">
        <f t="shared" si="9"/>
        <v>100</v>
      </c>
      <c r="K84" s="259">
        <f t="shared" si="10"/>
        <v>100</v>
      </c>
    </row>
    <row r="85" spans="1:11" ht="39">
      <c r="A85" s="78"/>
      <c r="B85" s="78"/>
      <c r="C85" s="6" t="s">
        <v>16</v>
      </c>
      <c r="D85" s="6"/>
      <c r="E85" s="8" t="s">
        <v>17</v>
      </c>
      <c r="F85" s="60">
        <f>F86</f>
        <v>42</v>
      </c>
      <c r="G85" s="60">
        <f>G86</f>
        <v>42</v>
      </c>
      <c r="H85" s="60">
        <f>H86</f>
        <v>35</v>
      </c>
      <c r="I85" s="60">
        <f>I86</f>
        <v>35</v>
      </c>
      <c r="J85" s="259">
        <f t="shared" si="9"/>
        <v>83.333333333333343</v>
      </c>
      <c r="K85" s="259">
        <f t="shared" si="10"/>
        <v>100</v>
      </c>
    </row>
    <row r="86" spans="1:11">
      <c r="A86" s="78"/>
      <c r="B86" s="78"/>
      <c r="C86" s="6"/>
      <c r="D86" s="6" t="s">
        <v>269</v>
      </c>
      <c r="E86" s="3" t="s">
        <v>270</v>
      </c>
      <c r="F86" s="60">
        <v>42</v>
      </c>
      <c r="G86" s="60">
        <v>42</v>
      </c>
      <c r="H86" s="60">
        <v>35</v>
      </c>
      <c r="I86" s="60">
        <v>35</v>
      </c>
      <c r="J86" s="259">
        <f t="shared" si="9"/>
        <v>83.333333333333343</v>
      </c>
      <c r="K86" s="259">
        <f t="shared" si="10"/>
        <v>100</v>
      </c>
    </row>
    <row r="87" spans="1:11" ht="39">
      <c r="A87" s="27"/>
      <c r="B87" s="27"/>
      <c r="C87" s="27" t="s">
        <v>28</v>
      </c>
      <c r="D87" s="27"/>
      <c r="E87" s="28" t="s">
        <v>29</v>
      </c>
      <c r="F87" s="64">
        <f t="shared" ref="F87:I88" si="11">F88</f>
        <v>1118</v>
      </c>
      <c r="G87" s="64">
        <f t="shared" si="11"/>
        <v>1118</v>
      </c>
      <c r="H87" s="64">
        <f t="shared" si="11"/>
        <v>532</v>
      </c>
      <c r="I87" s="64">
        <f t="shared" si="11"/>
        <v>532</v>
      </c>
      <c r="J87" s="257">
        <f t="shared" si="9"/>
        <v>47.584973166368513</v>
      </c>
      <c r="K87" s="257">
        <f t="shared" si="10"/>
        <v>100</v>
      </c>
    </row>
    <row r="88" spans="1:11" ht="26.25">
      <c r="A88" s="29"/>
      <c r="B88" s="29"/>
      <c r="C88" s="29" t="s">
        <v>30</v>
      </c>
      <c r="D88" s="32"/>
      <c r="E88" s="30" t="s">
        <v>31</v>
      </c>
      <c r="F88" s="61">
        <f>F89</f>
        <v>1118</v>
      </c>
      <c r="G88" s="61">
        <f t="shared" si="11"/>
        <v>1118</v>
      </c>
      <c r="H88" s="61">
        <f t="shared" si="11"/>
        <v>532</v>
      </c>
      <c r="I88" s="61">
        <f t="shared" si="11"/>
        <v>532</v>
      </c>
      <c r="J88" s="258">
        <f t="shared" si="9"/>
        <v>47.584973166368513</v>
      </c>
      <c r="K88" s="258">
        <f t="shared" si="10"/>
        <v>100</v>
      </c>
    </row>
    <row r="89" spans="1:11">
      <c r="A89" s="6"/>
      <c r="B89" s="6"/>
      <c r="C89" s="6" t="s">
        <v>44</v>
      </c>
      <c r="D89" s="6"/>
      <c r="E89" s="3" t="s">
        <v>45</v>
      </c>
      <c r="F89" s="67">
        <f>SUM(F90)</f>
        <v>1118</v>
      </c>
      <c r="G89" s="67">
        <f>SUM(G90)</f>
        <v>1118</v>
      </c>
      <c r="H89" s="67">
        <f>SUM(H90)</f>
        <v>532</v>
      </c>
      <c r="I89" s="67">
        <f>SUM(I90)</f>
        <v>532</v>
      </c>
      <c r="J89" s="262">
        <f t="shared" si="9"/>
        <v>47.584973166368513</v>
      </c>
      <c r="K89" s="262">
        <f t="shared" si="10"/>
        <v>100</v>
      </c>
    </row>
    <row r="90" spans="1:11" ht="39">
      <c r="A90" s="6"/>
      <c r="B90" s="6"/>
      <c r="C90" s="6"/>
      <c r="D90" s="6" t="s">
        <v>379</v>
      </c>
      <c r="E90" s="3" t="s">
        <v>380</v>
      </c>
      <c r="F90" s="67">
        <v>1118</v>
      </c>
      <c r="G90" s="67">
        <v>1118</v>
      </c>
      <c r="H90" s="67">
        <v>532</v>
      </c>
      <c r="I90" s="67">
        <v>532</v>
      </c>
      <c r="J90" s="262">
        <f t="shared" si="9"/>
        <v>47.584973166368513</v>
      </c>
      <c r="K90" s="262">
        <f t="shared" si="10"/>
        <v>100</v>
      </c>
    </row>
    <row r="91" spans="1:11" ht="26.25">
      <c r="A91" s="27"/>
      <c r="B91" s="27"/>
      <c r="C91" s="27" t="s">
        <v>47</v>
      </c>
      <c r="D91" s="27"/>
      <c r="E91" s="28" t="s">
        <v>48</v>
      </c>
      <c r="F91" s="64">
        <f>F92</f>
        <v>81.3</v>
      </c>
      <c r="G91" s="64">
        <f>G92</f>
        <v>81.3</v>
      </c>
      <c r="H91" s="64">
        <f>H92</f>
        <v>10</v>
      </c>
      <c r="I91" s="64">
        <f>I92</f>
        <v>10</v>
      </c>
      <c r="J91" s="257">
        <f t="shared" si="9"/>
        <v>12.300123001230013</v>
      </c>
      <c r="K91" s="257">
        <f t="shared" si="10"/>
        <v>100</v>
      </c>
    </row>
    <row r="92" spans="1:11" ht="26.25">
      <c r="A92" s="29"/>
      <c r="B92" s="29"/>
      <c r="C92" s="29" t="s">
        <v>49</v>
      </c>
      <c r="D92" s="32"/>
      <c r="E92" s="30" t="s">
        <v>50</v>
      </c>
      <c r="F92" s="61">
        <f>F93+F95</f>
        <v>81.3</v>
      </c>
      <c r="G92" s="61">
        <f>G93+G95</f>
        <v>81.3</v>
      </c>
      <c r="H92" s="61">
        <f>H93+H95</f>
        <v>10</v>
      </c>
      <c r="I92" s="61">
        <f>I93+I95</f>
        <v>10</v>
      </c>
      <c r="J92" s="258">
        <f t="shared" si="9"/>
        <v>12.300123001230013</v>
      </c>
      <c r="K92" s="258">
        <f t="shared" si="10"/>
        <v>100</v>
      </c>
    </row>
    <row r="93" spans="1:11">
      <c r="A93" s="78"/>
      <c r="B93" s="78"/>
      <c r="C93" s="6" t="s">
        <v>51</v>
      </c>
      <c r="D93" s="6"/>
      <c r="E93" s="8" t="s">
        <v>52</v>
      </c>
      <c r="F93" s="67">
        <f>F94</f>
        <v>50</v>
      </c>
      <c r="G93" s="67">
        <f>G94</f>
        <v>50</v>
      </c>
      <c r="H93" s="67">
        <f>H94</f>
        <v>10</v>
      </c>
      <c r="I93" s="67">
        <f>I94</f>
        <v>10</v>
      </c>
      <c r="J93" s="262">
        <f t="shared" si="9"/>
        <v>20</v>
      </c>
      <c r="K93" s="262">
        <f t="shared" si="10"/>
        <v>100</v>
      </c>
    </row>
    <row r="94" spans="1:11">
      <c r="A94" s="78"/>
      <c r="B94" s="78"/>
      <c r="C94" s="6"/>
      <c r="D94" s="6" t="s">
        <v>269</v>
      </c>
      <c r="E94" s="3" t="s">
        <v>270</v>
      </c>
      <c r="F94" s="67">
        <v>50</v>
      </c>
      <c r="G94" s="67">
        <v>50</v>
      </c>
      <c r="H94" s="67">
        <v>10</v>
      </c>
      <c r="I94" s="67">
        <v>10</v>
      </c>
      <c r="J94" s="262">
        <f t="shared" si="9"/>
        <v>20</v>
      </c>
      <c r="K94" s="262">
        <f t="shared" si="10"/>
        <v>100</v>
      </c>
    </row>
    <row r="95" spans="1:11">
      <c r="A95" s="78"/>
      <c r="B95" s="78"/>
      <c r="C95" s="6" t="s">
        <v>53</v>
      </c>
      <c r="D95" s="6"/>
      <c r="E95" s="8" t="s">
        <v>54</v>
      </c>
      <c r="F95" s="67">
        <f>F96</f>
        <v>31.3</v>
      </c>
      <c r="G95" s="67">
        <f>G96</f>
        <v>31.3</v>
      </c>
      <c r="H95" s="67">
        <f>H96</f>
        <v>0</v>
      </c>
      <c r="I95" s="67">
        <f>I96</f>
        <v>0</v>
      </c>
      <c r="J95" s="262">
        <f t="shared" si="9"/>
        <v>0</v>
      </c>
      <c r="K95" s="262"/>
    </row>
    <row r="96" spans="1:11">
      <c r="A96" s="78"/>
      <c r="B96" s="78"/>
      <c r="C96" s="6"/>
      <c r="D96" s="6" t="s">
        <v>269</v>
      </c>
      <c r="E96" s="3" t="s">
        <v>270</v>
      </c>
      <c r="F96" s="67">
        <v>31.3</v>
      </c>
      <c r="G96" s="67">
        <v>31.3</v>
      </c>
      <c r="H96" s="67">
        <v>0</v>
      </c>
      <c r="I96" s="67">
        <v>0</v>
      </c>
      <c r="J96" s="262">
        <f t="shared" si="9"/>
        <v>0</v>
      </c>
      <c r="K96" s="262"/>
    </row>
    <row r="97" spans="1:11" ht="25.5">
      <c r="A97" s="91"/>
      <c r="B97" s="92"/>
      <c r="C97" s="93" t="s">
        <v>154</v>
      </c>
      <c r="D97" s="92"/>
      <c r="E97" s="94" t="s">
        <v>155</v>
      </c>
      <c r="F97" s="95">
        <f>F98</f>
        <v>300</v>
      </c>
      <c r="G97" s="95">
        <f>G98</f>
        <v>300</v>
      </c>
      <c r="H97" s="95">
        <f>H98</f>
        <v>100</v>
      </c>
      <c r="I97" s="95">
        <f>I98</f>
        <v>100</v>
      </c>
      <c r="J97" s="256">
        <f t="shared" si="9"/>
        <v>33.333333333333329</v>
      </c>
      <c r="K97" s="256">
        <f t="shared" si="10"/>
        <v>100</v>
      </c>
    </row>
    <row r="98" spans="1:11" ht="26.25">
      <c r="A98" s="38"/>
      <c r="B98" s="38"/>
      <c r="C98" s="38" t="s">
        <v>156</v>
      </c>
      <c r="D98" s="38"/>
      <c r="E98" s="39" t="s">
        <v>157</v>
      </c>
      <c r="F98" s="64">
        <f t="shared" ref="F98:I99" si="12">F99</f>
        <v>300</v>
      </c>
      <c r="G98" s="64">
        <f t="shared" si="12"/>
        <v>300</v>
      </c>
      <c r="H98" s="64">
        <f t="shared" si="12"/>
        <v>100</v>
      </c>
      <c r="I98" s="64">
        <f t="shared" si="12"/>
        <v>100</v>
      </c>
      <c r="J98" s="257">
        <f t="shared" si="9"/>
        <v>33.333333333333329</v>
      </c>
      <c r="K98" s="257">
        <f t="shared" si="10"/>
        <v>100</v>
      </c>
    </row>
    <row r="99" spans="1:11" ht="26.25">
      <c r="A99" s="29"/>
      <c r="B99" s="29"/>
      <c r="C99" s="29" t="s">
        <v>158</v>
      </c>
      <c r="D99" s="29"/>
      <c r="E99" s="30" t="s">
        <v>159</v>
      </c>
      <c r="F99" s="61">
        <f t="shared" si="12"/>
        <v>300</v>
      </c>
      <c r="G99" s="61">
        <f t="shared" si="12"/>
        <v>300</v>
      </c>
      <c r="H99" s="61">
        <f t="shared" si="12"/>
        <v>100</v>
      </c>
      <c r="I99" s="61">
        <f t="shared" si="12"/>
        <v>100</v>
      </c>
      <c r="J99" s="258">
        <f t="shared" si="9"/>
        <v>33.333333333333329</v>
      </c>
      <c r="K99" s="258">
        <f t="shared" si="10"/>
        <v>100</v>
      </c>
    </row>
    <row r="100" spans="1:11" ht="26.25">
      <c r="A100" s="6"/>
      <c r="B100" s="6"/>
      <c r="C100" s="6" t="s">
        <v>160</v>
      </c>
      <c r="D100" s="6"/>
      <c r="E100" s="40" t="s">
        <v>161</v>
      </c>
      <c r="F100" s="60">
        <v>300</v>
      </c>
      <c r="G100" s="60">
        <v>300</v>
      </c>
      <c r="H100" s="60">
        <f>H101</f>
        <v>100</v>
      </c>
      <c r="I100" s="60">
        <f>I101</f>
        <v>100</v>
      </c>
      <c r="J100" s="259">
        <f t="shared" si="9"/>
        <v>33.333333333333329</v>
      </c>
      <c r="K100" s="259">
        <f t="shared" si="10"/>
        <v>100</v>
      </c>
    </row>
    <row r="101" spans="1:11" ht="26.25">
      <c r="A101" s="6"/>
      <c r="B101" s="6"/>
      <c r="C101" s="6"/>
      <c r="D101" s="6" t="s">
        <v>444</v>
      </c>
      <c r="E101" s="3" t="s">
        <v>445</v>
      </c>
      <c r="F101" s="60">
        <v>300</v>
      </c>
      <c r="G101" s="60">
        <v>300</v>
      </c>
      <c r="H101" s="60">
        <v>100</v>
      </c>
      <c r="I101" s="60">
        <v>100</v>
      </c>
      <c r="J101" s="259">
        <f t="shared" si="9"/>
        <v>33.333333333333329</v>
      </c>
      <c r="K101" s="259">
        <f t="shared" si="10"/>
        <v>100</v>
      </c>
    </row>
    <row r="102" spans="1:11" ht="25.5">
      <c r="A102" s="91"/>
      <c r="B102" s="92"/>
      <c r="C102" s="93" t="s">
        <v>191</v>
      </c>
      <c r="D102" s="92"/>
      <c r="E102" s="94" t="s">
        <v>192</v>
      </c>
      <c r="F102" s="95">
        <f>F103</f>
        <v>1530.0775500000002</v>
      </c>
      <c r="G102" s="95">
        <f t="shared" ref="G102:I104" si="13">G103</f>
        <v>1038.06603</v>
      </c>
      <c r="H102" s="95">
        <f t="shared" si="13"/>
        <v>0</v>
      </c>
      <c r="I102" s="95">
        <f t="shared" si="13"/>
        <v>0</v>
      </c>
      <c r="J102" s="256">
        <f t="shared" si="9"/>
        <v>0</v>
      </c>
      <c r="K102" s="256"/>
    </row>
    <row r="103" spans="1:11" ht="26.25">
      <c r="A103" s="29"/>
      <c r="B103" s="29"/>
      <c r="C103" s="29" t="s">
        <v>193</v>
      </c>
      <c r="D103" s="29"/>
      <c r="E103" s="30" t="s">
        <v>776</v>
      </c>
      <c r="F103" s="61">
        <f>F104</f>
        <v>1530.0775500000002</v>
      </c>
      <c r="G103" s="61">
        <f t="shared" si="13"/>
        <v>1038.06603</v>
      </c>
      <c r="H103" s="61">
        <f t="shared" si="13"/>
        <v>0</v>
      </c>
      <c r="I103" s="61">
        <f t="shared" si="13"/>
        <v>0</v>
      </c>
      <c r="J103" s="258">
        <f t="shared" si="9"/>
        <v>0</v>
      </c>
      <c r="K103" s="258"/>
    </row>
    <row r="104" spans="1:11" ht="26.25">
      <c r="A104" s="6"/>
      <c r="B104" s="6"/>
      <c r="C104" s="6" t="s">
        <v>461</v>
      </c>
      <c r="D104" s="6"/>
      <c r="E104" s="3" t="s">
        <v>462</v>
      </c>
      <c r="F104" s="60">
        <f>F105</f>
        <v>1530.0775500000002</v>
      </c>
      <c r="G104" s="60">
        <f t="shared" si="13"/>
        <v>1038.06603</v>
      </c>
      <c r="H104" s="60">
        <f t="shared" si="13"/>
        <v>0</v>
      </c>
      <c r="I104" s="60">
        <f t="shared" si="13"/>
        <v>0</v>
      </c>
      <c r="J104" s="259">
        <f t="shared" si="9"/>
        <v>0</v>
      </c>
      <c r="K104" s="259"/>
    </row>
    <row r="105" spans="1:11">
      <c r="A105" s="6"/>
      <c r="B105" s="6"/>
      <c r="C105" s="6"/>
      <c r="D105" s="6" t="s">
        <v>269</v>
      </c>
      <c r="E105" s="3" t="s">
        <v>270</v>
      </c>
      <c r="F105" s="60">
        <f>F106+F107</f>
        <v>1530.0775500000002</v>
      </c>
      <c r="G105" s="60">
        <f>G106+G107</f>
        <v>1038.06603</v>
      </c>
      <c r="H105" s="60">
        <f>H106+H107</f>
        <v>0</v>
      </c>
      <c r="I105" s="60">
        <f>I106+I107</f>
        <v>0</v>
      </c>
      <c r="J105" s="259">
        <f t="shared" si="9"/>
        <v>0</v>
      </c>
      <c r="K105" s="259"/>
    </row>
    <row r="106" spans="1:11">
      <c r="A106" s="6"/>
      <c r="B106" s="6"/>
      <c r="C106" s="6"/>
      <c r="D106" s="6"/>
      <c r="E106" s="1" t="s">
        <v>180</v>
      </c>
      <c r="F106" s="60">
        <v>1499.4760000000001</v>
      </c>
      <c r="G106" s="60">
        <v>1008.69471</v>
      </c>
      <c r="H106" s="60">
        <v>0</v>
      </c>
      <c r="I106" s="60">
        <v>0</v>
      </c>
      <c r="J106" s="259">
        <f t="shared" si="9"/>
        <v>0</v>
      </c>
      <c r="K106" s="259"/>
    </row>
    <row r="107" spans="1:11">
      <c r="A107" s="6"/>
      <c r="B107" s="6"/>
      <c r="C107" s="6"/>
      <c r="D107" s="6"/>
      <c r="E107" s="3" t="s">
        <v>145</v>
      </c>
      <c r="F107" s="60">
        <v>30.60155</v>
      </c>
      <c r="G107" s="60">
        <v>29.371320000000001</v>
      </c>
      <c r="H107" s="60">
        <v>0</v>
      </c>
      <c r="I107" s="60">
        <v>0</v>
      </c>
      <c r="J107" s="259">
        <f t="shared" si="9"/>
        <v>0</v>
      </c>
      <c r="K107" s="259"/>
    </row>
    <row r="108" spans="1:11">
      <c r="A108" s="119"/>
      <c r="B108" s="119"/>
      <c r="C108" s="119" t="s">
        <v>374</v>
      </c>
      <c r="D108" s="119"/>
      <c r="E108" s="120" t="s">
        <v>375</v>
      </c>
      <c r="F108" s="121">
        <f>F109</f>
        <v>34597.599999999999</v>
      </c>
      <c r="G108" s="121">
        <f>G109</f>
        <v>34917.443999999996</v>
      </c>
      <c r="H108" s="121">
        <f>H109</f>
        <v>19430.42165</v>
      </c>
      <c r="I108" s="121">
        <f>I109</f>
        <v>19319.227719999999</v>
      </c>
      <c r="J108" s="269">
        <f t="shared" si="9"/>
        <v>55.328298715106413</v>
      </c>
      <c r="K108" s="269">
        <f t="shared" si="10"/>
        <v>99.427732799612187</v>
      </c>
    </row>
    <row r="109" spans="1:11" ht="26.25">
      <c r="A109" s="53"/>
      <c r="B109" s="53"/>
      <c r="C109" s="53" t="s">
        <v>382</v>
      </c>
      <c r="D109" s="53"/>
      <c r="E109" s="55" t="s">
        <v>383</v>
      </c>
      <c r="F109" s="70">
        <f>F110+F116+F118+F114</f>
        <v>34597.599999999999</v>
      </c>
      <c r="G109" s="70">
        <f>G110+G116+G118+G114+G120</f>
        <v>34917.443999999996</v>
      </c>
      <c r="H109" s="70">
        <f>H110+H116+H118+H114+H120</f>
        <v>19430.42165</v>
      </c>
      <c r="I109" s="70">
        <f>I110+I116+I118+I114+I120</f>
        <v>19319.227719999999</v>
      </c>
      <c r="J109" s="270">
        <f t="shared" si="9"/>
        <v>55.328298715106413</v>
      </c>
      <c r="K109" s="270">
        <f t="shared" si="10"/>
        <v>99.427732799612187</v>
      </c>
    </row>
    <row r="110" spans="1:11" ht="26.25">
      <c r="A110" s="78"/>
      <c r="B110" s="78"/>
      <c r="C110" s="6" t="s">
        <v>393</v>
      </c>
      <c r="D110" s="6"/>
      <c r="E110" s="8" t="s">
        <v>394</v>
      </c>
      <c r="F110" s="60">
        <f>F111+F112+F113</f>
        <v>33317.199999999997</v>
      </c>
      <c r="G110" s="60">
        <f>G111+G112+G113</f>
        <v>33317.199999999997</v>
      </c>
      <c r="H110" s="60">
        <f>H111+H112+H113</f>
        <v>18531</v>
      </c>
      <c r="I110" s="60">
        <f>I111+I112+I113</f>
        <v>18420.661889999999</v>
      </c>
      <c r="J110" s="259">
        <f t="shared" si="9"/>
        <v>55.288745422784636</v>
      </c>
      <c r="K110" s="259">
        <f t="shared" si="10"/>
        <v>99.404575522098099</v>
      </c>
    </row>
    <row r="111" spans="1:11" ht="39">
      <c r="A111" s="78"/>
      <c r="B111" s="78"/>
      <c r="C111" s="6"/>
      <c r="D111" s="6" t="s">
        <v>379</v>
      </c>
      <c r="E111" s="3" t="s">
        <v>380</v>
      </c>
      <c r="F111" s="60">
        <v>17730.599999999999</v>
      </c>
      <c r="G111" s="60">
        <v>17730.599999999999</v>
      </c>
      <c r="H111" s="60">
        <v>8454</v>
      </c>
      <c r="I111" s="60">
        <v>8347.4244600000002</v>
      </c>
      <c r="J111" s="259">
        <f t="shared" si="9"/>
        <v>47.079199011877776</v>
      </c>
      <c r="K111" s="259">
        <f t="shared" si="10"/>
        <v>98.7393477643719</v>
      </c>
    </row>
    <row r="112" spans="1:11">
      <c r="A112" s="78"/>
      <c r="B112" s="78"/>
      <c r="C112" s="6"/>
      <c r="D112" s="6" t="s">
        <v>269</v>
      </c>
      <c r="E112" s="3" t="s">
        <v>270</v>
      </c>
      <c r="F112" s="60">
        <v>15147.4</v>
      </c>
      <c r="G112" s="60">
        <v>15147.4</v>
      </c>
      <c r="H112" s="60">
        <v>9858</v>
      </c>
      <c r="I112" s="60">
        <v>9855.3233</v>
      </c>
      <c r="J112" s="259">
        <f t="shared" si="9"/>
        <v>65.062804837793948</v>
      </c>
      <c r="K112" s="259">
        <f t="shared" si="10"/>
        <v>99.972847433556495</v>
      </c>
    </row>
    <row r="113" spans="1:11">
      <c r="A113" s="78"/>
      <c r="B113" s="78"/>
      <c r="C113" s="6"/>
      <c r="D113" s="6" t="s">
        <v>386</v>
      </c>
      <c r="E113" s="3" t="s">
        <v>387</v>
      </c>
      <c r="F113" s="60">
        <v>439.2</v>
      </c>
      <c r="G113" s="60">
        <v>439.2</v>
      </c>
      <c r="H113" s="60">
        <v>219</v>
      </c>
      <c r="I113" s="60">
        <v>217.91413</v>
      </c>
      <c r="J113" s="259">
        <f t="shared" si="9"/>
        <v>49.616149817850641</v>
      </c>
      <c r="K113" s="259">
        <f t="shared" si="10"/>
        <v>99.504168949771682</v>
      </c>
    </row>
    <row r="114" spans="1:11">
      <c r="A114" s="78"/>
      <c r="B114" s="78"/>
      <c r="C114" s="14" t="s">
        <v>395</v>
      </c>
      <c r="D114" s="14"/>
      <c r="E114" s="1" t="s">
        <v>396</v>
      </c>
      <c r="F114" s="60">
        <f>F115</f>
        <v>715.4</v>
      </c>
      <c r="G114" s="60">
        <f>G115</f>
        <v>715.4</v>
      </c>
      <c r="H114" s="60">
        <f>H115</f>
        <v>194.57765000000001</v>
      </c>
      <c r="I114" s="60">
        <f>I115</f>
        <v>194.57765000000001</v>
      </c>
      <c r="J114" s="259">
        <f t="shared" si="9"/>
        <v>27.198441431367073</v>
      </c>
      <c r="K114" s="259">
        <f t="shared" si="10"/>
        <v>100</v>
      </c>
    </row>
    <row r="115" spans="1:11">
      <c r="A115" s="78"/>
      <c r="B115" s="78"/>
      <c r="C115" s="14"/>
      <c r="D115" s="14" t="s">
        <v>269</v>
      </c>
      <c r="E115" s="1" t="s">
        <v>270</v>
      </c>
      <c r="F115" s="60">
        <v>715.4</v>
      </c>
      <c r="G115" s="60">
        <v>715.4</v>
      </c>
      <c r="H115" s="60">
        <v>194.57765000000001</v>
      </c>
      <c r="I115" s="60">
        <v>194.57765000000001</v>
      </c>
      <c r="J115" s="259">
        <f t="shared" si="9"/>
        <v>27.198441431367073</v>
      </c>
      <c r="K115" s="259">
        <f t="shared" si="10"/>
        <v>100</v>
      </c>
    </row>
    <row r="116" spans="1:11" ht="26.25">
      <c r="A116" s="78"/>
      <c r="B116" s="78"/>
      <c r="C116" s="6" t="s">
        <v>405</v>
      </c>
      <c r="D116" s="6"/>
      <c r="E116" s="3" t="s">
        <v>406</v>
      </c>
      <c r="F116" s="60">
        <f>F117</f>
        <v>300</v>
      </c>
      <c r="G116" s="60">
        <f>G117</f>
        <v>300</v>
      </c>
      <c r="H116" s="60">
        <f>H117</f>
        <v>120</v>
      </c>
      <c r="I116" s="60">
        <f>I117</f>
        <v>119.14418000000001</v>
      </c>
      <c r="J116" s="259">
        <f t="shared" si="9"/>
        <v>39.714726666666664</v>
      </c>
      <c r="K116" s="259">
        <f t="shared" si="10"/>
        <v>99.286816666666667</v>
      </c>
    </row>
    <row r="117" spans="1:11">
      <c r="A117" s="78"/>
      <c r="B117" s="78"/>
      <c r="C117" s="6"/>
      <c r="D117" s="6" t="s">
        <v>269</v>
      </c>
      <c r="E117" s="3" t="s">
        <v>270</v>
      </c>
      <c r="F117" s="60">
        <v>300</v>
      </c>
      <c r="G117" s="60">
        <v>300</v>
      </c>
      <c r="H117" s="60">
        <v>120</v>
      </c>
      <c r="I117" s="60">
        <v>119.14418000000001</v>
      </c>
      <c r="J117" s="259">
        <f t="shared" si="9"/>
        <v>39.714726666666664</v>
      </c>
      <c r="K117" s="259">
        <f t="shared" si="10"/>
        <v>99.286816666666667</v>
      </c>
    </row>
    <row r="118" spans="1:11">
      <c r="A118" s="78"/>
      <c r="B118" s="78"/>
      <c r="C118" s="6" t="s">
        <v>407</v>
      </c>
      <c r="D118" s="6"/>
      <c r="E118" s="3" t="s">
        <v>408</v>
      </c>
      <c r="F118" s="68">
        <f>F119</f>
        <v>265</v>
      </c>
      <c r="G118" s="68">
        <f>G119</f>
        <v>265</v>
      </c>
      <c r="H118" s="68">
        <f>H119</f>
        <v>265</v>
      </c>
      <c r="I118" s="68">
        <f>I119</f>
        <v>265</v>
      </c>
      <c r="J118" s="261">
        <f t="shared" si="9"/>
        <v>100</v>
      </c>
      <c r="K118" s="261">
        <f t="shared" si="10"/>
        <v>100</v>
      </c>
    </row>
    <row r="119" spans="1:11">
      <c r="A119" s="78"/>
      <c r="B119" s="78"/>
      <c r="C119" s="6"/>
      <c r="D119" s="6" t="s">
        <v>386</v>
      </c>
      <c r="E119" s="3" t="s">
        <v>387</v>
      </c>
      <c r="F119" s="68">
        <v>265</v>
      </c>
      <c r="G119" s="68">
        <v>265</v>
      </c>
      <c r="H119" s="68">
        <v>265</v>
      </c>
      <c r="I119" s="68">
        <v>265</v>
      </c>
      <c r="J119" s="261">
        <f t="shared" si="9"/>
        <v>100</v>
      </c>
      <c r="K119" s="261">
        <f t="shared" si="10"/>
        <v>100</v>
      </c>
    </row>
    <row r="120" spans="1:11">
      <c r="A120" s="78"/>
      <c r="B120" s="78"/>
      <c r="C120" s="6" t="s">
        <v>401</v>
      </c>
      <c r="D120" s="6"/>
      <c r="E120" s="3" t="s">
        <v>402</v>
      </c>
      <c r="F120" s="68">
        <v>0</v>
      </c>
      <c r="G120" s="68">
        <f>G121+G122</f>
        <v>319.84399999999999</v>
      </c>
      <c r="H120" s="68">
        <f>H121+H122</f>
        <v>319.84399999999999</v>
      </c>
      <c r="I120" s="68">
        <f>I121+I122</f>
        <v>319.84399999999999</v>
      </c>
      <c r="J120" s="261">
        <f t="shared" si="9"/>
        <v>100</v>
      </c>
      <c r="K120" s="261">
        <f t="shared" si="10"/>
        <v>100</v>
      </c>
    </row>
    <row r="121" spans="1:11">
      <c r="A121" s="78"/>
      <c r="B121" s="78"/>
      <c r="C121" s="6"/>
      <c r="D121" s="6" t="s">
        <v>269</v>
      </c>
      <c r="E121" s="3" t="s">
        <v>270</v>
      </c>
      <c r="F121" s="68">
        <v>0</v>
      </c>
      <c r="G121" s="68">
        <v>122.044</v>
      </c>
      <c r="H121" s="68">
        <v>128.501</v>
      </c>
      <c r="I121" s="68">
        <v>128.501</v>
      </c>
      <c r="J121" s="261">
        <f t="shared" si="9"/>
        <v>105.2907148241618</v>
      </c>
      <c r="K121" s="261">
        <f t="shared" si="10"/>
        <v>100</v>
      </c>
    </row>
    <row r="122" spans="1:11">
      <c r="A122" s="78"/>
      <c r="B122" s="78"/>
      <c r="C122" s="6"/>
      <c r="D122" s="6" t="s">
        <v>403</v>
      </c>
      <c r="E122" s="3" t="s">
        <v>404</v>
      </c>
      <c r="F122" s="68">
        <v>0</v>
      </c>
      <c r="G122" s="68">
        <v>197.8</v>
      </c>
      <c r="H122" s="68">
        <v>191.34299999999999</v>
      </c>
      <c r="I122" s="68">
        <v>191.34299999999999</v>
      </c>
      <c r="J122" s="261">
        <f t="shared" si="9"/>
        <v>96.735591506572277</v>
      </c>
      <c r="K122" s="261">
        <f t="shared" si="10"/>
        <v>100</v>
      </c>
    </row>
    <row r="123" spans="1:11">
      <c r="A123" s="88"/>
      <c r="B123" s="15" t="s">
        <v>528</v>
      </c>
      <c r="C123" s="89"/>
      <c r="D123" s="15"/>
      <c r="E123" s="82" t="s">
        <v>529</v>
      </c>
      <c r="F123" s="110">
        <f t="shared" ref="F123:I128" si="14">F124</f>
        <v>1111.9000000000001</v>
      </c>
      <c r="G123" s="110">
        <f t="shared" si="14"/>
        <v>1111.9000000000001</v>
      </c>
      <c r="H123" s="110">
        <f t="shared" si="14"/>
        <v>519.12171000000001</v>
      </c>
      <c r="I123" s="110">
        <f t="shared" si="14"/>
        <v>519.12171000000001</v>
      </c>
      <c r="J123" s="265">
        <f t="shared" si="9"/>
        <v>46.687805558053782</v>
      </c>
      <c r="K123" s="265">
        <f t="shared" si="10"/>
        <v>100</v>
      </c>
    </row>
    <row r="124" spans="1:11">
      <c r="A124" s="88"/>
      <c r="B124" s="15" t="s">
        <v>517</v>
      </c>
      <c r="C124" s="89"/>
      <c r="D124" s="15"/>
      <c r="E124" s="82" t="s">
        <v>530</v>
      </c>
      <c r="F124" s="110">
        <f t="shared" si="14"/>
        <v>1111.9000000000001</v>
      </c>
      <c r="G124" s="110">
        <f t="shared" si="14"/>
        <v>1111.9000000000001</v>
      </c>
      <c r="H124" s="110">
        <f t="shared" si="14"/>
        <v>519.12171000000001</v>
      </c>
      <c r="I124" s="110">
        <f t="shared" si="14"/>
        <v>519.12171000000001</v>
      </c>
      <c r="J124" s="265">
        <f t="shared" si="9"/>
        <v>46.687805558053782</v>
      </c>
      <c r="K124" s="265">
        <f t="shared" si="10"/>
        <v>100</v>
      </c>
    </row>
    <row r="125" spans="1:11">
      <c r="A125" s="88"/>
      <c r="B125" s="15"/>
      <c r="C125" s="83" t="s">
        <v>3</v>
      </c>
      <c r="D125" s="83"/>
      <c r="E125" s="97" t="s">
        <v>4</v>
      </c>
      <c r="F125" s="110">
        <f t="shared" si="14"/>
        <v>1111.9000000000001</v>
      </c>
      <c r="G125" s="110">
        <f t="shared" si="14"/>
        <v>1111.9000000000001</v>
      </c>
      <c r="H125" s="110">
        <f t="shared" si="14"/>
        <v>519.12171000000001</v>
      </c>
      <c r="I125" s="110">
        <f t="shared" si="14"/>
        <v>519.12171000000001</v>
      </c>
      <c r="J125" s="265">
        <f t="shared" si="9"/>
        <v>46.687805558053782</v>
      </c>
      <c r="K125" s="265">
        <f t="shared" si="10"/>
        <v>100</v>
      </c>
    </row>
    <row r="126" spans="1:11" ht="25.5">
      <c r="A126" s="91"/>
      <c r="B126" s="92"/>
      <c r="C126" s="93" t="s">
        <v>5</v>
      </c>
      <c r="D126" s="92"/>
      <c r="E126" s="94" t="s">
        <v>6</v>
      </c>
      <c r="F126" s="95">
        <f t="shared" si="14"/>
        <v>1111.9000000000001</v>
      </c>
      <c r="G126" s="95">
        <f t="shared" si="14"/>
        <v>1111.9000000000001</v>
      </c>
      <c r="H126" s="95">
        <f t="shared" si="14"/>
        <v>519.12171000000001</v>
      </c>
      <c r="I126" s="95">
        <f t="shared" si="14"/>
        <v>519.12171000000001</v>
      </c>
      <c r="J126" s="256">
        <f t="shared" si="9"/>
        <v>46.687805558053782</v>
      </c>
      <c r="K126" s="256">
        <f t="shared" si="10"/>
        <v>100</v>
      </c>
    </row>
    <row r="127" spans="1:11" ht="38.25">
      <c r="A127" s="112"/>
      <c r="B127" s="113"/>
      <c r="C127" s="114" t="s">
        <v>28</v>
      </c>
      <c r="D127" s="113"/>
      <c r="E127" s="115" t="s">
        <v>531</v>
      </c>
      <c r="F127" s="116">
        <f t="shared" si="14"/>
        <v>1111.9000000000001</v>
      </c>
      <c r="G127" s="116">
        <f t="shared" si="14"/>
        <v>1111.9000000000001</v>
      </c>
      <c r="H127" s="116">
        <f t="shared" si="14"/>
        <v>519.12171000000001</v>
      </c>
      <c r="I127" s="116">
        <f t="shared" si="14"/>
        <v>519.12171000000001</v>
      </c>
      <c r="J127" s="266">
        <f t="shared" si="9"/>
        <v>46.687805558053782</v>
      </c>
      <c r="K127" s="266">
        <f t="shared" si="10"/>
        <v>100</v>
      </c>
    </row>
    <row r="128" spans="1:11" ht="25.5">
      <c r="A128" s="117"/>
      <c r="B128" s="100"/>
      <c r="C128" s="99" t="s">
        <v>30</v>
      </c>
      <c r="D128" s="100"/>
      <c r="E128" s="101" t="s">
        <v>532</v>
      </c>
      <c r="F128" s="118">
        <f t="shared" si="14"/>
        <v>1111.9000000000001</v>
      </c>
      <c r="G128" s="118">
        <f t="shared" si="14"/>
        <v>1111.9000000000001</v>
      </c>
      <c r="H128" s="118">
        <f t="shared" si="14"/>
        <v>519.12171000000001</v>
      </c>
      <c r="I128" s="118">
        <f t="shared" si="14"/>
        <v>519.12171000000001</v>
      </c>
      <c r="J128" s="267">
        <f t="shared" si="9"/>
        <v>46.687805558053782</v>
      </c>
      <c r="K128" s="267">
        <f t="shared" si="10"/>
        <v>100</v>
      </c>
    </row>
    <row r="129" spans="1:11" ht="26.25">
      <c r="A129" s="6"/>
      <c r="B129" s="6"/>
      <c r="C129" s="6" t="s">
        <v>46</v>
      </c>
      <c r="D129" s="6"/>
      <c r="E129" s="3" t="s">
        <v>447</v>
      </c>
      <c r="F129" s="67">
        <f>SUM(F130+F131)</f>
        <v>1111.9000000000001</v>
      </c>
      <c r="G129" s="67">
        <f>SUM(G130+G131)</f>
        <v>1111.9000000000001</v>
      </c>
      <c r="H129" s="67">
        <f>SUM(H130+H131)</f>
        <v>519.12171000000001</v>
      </c>
      <c r="I129" s="67">
        <f>SUM(I130+I131)</f>
        <v>519.12171000000001</v>
      </c>
      <c r="J129" s="262">
        <f t="shared" si="9"/>
        <v>46.687805558053782</v>
      </c>
      <c r="K129" s="262">
        <f t="shared" si="10"/>
        <v>100</v>
      </c>
    </row>
    <row r="130" spans="1:11" ht="39">
      <c r="A130" s="6"/>
      <c r="B130" s="6"/>
      <c r="C130" s="6"/>
      <c r="D130" s="6" t="s">
        <v>379</v>
      </c>
      <c r="E130" s="3" t="s">
        <v>380</v>
      </c>
      <c r="F130" s="67">
        <v>1098.5</v>
      </c>
      <c r="G130" s="67">
        <v>1098.5</v>
      </c>
      <c r="H130" s="67">
        <v>513.91386</v>
      </c>
      <c r="I130" s="67">
        <v>513.91386</v>
      </c>
      <c r="J130" s="262">
        <f t="shared" si="9"/>
        <v>46.783237141556668</v>
      </c>
      <c r="K130" s="262">
        <f t="shared" si="10"/>
        <v>100</v>
      </c>
    </row>
    <row r="131" spans="1:11">
      <c r="A131" s="6"/>
      <c r="B131" s="6"/>
      <c r="C131" s="6"/>
      <c r="D131" s="6" t="s">
        <v>269</v>
      </c>
      <c r="E131" s="3" t="s">
        <v>270</v>
      </c>
      <c r="F131" s="67">
        <v>13.4</v>
      </c>
      <c r="G131" s="67">
        <v>13.4</v>
      </c>
      <c r="H131" s="67">
        <v>5.2078499999999996</v>
      </c>
      <c r="I131" s="67">
        <v>5.2078499999999996</v>
      </c>
      <c r="J131" s="262">
        <f t="shared" si="9"/>
        <v>38.864552238805963</v>
      </c>
      <c r="K131" s="262">
        <f t="shared" si="10"/>
        <v>100</v>
      </c>
    </row>
    <row r="132" spans="1:11">
      <c r="A132" s="88"/>
      <c r="B132" s="15" t="s">
        <v>533</v>
      </c>
      <c r="C132" s="89"/>
      <c r="D132" s="88"/>
      <c r="E132" s="82" t="s">
        <v>534</v>
      </c>
      <c r="F132" s="110">
        <f>F133+F144+F157</f>
        <v>22402.099999999995</v>
      </c>
      <c r="G132" s="110">
        <f>G133+G144+G157</f>
        <v>22402.099999999995</v>
      </c>
      <c r="H132" s="110">
        <f>H133+H144+H157</f>
        <v>9224.1266700000015</v>
      </c>
      <c r="I132" s="110">
        <f>I133+I144+I157</f>
        <v>9219.5872800000016</v>
      </c>
      <c r="J132" s="265">
        <f t="shared" si="9"/>
        <v>41.155013503198376</v>
      </c>
      <c r="K132" s="265">
        <f t="shared" si="10"/>
        <v>99.950787861416046</v>
      </c>
    </row>
    <row r="133" spans="1:11" ht="25.5">
      <c r="A133" s="88"/>
      <c r="B133" s="15" t="s">
        <v>535</v>
      </c>
      <c r="C133" s="89"/>
      <c r="D133" s="15"/>
      <c r="E133" s="109" t="s">
        <v>536</v>
      </c>
      <c r="F133" s="110">
        <f t="shared" ref="F133:I135" si="15">F134</f>
        <v>17905.899999999998</v>
      </c>
      <c r="G133" s="110">
        <f t="shared" si="15"/>
        <v>17905.899999999998</v>
      </c>
      <c r="H133" s="110">
        <f t="shared" si="15"/>
        <v>8002.55</v>
      </c>
      <c r="I133" s="110">
        <f t="shared" si="15"/>
        <v>7998.0106100000003</v>
      </c>
      <c r="J133" s="265">
        <f t="shared" si="9"/>
        <v>44.666900909756009</v>
      </c>
      <c r="K133" s="265">
        <f t="shared" si="10"/>
        <v>99.943275705868757</v>
      </c>
    </row>
    <row r="134" spans="1:11">
      <c r="A134" s="88"/>
      <c r="B134" s="15"/>
      <c r="C134" s="89" t="s">
        <v>3</v>
      </c>
      <c r="D134" s="88"/>
      <c r="E134" s="109" t="s">
        <v>4</v>
      </c>
      <c r="F134" s="110">
        <f t="shared" si="15"/>
        <v>17905.899999999998</v>
      </c>
      <c r="G134" s="110">
        <f t="shared" si="15"/>
        <v>17905.899999999998</v>
      </c>
      <c r="H134" s="110">
        <f t="shared" si="15"/>
        <v>8002.55</v>
      </c>
      <c r="I134" s="110">
        <f t="shared" si="15"/>
        <v>7998.0106100000003</v>
      </c>
      <c r="J134" s="265">
        <f t="shared" si="9"/>
        <v>44.666900909756009</v>
      </c>
      <c r="K134" s="265">
        <f t="shared" si="10"/>
        <v>99.943275705868757</v>
      </c>
    </row>
    <row r="135" spans="1:11" ht="38.25">
      <c r="A135" s="91"/>
      <c r="B135" s="92"/>
      <c r="C135" s="93" t="s">
        <v>341</v>
      </c>
      <c r="D135" s="92"/>
      <c r="E135" s="94" t="s">
        <v>537</v>
      </c>
      <c r="F135" s="95">
        <f t="shared" si="15"/>
        <v>17905.899999999998</v>
      </c>
      <c r="G135" s="95">
        <f t="shared" si="15"/>
        <v>17905.899999999998</v>
      </c>
      <c r="H135" s="95">
        <f t="shared" si="15"/>
        <v>8002.55</v>
      </c>
      <c r="I135" s="95">
        <f t="shared" si="15"/>
        <v>7998.0106100000003</v>
      </c>
      <c r="J135" s="256">
        <f t="shared" si="9"/>
        <v>44.666900909756009</v>
      </c>
      <c r="K135" s="256">
        <f t="shared" si="10"/>
        <v>99.943275705868757</v>
      </c>
    </row>
    <row r="136" spans="1:11" ht="26.25">
      <c r="A136" s="29"/>
      <c r="B136" s="29"/>
      <c r="C136" s="29" t="s">
        <v>343</v>
      </c>
      <c r="D136" s="29"/>
      <c r="E136" s="18" t="s">
        <v>344</v>
      </c>
      <c r="F136" s="61">
        <f>F137+F139+F141</f>
        <v>17905.899999999998</v>
      </c>
      <c r="G136" s="61">
        <f>G137+G139+G141</f>
        <v>17905.899999999998</v>
      </c>
      <c r="H136" s="61">
        <f>H137+H139+H141</f>
        <v>8002.55</v>
      </c>
      <c r="I136" s="61">
        <f>I137+I139+I141</f>
        <v>7998.0106100000003</v>
      </c>
      <c r="J136" s="258">
        <f t="shared" si="9"/>
        <v>44.666900909756009</v>
      </c>
      <c r="K136" s="258">
        <f t="shared" si="10"/>
        <v>99.943275705868757</v>
      </c>
    </row>
    <row r="137" spans="1:11">
      <c r="A137" s="6"/>
      <c r="B137" s="6"/>
      <c r="C137" s="6" t="s">
        <v>345</v>
      </c>
      <c r="D137" s="6"/>
      <c r="E137" s="1" t="s">
        <v>346</v>
      </c>
      <c r="F137" s="60">
        <f>SUM(F138)</f>
        <v>24.2</v>
      </c>
      <c r="G137" s="60">
        <f>SUM(G138)</f>
        <v>24.2</v>
      </c>
      <c r="H137" s="60">
        <f>SUM(H138)</f>
        <v>0</v>
      </c>
      <c r="I137" s="60">
        <f>SUM(I138)</f>
        <v>0</v>
      </c>
      <c r="J137" s="259">
        <f t="shared" si="9"/>
        <v>0</v>
      </c>
      <c r="K137" s="259"/>
    </row>
    <row r="138" spans="1:11">
      <c r="A138" s="6"/>
      <c r="B138" s="6"/>
      <c r="C138" s="6"/>
      <c r="D138" s="6" t="s">
        <v>269</v>
      </c>
      <c r="E138" s="3" t="s">
        <v>270</v>
      </c>
      <c r="F138" s="60">
        <v>24.2</v>
      </c>
      <c r="G138" s="60">
        <v>24.2</v>
      </c>
      <c r="H138" s="60">
        <v>0</v>
      </c>
      <c r="I138" s="60">
        <v>0</v>
      </c>
      <c r="J138" s="259">
        <f t="shared" si="9"/>
        <v>0</v>
      </c>
      <c r="K138" s="259"/>
    </row>
    <row r="139" spans="1:11" ht="39">
      <c r="A139" s="6"/>
      <c r="B139" s="6"/>
      <c r="C139" s="6" t="s">
        <v>347</v>
      </c>
      <c r="D139" s="6"/>
      <c r="E139" s="8" t="s">
        <v>348</v>
      </c>
      <c r="F139" s="60">
        <f>F140</f>
        <v>140.59999999999991</v>
      </c>
      <c r="G139" s="60">
        <f>G140</f>
        <v>140.59999999999991</v>
      </c>
      <c r="H139" s="60">
        <f>H140</f>
        <v>27.3</v>
      </c>
      <c r="I139" s="60">
        <f>I140</f>
        <v>27.3</v>
      </c>
      <c r="J139" s="259">
        <f t="shared" si="9"/>
        <v>19.416785206258904</v>
      </c>
      <c r="K139" s="259"/>
    </row>
    <row r="140" spans="1:11">
      <c r="A140" s="6"/>
      <c r="B140" s="6"/>
      <c r="C140" s="6"/>
      <c r="D140" s="6" t="s">
        <v>269</v>
      </c>
      <c r="E140" s="3" t="s">
        <v>270</v>
      </c>
      <c r="F140" s="60">
        <f>815.3-674.7</f>
        <v>140.59999999999991</v>
      </c>
      <c r="G140" s="60">
        <f>815.3-674.7</f>
        <v>140.59999999999991</v>
      </c>
      <c r="H140" s="60">
        <v>27.3</v>
      </c>
      <c r="I140" s="60">
        <v>27.3</v>
      </c>
      <c r="J140" s="259">
        <f t="shared" si="9"/>
        <v>19.416785206258904</v>
      </c>
      <c r="K140" s="259"/>
    </row>
    <row r="141" spans="1:11">
      <c r="A141" s="6"/>
      <c r="B141" s="6"/>
      <c r="C141" s="6" t="s">
        <v>349</v>
      </c>
      <c r="D141" s="6"/>
      <c r="E141" s="51" t="s">
        <v>453</v>
      </c>
      <c r="F141" s="60">
        <f>F142+F143</f>
        <v>17741.099999999999</v>
      </c>
      <c r="G141" s="60">
        <f>G142+G143</f>
        <v>17741.099999999999</v>
      </c>
      <c r="H141" s="60">
        <f>H142+H143</f>
        <v>7975.25</v>
      </c>
      <c r="I141" s="60">
        <f>I142+I143</f>
        <v>7970.7106100000001</v>
      </c>
      <c r="J141" s="259">
        <f t="shared" si="9"/>
        <v>44.927939135679303</v>
      </c>
      <c r="K141" s="259">
        <f t="shared" si="10"/>
        <v>99.943081533494251</v>
      </c>
    </row>
    <row r="142" spans="1:11" ht="39">
      <c r="A142" s="6"/>
      <c r="B142" s="6"/>
      <c r="C142" s="6"/>
      <c r="D142" s="6" t="s">
        <v>379</v>
      </c>
      <c r="E142" s="3" t="s">
        <v>380</v>
      </c>
      <c r="F142" s="67">
        <v>16220.5</v>
      </c>
      <c r="G142" s="67">
        <v>16220.5</v>
      </c>
      <c r="H142" s="67">
        <v>7222.1</v>
      </c>
      <c r="I142" s="67">
        <v>7218.5355499999996</v>
      </c>
      <c r="J142" s="262">
        <f t="shared" si="9"/>
        <v>44.502546468974444</v>
      </c>
      <c r="K142" s="262">
        <f t="shared" si="10"/>
        <v>99.95064524168869</v>
      </c>
    </row>
    <row r="143" spans="1:11">
      <c r="A143" s="6"/>
      <c r="B143" s="6"/>
      <c r="C143" s="6"/>
      <c r="D143" s="6" t="s">
        <v>269</v>
      </c>
      <c r="E143" s="3" t="s">
        <v>270</v>
      </c>
      <c r="F143" s="60">
        <v>1520.6</v>
      </c>
      <c r="G143" s="60">
        <v>1520.6</v>
      </c>
      <c r="H143" s="60">
        <v>753.15</v>
      </c>
      <c r="I143" s="60">
        <v>752.17506000000003</v>
      </c>
      <c r="J143" s="259">
        <f t="shared" si="9"/>
        <v>49.465675391292919</v>
      </c>
      <c r="K143" s="259">
        <f t="shared" si="10"/>
        <v>99.870551682931691</v>
      </c>
    </row>
    <row r="144" spans="1:11">
      <c r="A144" s="6"/>
      <c r="B144" s="15" t="s">
        <v>538</v>
      </c>
      <c r="C144" s="89"/>
      <c r="D144" s="15"/>
      <c r="E144" s="82" t="s">
        <v>539</v>
      </c>
      <c r="F144" s="63">
        <f>F145</f>
        <v>3394.8999999999996</v>
      </c>
      <c r="G144" s="63">
        <f t="shared" ref="G144:I146" si="16">G145</f>
        <v>3394.8999999999996</v>
      </c>
      <c r="H144" s="63">
        <f t="shared" si="16"/>
        <v>716.16367000000002</v>
      </c>
      <c r="I144" s="63">
        <f t="shared" si="16"/>
        <v>716.16367000000002</v>
      </c>
      <c r="J144" s="260">
        <f t="shared" si="9"/>
        <v>21.095280273351204</v>
      </c>
      <c r="K144" s="260">
        <f t="shared" si="10"/>
        <v>100</v>
      </c>
    </row>
    <row r="145" spans="1:11">
      <c r="A145" s="6"/>
      <c r="B145" s="14"/>
      <c r="C145" s="89" t="s">
        <v>3</v>
      </c>
      <c r="D145" s="88"/>
      <c r="E145" s="109" t="s">
        <v>540</v>
      </c>
      <c r="F145" s="63">
        <f>F146</f>
        <v>3394.8999999999996</v>
      </c>
      <c r="G145" s="63">
        <f t="shared" si="16"/>
        <v>3394.8999999999996</v>
      </c>
      <c r="H145" s="63">
        <f t="shared" si="16"/>
        <v>716.16367000000002</v>
      </c>
      <c r="I145" s="63">
        <f t="shared" si="16"/>
        <v>716.16367000000002</v>
      </c>
      <c r="J145" s="260">
        <f t="shared" ref="J145:J213" si="17">I145/G145*100</f>
        <v>21.095280273351204</v>
      </c>
      <c r="K145" s="260">
        <f>I145/H145*100</f>
        <v>100</v>
      </c>
    </row>
    <row r="146" spans="1:11" ht="38.25">
      <c r="A146" s="92"/>
      <c r="B146" s="92"/>
      <c r="C146" s="93" t="s">
        <v>341</v>
      </c>
      <c r="D146" s="92"/>
      <c r="E146" s="94" t="s">
        <v>342</v>
      </c>
      <c r="F146" s="95">
        <f>F147</f>
        <v>3394.8999999999996</v>
      </c>
      <c r="G146" s="95">
        <f t="shared" si="16"/>
        <v>3394.8999999999996</v>
      </c>
      <c r="H146" s="95">
        <f t="shared" si="16"/>
        <v>716.16367000000002</v>
      </c>
      <c r="I146" s="95">
        <f t="shared" si="16"/>
        <v>716.16367000000002</v>
      </c>
      <c r="J146" s="256">
        <f t="shared" si="17"/>
        <v>21.095280273351204</v>
      </c>
      <c r="K146" s="256">
        <f>I146/H146*100</f>
        <v>100</v>
      </c>
    </row>
    <row r="147" spans="1:11" ht="26.25">
      <c r="A147" s="29"/>
      <c r="B147" s="29"/>
      <c r="C147" s="29" t="s">
        <v>350</v>
      </c>
      <c r="D147" s="29"/>
      <c r="E147" s="18" t="s">
        <v>351</v>
      </c>
      <c r="F147" s="61">
        <f>F148+F150+F155+F153</f>
        <v>3394.8999999999996</v>
      </c>
      <c r="G147" s="61">
        <f>G148+G150+G155+G153</f>
        <v>3394.8999999999996</v>
      </c>
      <c r="H147" s="61">
        <f>H148+H150+H155+H153</f>
        <v>716.16367000000002</v>
      </c>
      <c r="I147" s="61">
        <f>I148+I150+I155+I153</f>
        <v>716.16367000000002</v>
      </c>
      <c r="J147" s="258">
        <f t="shared" si="17"/>
        <v>21.095280273351204</v>
      </c>
      <c r="K147" s="258">
        <f>I147/H147*100</f>
        <v>100</v>
      </c>
    </row>
    <row r="148" spans="1:11">
      <c r="A148" s="6"/>
      <c r="B148" s="6"/>
      <c r="C148" s="6" t="s">
        <v>352</v>
      </c>
      <c r="D148" s="6"/>
      <c r="E148" s="47" t="s">
        <v>632</v>
      </c>
      <c r="F148" s="60">
        <f>F149</f>
        <v>110.29999999999973</v>
      </c>
      <c r="G148" s="60">
        <f>G149</f>
        <v>110.29999999999973</v>
      </c>
      <c r="H148" s="60">
        <f>H149</f>
        <v>0</v>
      </c>
      <c r="I148" s="60">
        <f>I149</f>
        <v>0</v>
      </c>
      <c r="J148" s="259">
        <f t="shared" si="17"/>
        <v>0</v>
      </c>
      <c r="K148" s="259"/>
    </row>
    <row r="149" spans="1:11">
      <c r="A149" s="6"/>
      <c r="B149" s="6"/>
      <c r="C149" s="6"/>
      <c r="D149" s="6" t="s">
        <v>269</v>
      </c>
      <c r="E149" s="3" t="s">
        <v>270</v>
      </c>
      <c r="F149" s="60">
        <f>4060.2-3949.9</f>
        <v>110.29999999999973</v>
      </c>
      <c r="G149" s="60">
        <f>4060.2-3949.9</f>
        <v>110.29999999999973</v>
      </c>
      <c r="H149" s="60">
        <v>0</v>
      </c>
      <c r="I149" s="60">
        <v>0</v>
      </c>
      <c r="J149" s="259">
        <f t="shared" si="17"/>
        <v>0</v>
      </c>
      <c r="K149" s="259"/>
    </row>
    <row r="150" spans="1:11" ht="26.25">
      <c r="A150" s="6"/>
      <c r="B150" s="6"/>
      <c r="C150" s="6" t="s">
        <v>353</v>
      </c>
      <c r="D150" s="6"/>
      <c r="E150" s="48" t="s">
        <v>711</v>
      </c>
      <c r="F150" s="60">
        <f>F151+F152</f>
        <v>981.49999999999977</v>
      </c>
      <c r="G150" s="60">
        <f>G151+G152</f>
        <v>981.49999999999977</v>
      </c>
      <c r="H150" s="60">
        <f>H151+H152</f>
        <v>603.08335</v>
      </c>
      <c r="I150" s="60">
        <f>I151+I152</f>
        <v>603.08335</v>
      </c>
      <c r="J150" s="259">
        <f t="shared" si="17"/>
        <v>61.445068772287328</v>
      </c>
      <c r="K150" s="259">
        <f>I150/H150*100</f>
        <v>100</v>
      </c>
    </row>
    <row r="151" spans="1:11">
      <c r="A151" s="6"/>
      <c r="B151" s="6"/>
      <c r="C151" s="6"/>
      <c r="D151" s="6" t="s">
        <v>269</v>
      </c>
      <c r="E151" s="3" t="s">
        <v>270</v>
      </c>
      <c r="F151" s="60">
        <f>2792.1-1844.9</f>
        <v>947.19999999999982</v>
      </c>
      <c r="G151" s="60">
        <f>2792.1-1844.9</f>
        <v>947.19999999999982</v>
      </c>
      <c r="H151" s="60">
        <v>568.78335000000004</v>
      </c>
      <c r="I151" s="60">
        <v>568.78335000000004</v>
      </c>
      <c r="J151" s="259">
        <f t="shared" si="17"/>
        <v>60.048917863175689</v>
      </c>
      <c r="K151" s="259"/>
    </row>
    <row r="152" spans="1:11" ht="26.25">
      <c r="A152" s="6"/>
      <c r="B152" s="6"/>
      <c r="C152" s="6"/>
      <c r="D152" s="6" t="s">
        <v>444</v>
      </c>
      <c r="E152" s="3" t="s">
        <v>445</v>
      </c>
      <c r="F152" s="60">
        <v>34.299999999999997</v>
      </c>
      <c r="G152" s="60">
        <v>34.299999999999997</v>
      </c>
      <c r="H152" s="60">
        <v>34.299999999999997</v>
      </c>
      <c r="I152" s="60">
        <v>34.299999999999997</v>
      </c>
      <c r="J152" s="259">
        <f t="shared" si="17"/>
        <v>100</v>
      </c>
      <c r="K152" s="259">
        <f>I152/H152*100</f>
        <v>100</v>
      </c>
    </row>
    <row r="153" spans="1:11" ht="26.25">
      <c r="A153" s="6"/>
      <c r="B153" s="6"/>
      <c r="C153" s="6" t="s">
        <v>354</v>
      </c>
      <c r="D153" s="6"/>
      <c r="E153" s="3" t="s">
        <v>355</v>
      </c>
      <c r="F153" s="60">
        <f>F154</f>
        <v>1785</v>
      </c>
      <c r="G153" s="60">
        <f>G154</f>
        <v>1785</v>
      </c>
      <c r="H153" s="60">
        <f>H154</f>
        <v>113.08032</v>
      </c>
      <c r="I153" s="60">
        <f>I154</f>
        <v>113.08032</v>
      </c>
      <c r="J153" s="259">
        <f t="shared" si="17"/>
        <v>6.3350319327731093</v>
      </c>
      <c r="K153" s="259"/>
    </row>
    <row r="154" spans="1:11">
      <c r="A154" s="6"/>
      <c r="B154" s="6"/>
      <c r="C154" s="6"/>
      <c r="D154" s="6" t="s">
        <v>269</v>
      </c>
      <c r="E154" s="3" t="s">
        <v>270</v>
      </c>
      <c r="F154" s="60">
        <v>1785</v>
      </c>
      <c r="G154" s="60">
        <v>1785</v>
      </c>
      <c r="H154" s="60">
        <v>113.08032</v>
      </c>
      <c r="I154" s="60">
        <v>113.08032</v>
      </c>
      <c r="J154" s="259">
        <f t="shared" si="17"/>
        <v>6.3350319327731093</v>
      </c>
      <c r="K154" s="259"/>
    </row>
    <row r="155" spans="1:11" ht="26.25">
      <c r="A155" s="6"/>
      <c r="B155" s="6"/>
      <c r="C155" s="6" t="s">
        <v>356</v>
      </c>
      <c r="D155" s="6"/>
      <c r="E155" s="57" t="s">
        <v>443</v>
      </c>
      <c r="F155" s="60">
        <f>SUM(F156)</f>
        <v>518.1</v>
      </c>
      <c r="G155" s="60">
        <f>SUM(G156)</f>
        <v>518.1</v>
      </c>
      <c r="H155" s="60">
        <f>SUM(H156)</f>
        <v>0</v>
      </c>
      <c r="I155" s="60">
        <f>SUM(I156)</f>
        <v>0</v>
      </c>
      <c r="J155" s="259">
        <f t="shared" si="17"/>
        <v>0</v>
      </c>
      <c r="K155" s="259"/>
    </row>
    <row r="156" spans="1:11">
      <c r="A156" s="6"/>
      <c r="B156" s="6"/>
      <c r="C156" s="6"/>
      <c r="D156" s="6" t="s">
        <v>269</v>
      </c>
      <c r="E156" s="3" t="s">
        <v>270</v>
      </c>
      <c r="F156" s="60">
        <v>518.1</v>
      </c>
      <c r="G156" s="60">
        <v>518.1</v>
      </c>
      <c r="H156" s="60">
        <v>0</v>
      </c>
      <c r="I156" s="60">
        <v>0</v>
      </c>
      <c r="J156" s="259">
        <f t="shared" si="17"/>
        <v>0</v>
      </c>
      <c r="K156" s="259"/>
    </row>
    <row r="157" spans="1:11" ht="25.5">
      <c r="A157" s="6"/>
      <c r="B157" s="15" t="s">
        <v>541</v>
      </c>
      <c r="C157" s="89"/>
      <c r="D157" s="15"/>
      <c r="E157" s="109" t="s">
        <v>542</v>
      </c>
      <c r="F157" s="63">
        <f>F158</f>
        <v>1101.3</v>
      </c>
      <c r="G157" s="63">
        <f>G158</f>
        <v>1101.3</v>
      </c>
      <c r="H157" s="63">
        <f>H158</f>
        <v>505.41300000000001</v>
      </c>
      <c r="I157" s="63">
        <f>I158</f>
        <v>505.41300000000001</v>
      </c>
      <c r="J157" s="260">
        <f t="shared" si="17"/>
        <v>45.892399891037869</v>
      </c>
      <c r="K157" s="260">
        <f>I157/H157*100</f>
        <v>100</v>
      </c>
    </row>
    <row r="158" spans="1:11">
      <c r="A158" s="6"/>
      <c r="B158" s="15"/>
      <c r="C158" s="89" t="s">
        <v>3</v>
      </c>
      <c r="D158" s="88"/>
      <c r="E158" s="109" t="s">
        <v>4</v>
      </c>
      <c r="F158" s="63">
        <f>F159+F180</f>
        <v>1101.3</v>
      </c>
      <c r="G158" s="63">
        <f>G159+G180</f>
        <v>1101.3</v>
      </c>
      <c r="H158" s="63">
        <f>H159+H180</f>
        <v>505.41300000000001</v>
      </c>
      <c r="I158" s="63">
        <f>I159+I180</f>
        <v>505.41300000000001</v>
      </c>
      <c r="J158" s="260">
        <f t="shared" si="17"/>
        <v>45.892399891037869</v>
      </c>
      <c r="K158" s="260">
        <f>I158/H158*100</f>
        <v>100</v>
      </c>
    </row>
    <row r="159" spans="1:11" ht="25.5">
      <c r="A159" s="92"/>
      <c r="B159" s="92"/>
      <c r="C159" s="93" t="s">
        <v>255</v>
      </c>
      <c r="D159" s="92"/>
      <c r="E159" s="94" t="s">
        <v>256</v>
      </c>
      <c r="F159" s="95">
        <f>F160+F166</f>
        <v>956.09999999999991</v>
      </c>
      <c r="G159" s="95">
        <f>G160+G166</f>
        <v>956.09999999999991</v>
      </c>
      <c r="H159" s="95">
        <f>H160+H166</f>
        <v>366.113</v>
      </c>
      <c r="I159" s="95">
        <f>I160+I166</f>
        <v>366.113</v>
      </c>
      <c r="J159" s="256">
        <f t="shared" si="17"/>
        <v>38.29233343792491</v>
      </c>
      <c r="K159" s="256">
        <f>I159/H159*100</f>
        <v>100</v>
      </c>
    </row>
    <row r="160" spans="1:11" ht="26.25">
      <c r="A160" s="27"/>
      <c r="B160" s="27"/>
      <c r="C160" s="27" t="s">
        <v>257</v>
      </c>
      <c r="D160" s="27"/>
      <c r="E160" s="28" t="s">
        <v>258</v>
      </c>
      <c r="F160" s="64">
        <f>F161</f>
        <v>562</v>
      </c>
      <c r="G160" s="64">
        <f>G161</f>
        <v>562</v>
      </c>
      <c r="H160" s="64">
        <f>H161</f>
        <v>275</v>
      </c>
      <c r="I160" s="64">
        <f>I161</f>
        <v>275</v>
      </c>
      <c r="J160" s="257">
        <f t="shared" si="17"/>
        <v>48.932384341637011</v>
      </c>
      <c r="K160" s="257"/>
    </row>
    <row r="161" spans="1:11" ht="26.25">
      <c r="A161" s="29"/>
      <c r="B161" s="29"/>
      <c r="C161" s="29" t="s">
        <v>259</v>
      </c>
      <c r="D161" s="32"/>
      <c r="E161" s="30" t="s">
        <v>260</v>
      </c>
      <c r="F161" s="61">
        <f>F162+F164</f>
        <v>562</v>
      </c>
      <c r="G161" s="61">
        <f>G162+G164</f>
        <v>562</v>
      </c>
      <c r="H161" s="61">
        <f>H162+H164</f>
        <v>275</v>
      </c>
      <c r="I161" s="61">
        <f>I162+I164</f>
        <v>275</v>
      </c>
      <c r="J161" s="258">
        <f t="shared" si="17"/>
        <v>48.932384341637011</v>
      </c>
      <c r="K161" s="258"/>
    </row>
    <row r="162" spans="1:11" ht="39">
      <c r="A162" s="6"/>
      <c r="B162" s="6"/>
      <c r="C162" s="6" t="s">
        <v>261</v>
      </c>
      <c r="D162" s="6"/>
      <c r="E162" s="3" t="s">
        <v>262</v>
      </c>
      <c r="F162" s="60">
        <f>F163</f>
        <v>10</v>
      </c>
      <c r="G162" s="60">
        <f>G163</f>
        <v>10</v>
      </c>
      <c r="H162" s="60">
        <f>H163</f>
        <v>0</v>
      </c>
      <c r="I162" s="60">
        <f>I163</f>
        <v>0</v>
      </c>
      <c r="J162" s="259">
        <f t="shared" si="17"/>
        <v>0</v>
      </c>
      <c r="K162" s="259"/>
    </row>
    <row r="163" spans="1:11">
      <c r="A163" s="6"/>
      <c r="B163" s="6"/>
      <c r="C163" s="6"/>
      <c r="D163" s="6" t="s">
        <v>269</v>
      </c>
      <c r="E163" s="3" t="s">
        <v>270</v>
      </c>
      <c r="F163" s="60">
        <v>10</v>
      </c>
      <c r="G163" s="60">
        <v>10</v>
      </c>
      <c r="H163" s="60">
        <v>0</v>
      </c>
      <c r="I163" s="60">
        <v>0</v>
      </c>
      <c r="J163" s="259">
        <f t="shared" si="17"/>
        <v>0</v>
      </c>
      <c r="K163" s="259"/>
    </row>
    <row r="164" spans="1:11" ht="39">
      <c r="A164" s="6"/>
      <c r="B164" s="6"/>
      <c r="C164" s="6" t="s">
        <v>263</v>
      </c>
      <c r="D164" s="6"/>
      <c r="E164" s="3" t="s">
        <v>264</v>
      </c>
      <c r="F164" s="60">
        <f>F165</f>
        <v>552</v>
      </c>
      <c r="G164" s="60">
        <f>G165</f>
        <v>552</v>
      </c>
      <c r="H164" s="60">
        <f>H165</f>
        <v>275</v>
      </c>
      <c r="I164" s="60">
        <f>I165</f>
        <v>275</v>
      </c>
      <c r="J164" s="259">
        <f t="shared" si="17"/>
        <v>49.818840579710141</v>
      </c>
      <c r="K164" s="259"/>
    </row>
    <row r="165" spans="1:11">
      <c r="A165" s="6"/>
      <c r="B165" s="6"/>
      <c r="C165" s="6"/>
      <c r="D165" s="6" t="s">
        <v>269</v>
      </c>
      <c r="E165" s="3" t="s">
        <v>270</v>
      </c>
      <c r="F165" s="60">
        <v>552</v>
      </c>
      <c r="G165" s="60">
        <v>552</v>
      </c>
      <c r="H165" s="60">
        <v>275</v>
      </c>
      <c r="I165" s="60">
        <v>275</v>
      </c>
      <c r="J165" s="259">
        <f t="shared" si="17"/>
        <v>49.818840579710141</v>
      </c>
      <c r="K165" s="259"/>
    </row>
    <row r="166" spans="1:11" ht="26.25">
      <c r="A166" s="27"/>
      <c r="B166" s="27"/>
      <c r="C166" s="27" t="s">
        <v>265</v>
      </c>
      <c r="D166" s="27"/>
      <c r="E166" s="28" t="s">
        <v>266</v>
      </c>
      <c r="F166" s="64">
        <f>F167</f>
        <v>394.09999999999997</v>
      </c>
      <c r="G166" s="64">
        <f>G167</f>
        <v>394.09999999999997</v>
      </c>
      <c r="H166" s="64">
        <f>H167</f>
        <v>91.113</v>
      </c>
      <c r="I166" s="64">
        <f>I167</f>
        <v>91.113</v>
      </c>
      <c r="J166" s="257">
        <f t="shared" si="17"/>
        <v>23.119259071301702</v>
      </c>
      <c r="K166" s="257">
        <f t="shared" ref="K166:K174" si="18">I166/H166*100</f>
        <v>100</v>
      </c>
    </row>
    <row r="167" spans="1:11" ht="26.25">
      <c r="A167" s="29"/>
      <c r="B167" s="29"/>
      <c r="C167" s="29" t="s">
        <v>420</v>
      </c>
      <c r="D167" s="32"/>
      <c r="E167" s="30" t="s">
        <v>267</v>
      </c>
      <c r="F167" s="61">
        <f>F168+F178+F175</f>
        <v>394.09999999999997</v>
      </c>
      <c r="G167" s="61">
        <f>G168+G178+G175</f>
        <v>394.09999999999997</v>
      </c>
      <c r="H167" s="61">
        <f>H168+H178+H175</f>
        <v>91.113</v>
      </c>
      <c r="I167" s="61">
        <f>I168+I178+I175</f>
        <v>91.113</v>
      </c>
      <c r="J167" s="258">
        <f t="shared" si="17"/>
        <v>23.119259071301702</v>
      </c>
      <c r="K167" s="258">
        <f t="shared" si="18"/>
        <v>100</v>
      </c>
    </row>
    <row r="168" spans="1:11" ht="26.25">
      <c r="A168" s="78"/>
      <c r="B168" s="78"/>
      <c r="C168" s="6" t="s">
        <v>419</v>
      </c>
      <c r="D168" s="6"/>
      <c r="E168" s="40" t="s">
        <v>268</v>
      </c>
      <c r="F168" s="60">
        <f>F174+F173</f>
        <v>342.9</v>
      </c>
      <c r="G168" s="60">
        <f>G172+G169</f>
        <v>342.9</v>
      </c>
      <c r="H168" s="60">
        <f>H172+H169</f>
        <v>91.113</v>
      </c>
      <c r="I168" s="60">
        <f>I172+I169</f>
        <v>91.113</v>
      </c>
      <c r="J168" s="259">
        <f t="shared" si="17"/>
        <v>26.57130358705162</v>
      </c>
      <c r="K168" s="259">
        <f t="shared" si="18"/>
        <v>100</v>
      </c>
    </row>
    <row r="169" spans="1:11">
      <c r="A169" s="78"/>
      <c r="B169" s="78"/>
      <c r="C169" s="6"/>
      <c r="D169" s="6" t="s">
        <v>379</v>
      </c>
      <c r="E169" s="3" t="s">
        <v>270</v>
      </c>
      <c r="F169" s="60">
        <v>0</v>
      </c>
      <c r="G169" s="60">
        <f>G170+G171</f>
        <v>322.89999999999998</v>
      </c>
      <c r="H169" s="60">
        <f>H170+H171</f>
        <v>85.38</v>
      </c>
      <c r="I169" s="60">
        <f>I170+I171</f>
        <v>85.38</v>
      </c>
      <c r="J169" s="259"/>
      <c r="K169" s="259"/>
    </row>
    <row r="170" spans="1:11">
      <c r="A170" s="78"/>
      <c r="B170" s="78"/>
      <c r="C170" s="6"/>
      <c r="D170" s="6"/>
      <c r="E170" s="3" t="s">
        <v>147</v>
      </c>
      <c r="F170" s="60">
        <v>0</v>
      </c>
      <c r="G170" s="60">
        <v>114.1</v>
      </c>
      <c r="H170" s="60">
        <v>23.85</v>
      </c>
      <c r="I170" s="60">
        <v>23.85</v>
      </c>
      <c r="J170" s="259"/>
      <c r="K170" s="259"/>
    </row>
    <row r="171" spans="1:11">
      <c r="A171" s="78"/>
      <c r="B171" s="78"/>
      <c r="C171" s="6"/>
      <c r="D171" s="6"/>
      <c r="E171" s="3" t="s">
        <v>101</v>
      </c>
      <c r="F171" s="60">
        <v>0</v>
      </c>
      <c r="G171" s="60">
        <v>208.8</v>
      </c>
      <c r="H171" s="60">
        <v>61.53</v>
      </c>
      <c r="I171" s="60">
        <v>61.53</v>
      </c>
      <c r="J171" s="259"/>
      <c r="K171" s="259"/>
    </row>
    <row r="172" spans="1:11">
      <c r="A172" s="78"/>
      <c r="B172" s="78"/>
      <c r="C172" s="6"/>
      <c r="D172" s="6" t="s">
        <v>269</v>
      </c>
      <c r="E172" s="3" t="s">
        <v>270</v>
      </c>
      <c r="F172" s="60">
        <f>SUM(F173:F174)</f>
        <v>342.9</v>
      </c>
      <c r="G172" s="60">
        <f>SUM(G173:G174)</f>
        <v>20</v>
      </c>
      <c r="H172" s="60">
        <f>SUM(H173:H174)</f>
        <v>5.7329999999999997</v>
      </c>
      <c r="I172" s="60">
        <f>SUM(I173:I174)</f>
        <v>5.7329999999999997</v>
      </c>
      <c r="J172" s="259">
        <f t="shared" si="17"/>
        <v>28.664999999999996</v>
      </c>
      <c r="K172" s="259">
        <f t="shared" si="18"/>
        <v>100</v>
      </c>
    </row>
    <row r="173" spans="1:11">
      <c r="A173" s="78"/>
      <c r="B173" s="78"/>
      <c r="C173" s="6"/>
      <c r="D173" s="6"/>
      <c r="E173" s="3" t="s">
        <v>147</v>
      </c>
      <c r="F173" s="60">
        <v>114.1</v>
      </c>
      <c r="G173" s="60">
        <v>0</v>
      </c>
      <c r="H173" s="60">
        <v>0</v>
      </c>
      <c r="I173" s="60">
        <v>0</v>
      </c>
      <c r="J173" s="259"/>
      <c r="K173" s="259"/>
    </row>
    <row r="174" spans="1:11">
      <c r="A174" s="78"/>
      <c r="B174" s="78"/>
      <c r="C174" s="6"/>
      <c r="D174" s="6"/>
      <c r="E174" s="3" t="s">
        <v>101</v>
      </c>
      <c r="F174" s="60">
        <v>228.8</v>
      </c>
      <c r="G174" s="60">
        <v>20</v>
      </c>
      <c r="H174" s="60">
        <v>5.7329999999999997</v>
      </c>
      <c r="I174" s="60">
        <v>5.7329999999999997</v>
      </c>
      <c r="J174" s="259">
        <f t="shared" si="17"/>
        <v>28.664999999999996</v>
      </c>
      <c r="K174" s="259">
        <f t="shared" si="18"/>
        <v>100</v>
      </c>
    </row>
    <row r="175" spans="1:11" ht="39">
      <c r="A175" s="78"/>
      <c r="B175" s="78"/>
      <c r="C175" s="6" t="s">
        <v>421</v>
      </c>
      <c r="D175" s="6"/>
      <c r="E175" s="3" t="s">
        <v>449</v>
      </c>
      <c r="F175" s="68">
        <f>F176+F177</f>
        <v>31.2</v>
      </c>
      <c r="G175" s="68">
        <f>G176+G177</f>
        <v>31.2</v>
      </c>
      <c r="H175" s="68">
        <f>H176+H177</f>
        <v>0</v>
      </c>
      <c r="I175" s="68">
        <f>I176+I177</f>
        <v>0</v>
      </c>
      <c r="J175" s="261">
        <f t="shared" si="17"/>
        <v>0</v>
      </c>
      <c r="K175" s="261"/>
    </row>
    <row r="176" spans="1:11">
      <c r="A176" s="78"/>
      <c r="B176" s="78"/>
      <c r="C176" s="6"/>
      <c r="D176" s="6" t="s">
        <v>269</v>
      </c>
      <c r="E176" s="3" t="s">
        <v>270</v>
      </c>
      <c r="F176" s="68">
        <v>27.4</v>
      </c>
      <c r="G176" s="68">
        <v>27.4</v>
      </c>
      <c r="H176" s="68">
        <v>0</v>
      </c>
      <c r="I176" s="68">
        <v>0</v>
      </c>
      <c r="J176" s="261">
        <f t="shared" si="17"/>
        <v>0</v>
      </c>
      <c r="K176" s="261"/>
    </row>
    <row r="177" spans="1:11" ht="26.25">
      <c r="A177" s="78"/>
      <c r="B177" s="78"/>
      <c r="C177" s="6"/>
      <c r="D177" s="6" t="s">
        <v>444</v>
      </c>
      <c r="E177" s="3" t="s">
        <v>445</v>
      </c>
      <c r="F177" s="68">
        <v>3.8</v>
      </c>
      <c r="G177" s="68">
        <v>3.8</v>
      </c>
      <c r="H177" s="68">
        <v>0</v>
      </c>
      <c r="I177" s="68">
        <v>0</v>
      </c>
      <c r="J177" s="261">
        <f t="shared" si="17"/>
        <v>0</v>
      </c>
      <c r="K177" s="261"/>
    </row>
    <row r="178" spans="1:11">
      <c r="A178" s="78"/>
      <c r="B178" s="78"/>
      <c r="C178" s="6" t="s">
        <v>422</v>
      </c>
      <c r="D178" s="6"/>
      <c r="E178" s="3" t="s">
        <v>450</v>
      </c>
      <c r="F178" s="68">
        <f>F179</f>
        <v>20</v>
      </c>
      <c r="G178" s="68">
        <f>G179</f>
        <v>20</v>
      </c>
      <c r="H178" s="68">
        <f>H179</f>
        <v>0</v>
      </c>
      <c r="I178" s="68">
        <f>I179</f>
        <v>0</v>
      </c>
      <c r="J178" s="261">
        <f t="shared" si="17"/>
        <v>0</v>
      </c>
      <c r="K178" s="261"/>
    </row>
    <row r="179" spans="1:11" ht="26.25">
      <c r="A179" s="78"/>
      <c r="B179" s="78"/>
      <c r="C179" s="6"/>
      <c r="D179" s="6" t="s">
        <v>444</v>
      </c>
      <c r="E179" s="3" t="s">
        <v>445</v>
      </c>
      <c r="F179" s="68">
        <v>20</v>
      </c>
      <c r="G179" s="68">
        <v>20</v>
      </c>
      <c r="H179" s="68">
        <v>0</v>
      </c>
      <c r="I179" s="68">
        <v>0</v>
      </c>
      <c r="J179" s="261">
        <f t="shared" si="17"/>
        <v>0</v>
      </c>
      <c r="K179" s="261"/>
    </row>
    <row r="180" spans="1:11" ht="38.25">
      <c r="A180" s="92"/>
      <c r="B180" s="92"/>
      <c r="C180" s="93" t="s">
        <v>341</v>
      </c>
      <c r="D180" s="92"/>
      <c r="E180" s="94" t="s">
        <v>342</v>
      </c>
      <c r="F180" s="95">
        <f t="shared" ref="F180:I182" si="19">F181</f>
        <v>145.19999999999999</v>
      </c>
      <c r="G180" s="95">
        <f t="shared" si="19"/>
        <v>145.19999999999999</v>
      </c>
      <c r="H180" s="95">
        <f t="shared" si="19"/>
        <v>139.30000000000001</v>
      </c>
      <c r="I180" s="95">
        <f t="shared" si="19"/>
        <v>139.30000000000001</v>
      </c>
      <c r="J180" s="256">
        <f t="shared" si="17"/>
        <v>95.936639118457308</v>
      </c>
      <c r="K180" s="256">
        <f t="shared" ref="K180:K185" si="20">I180/H180*100</f>
        <v>100</v>
      </c>
    </row>
    <row r="181" spans="1:11">
      <c r="A181" s="29"/>
      <c r="B181" s="29"/>
      <c r="C181" s="29" t="s">
        <v>357</v>
      </c>
      <c r="D181" s="29"/>
      <c r="E181" s="18" t="s">
        <v>358</v>
      </c>
      <c r="F181" s="61">
        <f t="shared" si="19"/>
        <v>145.19999999999999</v>
      </c>
      <c r="G181" s="61">
        <f t="shared" si="19"/>
        <v>145.19999999999999</v>
      </c>
      <c r="H181" s="61">
        <f t="shared" si="19"/>
        <v>139.30000000000001</v>
      </c>
      <c r="I181" s="61">
        <f t="shared" si="19"/>
        <v>139.30000000000001</v>
      </c>
      <c r="J181" s="258">
        <f t="shared" si="17"/>
        <v>95.936639118457308</v>
      </c>
      <c r="K181" s="258">
        <f t="shared" si="20"/>
        <v>100</v>
      </c>
    </row>
    <row r="182" spans="1:11">
      <c r="A182" s="78"/>
      <c r="B182" s="78"/>
      <c r="C182" s="6" t="s">
        <v>359</v>
      </c>
      <c r="D182" s="6"/>
      <c r="E182" s="51" t="s">
        <v>451</v>
      </c>
      <c r="F182" s="60">
        <f>F183</f>
        <v>145.19999999999999</v>
      </c>
      <c r="G182" s="60">
        <f t="shared" si="19"/>
        <v>145.19999999999999</v>
      </c>
      <c r="H182" s="60">
        <f t="shared" si="19"/>
        <v>139.30000000000001</v>
      </c>
      <c r="I182" s="60">
        <f t="shared" si="19"/>
        <v>139.30000000000001</v>
      </c>
      <c r="J182" s="259">
        <f t="shared" si="17"/>
        <v>95.936639118457308</v>
      </c>
      <c r="K182" s="259">
        <f t="shared" si="20"/>
        <v>100</v>
      </c>
    </row>
    <row r="183" spans="1:11">
      <c r="A183" s="78"/>
      <c r="B183" s="78"/>
      <c r="C183" s="6"/>
      <c r="D183" s="6" t="s">
        <v>269</v>
      </c>
      <c r="E183" s="3" t="s">
        <v>270</v>
      </c>
      <c r="F183" s="60">
        <v>145.19999999999999</v>
      </c>
      <c r="G183" s="60">
        <v>145.19999999999999</v>
      </c>
      <c r="H183" s="60">
        <v>139.30000000000001</v>
      </c>
      <c r="I183" s="60">
        <v>139.30000000000001</v>
      </c>
      <c r="J183" s="259">
        <f t="shared" si="17"/>
        <v>95.936639118457308</v>
      </c>
      <c r="K183" s="259">
        <f t="shared" si="20"/>
        <v>100</v>
      </c>
    </row>
    <row r="184" spans="1:11">
      <c r="A184" s="88"/>
      <c r="B184" s="15" t="s">
        <v>543</v>
      </c>
      <c r="C184" s="89"/>
      <c r="D184" s="88"/>
      <c r="E184" s="82" t="s">
        <v>544</v>
      </c>
      <c r="F184" s="63">
        <f>F185+F212+F219+F268</f>
        <v>126325.80485000001</v>
      </c>
      <c r="G184" s="63">
        <f>G185+G212+G219+G268</f>
        <v>128817.51356000001</v>
      </c>
      <c r="H184" s="63">
        <f>H185+H212+H219+H268</f>
        <v>59883.529110000003</v>
      </c>
      <c r="I184" s="63">
        <f>I185+I212+I219+I268</f>
        <v>59873.321230000001</v>
      </c>
      <c r="J184" s="260">
        <f t="shared" si="17"/>
        <v>46.479177850387934</v>
      </c>
      <c r="K184" s="260">
        <f t="shared" si="20"/>
        <v>99.982953776853648</v>
      </c>
    </row>
    <row r="185" spans="1:11">
      <c r="A185" s="88"/>
      <c r="B185" s="15" t="s">
        <v>545</v>
      </c>
      <c r="C185" s="89"/>
      <c r="D185" s="15"/>
      <c r="E185" s="109" t="s">
        <v>546</v>
      </c>
      <c r="F185" s="63">
        <f>F186+F206</f>
        <v>519.40000000000009</v>
      </c>
      <c r="G185" s="63">
        <f>G186+G206</f>
        <v>534.6</v>
      </c>
      <c r="H185" s="63">
        <f>H186+H206</f>
        <v>228.35000000000002</v>
      </c>
      <c r="I185" s="63">
        <f>I186+I206</f>
        <v>228.35000000000002</v>
      </c>
      <c r="J185" s="260">
        <f t="shared" si="17"/>
        <v>42.714178825289942</v>
      </c>
      <c r="K185" s="260">
        <f t="shared" si="20"/>
        <v>100</v>
      </c>
    </row>
    <row r="186" spans="1:11">
      <c r="A186" s="88"/>
      <c r="B186" s="15"/>
      <c r="C186" s="89" t="s">
        <v>3</v>
      </c>
      <c r="D186" s="88"/>
      <c r="E186" s="109" t="s">
        <v>4</v>
      </c>
      <c r="F186" s="63">
        <f>F187+F201</f>
        <v>346.6</v>
      </c>
      <c r="G186" s="63">
        <f>G187+G201</f>
        <v>346.6</v>
      </c>
      <c r="H186" s="63">
        <f>H187+H201</f>
        <v>105.55000000000001</v>
      </c>
      <c r="I186" s="63">
        <f>I187+I201</f>
        <v>105.55000000000001</v>
      </c>
      <c r="J186" s="260">
        <f t="shared" si="17"/>
        <v>30.452971725331796</v>
      </c>
      <c r="K186" s="260"/>
    </row>
    <row r="187" spans="1:11" ht="25.5">
      <c r="A187" s="92"/>
      <c r="B187" s="92"/>
      <c r="C187" s="93" t="s">
        <v>271</v>
      </c>
      <c r="D187" s="92"/>
      <c r="E187" s="94" t="s">
        <v>272</v>
      </c>
      <c r="F187" s="95">
        <f>F188</f>
        <v>233.60000000000002</v>
      </c>
      <c r="G187" s="95">
        <f>G188</f>
        <v>233.60000000000002</v>
      </c>
      <c r="H187" s="95">
        <f>H188</f>
        <v>105.55000000000001</v>
      </c>
      <c r="I187" s="95">
        <f>I188</f>
        <v>105.55000000000001</v>
      </c>
      <c r="J187" s="256">
        <f t="shared" si="17"/>
        <v>45.184075342465754</v>
      </c>
      <c r="K187" s="256"/>
    </row>
    <row r="188" spans="1:11" ht="26.25">
      <c r="A188" s="27"/>
      <c r="B188" s="27"/>
      <c r="C188" s="27" t="s">
        <v>425</v>
      </c>
      <c r="D188" s="27"/>
      <c r="E188" s="46" t="s">
        <v>426</v>
      </c>
      <c r="F188" s="64">
        <f>F189+F192</f>
        <v>233.60000000000002</v>
      </c>
      <c r="G188" s="64">
        <f>G189+G192</f>
        <v>233.60000000000002</v>
      </c>
      <c r="H188" s="64">
        <f>H189+H192</f>
        <v>105.55000000000001</v>
      </c>
      <c r="I188" s="64">
        <f>I189+I192</f>
        <v>105.55000000000001</v>
      </c>
      <c r="J188" s="257">
        <f t="shared" si="17"/>
        <v>45.184075342465754</v>
      </c>
      <c r="K188" s="257"/>
    </row>
    <row r="189" spans="1:11">
      <c r="A189" s="29"/>
      <c r="B189" s="29"/>
      <c r="C189" s="29" t="s">
        <v>427</v>
      </c>
      <c r="D189" s="29"/>
      <c r="E189" s="18" t="s">
        <v>339</v>
      </c>
      <c r="F189" s="61">
        <f t="shared" ref="F189:I190" si="21">F190</f>
        <v>112.7</v>
      </c>
      <c r="G189" s="61">
        <f t="shared" si="21"/>
        <v>112.7</v>
      </c>
      <c r="H189" s="61">
        <f t="shared" si="21"/>
        <v>82.65</v>
      </c>
      <c r="I189" s="61">
        <f t="shared" si="21"/>
        <v>82.65</v>
      </c>
      <c r="J189" s="258">
        <f t="shared" si="17"/>
        <v>73.3362910381544</v>
      </c>
      <c r="K189" s="258"/>
    </row>
    <row r="190" spans="1:11">
      <c r="A190" s="6"/>
      <c r="B190" s="6"/>
      <c r="C190" s="6" t="s">
        <v>428</v>
      </c>
      <c r="D190" s="6"/>
      <c r="E190" s="17" t="s">
        <v>273</v>
      </c>
      <c r="F190" s="68">
        <f t="shared" si="21"/>
        <v>112.7</v>
      </c>
      <c r="G190" s="68">
        <f t="shared" si="21"/>
        <v>112.7</v>
      </c>
      <c r="H190" s="68">
        <f t="shared" si="21"/>
        <v>82.65</v>
      </c>
      <c r="I190" s="68">
        <f t="shared" si="21"/>
        <v>82.65</v>
      </c>
      <c r="J190" s="261">
        <f t="shared" si="17"/>
        <v>73.3362910381544</v>
      </c>
      <c r="K190" s="261"/>
    </row>
    <row r="191" spans="1:11">
      <c r="A191" s="6"/>
      <c r="B191" s="6"/>
      <c r="C191" s="6"/>
      <c r="D191" s="6" t="s">
        <v>269</v>
      </c>
      <c r="E191" s="3" t="s">
        <v>270</v>
      </c>
      <c r="F191" s="68">
        <v>112.7</v>
      </c>
      <c r="G191" s="68">
        <v>112.7</v>
      </c>
      <c r="H191" s="68">
        <v>82.65</v>
      </c>
      <c r="I191" s="68">
        <v>82.65</v>
      </c>
      <c r="J191" s="261">
        <f t="shared" si="17"/>
        <v>73.3362910381544</v>
      </c>
      <c r="K191" s="261"/>
    </row>
    <row r="192" spans="1:11">
      <c r="A192" s="29"/>
      <c r="B192" s="29"/>
      <c r="C192" s="29" t="s">
        <v>429</v>
      </c>
      <c r="D192" s="29"/>
      <c r="E192" s="18" t="s">
        <v>340</v>
      </c>
      <c r="F192" s="61">
        <f>F193+F195+F197+F199</f>
        <v>120.9</v>
      </c>
      <c r="G192" s="61">
        <f>G193+G195+G197+G199</f>
        <v>120.9</v>
      </c>
      <c r="H192" s="61">
        <f>H193+H195+H197+H199</f>
        <v>22.9</v>
      </c>
      <c r="I192" s="61">
        <f>I193+I195+I197+I199</f>
        <v>22.9</v>
      </c>
      <c r="J192" s="258">
        <f t="shared" si="17"/>
        <v>18.941273779983455</v>
      </c>
      <c r="K192" s="258"/>
    </row>
    <row r="193" spans="1:11" ht="26.25">
      <c r="A193" s="78"/>
      <c r="B193" s="78"/>
      <c r="C193" s="6" t="s">
        <v>430</v>
      </c>
      <c r="D193" s="6"/>
      <c r="E193" s="17" t="s">
        <v>274</v>
      </c>
      <c r="F193" s="68">
        <f>F194</f>
        <v>32.6</v>
      </c>
      <c r="G193" s="68">
        <f>G194</f>
        <v>32.6</v>
      </c>
      <c r="H193" s="68">
        <f>H194</f>
        <v>0</v>
      </c>
      <c r="I193" s="68">
        <f>I194</f>
        <v>0</v>
      </c>
      <c r="J193" s="261">
        <f t="shared" si="17"/>
        <v>0</v>
      </c>
      <c r="K193" s="261"/>
    </row>
    <row r="194" spans="1:11">
      <c r="A194" s="78"/>
      <c r="B194" s="78"/>
      <c r="C194" s="6"/>
      <c r="D194" s="6" t="s">
        <v>269</v>
      </c>
      <c r="E194" s="3" t="s">
        <v>270</v>
      </c>
      <c r="F194" s="68">
        <v>32.6</v>
      </c>
      <c r="G194" s="68">
        <v>32.6</v>
      </c>
      <c r="H194" s="68">
        <v>0</v>
      </c>
      <c r="I194" s="68">
        <v>0</v>
      </c>
      <c r="J194" s="261">
        <f t="shared" si="17"/>
        <v>0</v>
      </c>
      <c r="K194" s="261"/>
    </row>
    <row r="195" spans="1:11">
      <c r="A195" s="78"/>
      <c r="B195" s="78"/>
      <c r="C195" s="6" t="s">
        <v>431</v>
      </c>
      <c r="D195" s="6"/>
      <c r="E195" s="17" t="s">
        <v>275</v>
      </c>
      <c r="F195" s="68">
        <f>F196</f>
        <v>40</v>
      </c>
      <c r="G195" s="68">
        <f>G196</f>
        <v>40</v>
      </c>
      <c r="H195" s="68">
        <f>H196</f>
        <v>0</v>
      </c>
      <c r="I195" s="68">
        <f>I196</f>
        <v>0</v>
      </c>
      <c r="J195" s="261">
        <f t="shared" si="17"/>
        <v>0</v>
      </c>
      <c r="K195" s="261"/>
    </row>
    <row r="196" spans="1:11">
      <c r="A196" s="78"/>
      <c r="B196" s="78"/>
      <c r="C196" s="6"/>
      <c r="D196" s="6" t="s">
        <v>269</v>
      </c>
      <c r="E196" s="3" t="s">
        <v>270</v>
      </c>
      <c r="F196" s="68">
        <v>40</v>
      </c>
      <c r="G196" s="68">
        <v>40</v>
      </c>
      <c r="H196" s="68">
        <v>0</v>
      </c>
      <c r="I196" s="68">
        <v>0</v>
      </c>
      <c r="J196" s="261">
        <f t="shared" si="17"/>
        <v>0</v>
      </c>
      <c r="K196" s="261"/>
    </row>
    <row r="197" spans="1:11">
      <c r="A197" s="78"/>
      <c r="B197" s="78"/>
      <c r="C197" s="6" t="s">
        <v>432</v>
      </c>
      <c r="D197" s="6"/>
      <c r="E197" s="17" t="s">
        <v>276</v>
      </c>
      <c r="F197" s="68">
        <f>F198</f>
        <v>25.4</v>
      </c>
      <c r="G197" s="68">
        <f>G198</f>
        <v>25.4</v>
      </c>
      <c r="H197" s="68">
        <f>H198</f>
        <v>0</v>
      </c>
      <c r="I197" s="68">
        <f>I198</f>
        <v>0</v>
      </c>
      <c r="J197" s="261">
        <f t="shared" si="17"/>
        <v>0</v>
      </c>
      <c r="K197" s="261"/>
    </row>
    <row r="198" spans="1:11">
      <c r="A198" s="78"/>
      <c r="B198" s="78"/>
      <c r="C198" s="6"/>
      <c r="D198" s="6" t="s">
        <v>269</v>
      </c>
      <c r="E198" s="3" t="s">
        <v>270</v>
      </c>
      <c r="F198" s="68">
        <v>25.4</v>
      </c>
      <c r="G198" s="68">
        <v>25.4</v>
      </c>
      <c r="H198" s="68">
        <v>0</v>
      </c>
      <c r="I198" s="68">
        <v>0</v>
      </c>
      <c r="J198" s="261">
        <f t="shared" si="17"/>
        <v>0</v>
      </c>
      <c r="K198" s="261"/>
    </row>
    <row r="199" spans="1:11">
      <c r="A199" s="78"/>
      <c r="B199" s="78"/>
      <c r="C199" s="6" t="s">
        <v>433</v>
      </c>
      <c r="D199" s="6"/>
      <c r="E199" s="17" t="s">
        <v>277</v>
      </c>
      <c r="F199" s="68">
        <f>F200</f>
        <v>22.9</v>
      </c>
      <c r="G199" s="68">
        <f>G200</f>
        <v>22.9</v>
      </c>
      <c r="H199" s="68">
        <f>H200</f>
        <v>22.9</v>
      </c>
      <c r="I199" s="68">
        <f>I200</f>
        <v>22.9</v>
      </c>
      <c r="J199" s="261">
        <f t="shared" si="17"/>
        <v>100</v>
      </c>
      <c r="K199" s="261"/>
    </row>
    <row r="200" spans="1:11">
      <c r="A200" s="78"/>
      <c r="B200" s="78"/>
      <c r="C200" s="6"/>
      <c r="D200" s="6" t="s">
        <v>269</v>
      </c>
      <c r="E200" s="3" t="s">
        <v>270</v>
      </c>
      <c r="F200" s="68">
        <v>22.9</v>
      </c>
      <c r="G200" s="68">
        <v>22.9</v>
      </c>
      <c r="H200" s="68">
        <v>22.9</v>
      </c>
      <c r="I200" s="68">
        <v>22.9</v>
      </c>
      <c r="J200" s="261">
        <f t="shared" si="17"/>
        <v>100</v>
      </c>
      <c r="K200" s="261"/>
    </row>
    <row r="201" spans="1:11" ht="25.5">
      <c r="A201" s="92"/>
      <c r="B201" s="92"/>
      <c r="C201" s="93" t="s">
        <v>278</v>
      </c>
      <c r="D201" s="92"/>
      <c r="E201" s="94" t="s">
        <v>279</v>
      </c>
      <c r="F201" s="95">
        <f t="shared" ref="F201:I204" si="22">F202</f>
        <v>113</v>
      </c>
      <c r="G201" s="95">
        <f t="shared" si="22"/>
        <v>113</v>
      </c>
      <c r="H201" s="95">
        <f t="shared" si="22"/>
        <v>0</v>
      </c>
      <c r="I201" s="95">
        <f t="shared" si="22"/>
        <v>0</v>
      </c>
      <c r="J201" s="256">
        <f t="shared" si="17"/>
        <v>0</v>
      </c>
      <c r="K201" s="256"/>
    </row>
    <row r="202" spans="1:11" ht="26.25">
      <c r="A202" s="27"/>
      <c r="B202" s="27"/>
      <c r="C202" s="27" t="s">
        <v>287</v>
      </c>
      <c r="D202" s="27"/>
      <c r="E202" s="46" t="s">
        <v>288</v>
      </c>
      <c r="F202" s="64">
        <f t="shared" si="22"/>
        <v>113</v>
      </c>
      <c r="G202" s="64">
        <f t="shared" si="22"/>
        <v>113</v>
      </c>
      <c r="H202" s="64">
        <f t="shared" si="22"/>
        <v>0</v>
      </c>
      <c r="I202" s="64">
        <f t="shared" si="22"/>
        <v>0</v>
      </c>
      <c r="J202" s="257">
        <f t="shared" si="17"/>
        <v>0</v>
      </c>
      <c r="K202" s="257"/>
    </row>
    <row r="203" spans="1:11" ht="26.25">
      <c r="A203" s="29"/>
      <c r="B203" s="29"/>
      <c r="C203" s="29" t="s">
        <v>303</v>
      </c>
      <c r="D203" s="32"/>
      <c r="E203" s="18" t="s">
        <v>446</v>
      </c>
      <c r="F203" s="61">
        <f t="shared" si="22"/>
        <v>113</v>
      </c>
      <c r="G203" s="61">
        <f t="shared" si="22"/>
        <v>113</v>
      </c>
      <c r="H203" s="61">
        <f t="shared" si="22"/>
        <v>0</v>
      </c>
      <c r="I203" s="61">
        <f t="shared" si="22"/>
        <v>0</v>
      </c>
      <c r="J203" s="258">
        <f t="shared" si="17"/>
        <v>0</v>
      </c>
      <c r="K203" s="258"/>
    </row>
    <row r="204" spans="1:11" ht="25.5">
      <c r="A204" s="78"/>
      <c r="B204" s="78"/>
      <c r="C204" s="14" t="s">
        <v>475</v>
      </c>
      <c r="D204" s="14"/>
      <c r="E204" s="1" t="s">
        <v>499</v>
      </c>
      <c r="F204" s="68">
        <f>F205</f>
        <v>113</v>
      </c>
      <c r="G204" s="68">
        <f t="shared" si="22"/>
        <v>113</v>
      </c>
      <c r="H204" s="68">
        <f t="shared" si="22"/>
        <v>0</v>
      </c>
      <c r="I204" s="68">
        <f t="shared" si="22"/>
        <v>0</v>
      </c>
      <c r="J204" s="261">
        <f t="shared" si="17"/>
        <v>0</v>
      </c>
      <c r="K204" s="261"/>
    </row>
    <row r="205" spans="1:11">
      <c r="A205" s="78"/>
      <c r="B205" s="78"/>
      <c r="C205" s="14"/>
      <c r="D205" s="6" t="s">
        <v>269</v>
      </c>
      <c r="E205" s="3" t="s">
        <v>270</v>
      </c>
      <c r="F205" s="68">
        <v>113</v>
      </c>
      <c r="G205" s="68">
        <v>113</v>
      </c>
      <c r="H205" s="68">
        <v>0</v>
      </c>
      <c r="I205" s="68">
        <v>0</v>
      </c>
      <c r="J205" s="261">
        <f t="shared" si="17"/>
        <v>0</v>
      </c>
      <c r="K205" s="261"/>
    </row>
    <row r="206" spans="1:11">
      <c r="A206" s="98"/>
      <c r="B206" s="98"/>
      <c r="C206" s="99" t="s">
        <v>521</v>
      </c>
      <c r="D206" s="100"/>
      <c r="E206" s="122" t="s">
        <v>522</v>
      </c>
      <c r="F206" s="102">
        <f t="shared" ref="F206:I208" si="23">F207</f>
        <v>172.8</v>
      </c>
      <c r="G206" s="102">
        <f t="shared" si="23"/>
        <v>188</v>
      </c>
      <c r="H206" s="102">
        <f t="shared" si="23"/>
        <v>122.8</v>
      </c>
      <c r="I206" s="102">
        <f t="shared" si="23"/>
        <v>122.8</v>
      </c>
      <c r="J206" s="263">
        <f t="shared" si="17"/>
        <v>65.319148936170208</v>
      </c>
      <c r="K206" s="263">
        <f t="shared" ref="K206:K222" si="24">I206/H206*100</f>
        <v>100</v>
      </c>
    </row>
    <row r="207" spans="1:11" ht="25.5">
      <c r="A207" s="123"/>
      <c r="B207" s="123"/>
      <c r="C207" s="124" t="s">
        <v>382</v>
      </c>
      <c r="D207" s="125"/>
      <c r="E207" s="126" t="s">
        <v>383</v>
      </c>
      <c r="F207" s="127">
        <f t="shared" si="23"/>
        <v>172.8</v>
      </c>
      <c r="G207" s="127">
        <f>G208+G210</f>
        <v>188</v>
      </c>
      <c r="H207" s="127">
        <f>H208+H210</f>
        <v>122.8</v>
      </c>
      <c r="I207" s="127">
        <f>I208+I210</f>
        <v>122.8</v>
      </c>
      <c r="J207" s="271">
        <f t="shared" si="17"/>
        <v>65.319148936170208</v>
      </c>
      <c r="K207" s="271">
        <f t="shared" si="24"/>
        <v>100</v>
      </c>
    </row>
    <row r="208" spans="1:11" ht="26.25">
      <c r="A208" s="78"/>
      <c r="B208" s="78"/>
      <c r="C208" s="6" t="s">
        <v>397</v>
      </c>
      <c r="D208" s="6"/>
      <c r="E208" s="8" t="s">
        <v>398</v>
      </c>
      <c r="F208" s="60">
        <f t="shared" si="23"/>
        <v>172.8</v>
      </c>
      <c r="G208" s="60">
        <f t="shared" si="23"/>
        <v>0</v>
      </c>
      <c r="H208" s="60">
        <f t="shared" si="23"/>
        <v>0</v>
      </c>
      <c r="I208" s="60">
        <f t="shared" si="23"/>
        <v>0</v>
      </c>
      <c r="J208" s="259"/>
      <c r="K208" s="259"/>
    </row>
    <row r="209" spans="1:12">
      <c r="A209" s="78"/>
      <c r="B209" s="78"/>
      <c r="C209" s="6"/>
      <c r="D209" s="6" t="s">
        <v>269</v>
      </c>
      <c r="E209" s="3" t="s">
        <v>270</v>
      </c>
      <c r="F209" s="60">
        <v>172.8</v>
      </c>
      <c r="G209" s="60">
        <v>0</v>
      </c>
      <c r="H209" s="60">
        <v>0</v>
      </c>
      <c r="I209" s="60">
        <v>0</v>
      </c>
      <c r="J209" s="259"/>
      <c r="K209" s="259"/>
    </row>
    <row r="210" spans="1:12" ht="26.25">
      <c r="A210" s="78"/>
      <c r="B210" s="78"/>
      <c r="C210" s="6" t="s">
        <v>1126</v>
      </c>
      <c r="D210" s="6"/>
      <c r="E210" s="8" t="s">
        <v>398</v>
      </c>
      <c r="F210" s="60">
        <v>0</v>
      </c>
      <c r="G210" s="60">
        <v>188</v>
      </c>
      <c r="H210" s="60">
        <f>H211</f>
        <v>122.8</v>
      </c>
      <c r="I210" s="60">
        <f>I211</f>
        <v>122.8</v>
      </c>
      <c r="J210" s="259">
        <f>I210/G210*100</f>
        <v>65.319148936170208</v>
      </c>
      <c r="K210" s="259">
        <f>I210/H210*100</f>
        <v>100</v>
      </c>
    </row>
    <row r="211" spans="1:12" ht="26.25">
      <c r="A211" s="78"/>
      <c r="B211" s="78"/>
      <c r="C211" s="6"/>
      <c r="D211" s="6" t="s">
        <v>444</v>
      </c>
      <c r="E211" s="3" t="s">
        <v>445</v>
      </c>
      <c r="F211" s="60">
        <v>0</v>
      </c>
      <c r="G211" s="60">
        <v>188</v>
      </c>
      <c r="H211" s="60">
        <v>122.8</v>
      </c>
      <c r="I211" s="60">
        <v>122.8</v>
      </c>
      <c r="J211" s="259">
        <f>I211/G211*100</f>
        <v>65.319148936170208</v>
      </c>
      <c r="K211" s="259">
        <f>I211/H211*100</f>
        <v>100</v>
      </c>
    </row>
    <row r="212" spans="1:12">
      <c r="A212" s="88"/>
      <c r="B212" s="15" t="s">
        <v>547</v>
      </c>
      <c r="C212" s="89"/>
      <c r="D212" s="88"/>
      <c r="E212" s="82" t="s">
        <v>548</v>
      </c>
      <c r="F212" s="110">
        <f>F214</f>
        <v>3807.2</v>
      </c>
      <c r="G212" s="110">
        <f>G214</f>
        <v>3807.2</v>
      </c>
      <c r="H212" s="110">
        <f>H214</f>
        <v>2018.7167999999999</v>
      </c>
      <c r="I212" s="110">
        <f>I214</f>
        <v>2018.7167999999999</v>
      </c>
      <c r="J212" s="265">
        <f t="shared" si="17"/>
        <v>53.023660432864048</v>
      </c>
      <c r="K212" s="265">
        <f t="shared" si="24"/>
        <v>100</v>
      </c>
    </row>
    <row r="213" spans="1:12">
      <c r="A213" s="88"/>
      <c r="B213" s="15"/>
      <c r="C213" s="89" t="s">
        <v>3</v>
      </c>
      <c r="D213" s="88"/>
      <c r="E213" s="109" t="s">
        <v>4</v>
      </c>
      <c r="F213" s="110">
        <f t="shared" ref="F213:I214" si="25">F214</f>
        <v>3807.2</v>
      </c>
      <c r="G213" s="110">
        <f t="shared" si="25"/>
        <v>3807.2</v>
      </c>
      <c r="H213" s="110">
        <f t="shared" si="25"/>
        <v>2018.7167999999999</v>
      </c>
      <c r="I213" s="110">
        <f t="shared" si="25"/>
        <v>2018.7167999999999</v>
      </c>
      <c r="J213" s="265">
        <f t="shared" si="17"/>
        <v>53.023660432864048</v>
      </c>
      <c r="K213" s="265">
        <f t="shared" si="24"/>
        <v>100</v>
      </c>
    </row>
    <row r="214" spans="1:12" ht="25.5">
      <c r="A214" s="92"/>
      <c r="B214" s="92"/>
      <c r="C214" s="93" t="s">
        <v>315</v>
      </c>
      <c r="D214" s="92"/>
      <c r="E214" s="94" t="s">
        <v>316</v>
      </c>
      <c r="F214" s="95">
        <f t="shared" si="25"/>
        <v>3807.2</v>
      </c>
      <c r="G214" s="95">
        <f t="shared" si="25"/>
        <v>3807.2</v>
      </c>
      <c r="H214" s="95">
        <f t="shared" si="25"/>
        <v>2018.7167999999999</v>
      </c>
      <c r="I214" s="95">
        <f t="shared" si="25"/>
        <v>2018.7167999999999</v>
      </c>
      <c r="J214" s="256">
        <f t="shared" ref="J214:J283" si="26">I214/G214*100</f>
        <v>53.023660432864048</v>
      </c>
      <c r="K214" s="256">
        <f t="shared" si="24"/>
        <v>100</v>
      </c>
    </row>
    <row r="215" spans="1:12" ht="26.25">
      <c r="A215" s="27"/>
      <c r="B215" s="27"/>
      <c r="C215" s="27" t="s">
        <v>328</v>
      </c>
      <c r="D215" s="27"/>
      <c r="E215" s="28" t="s">
        <v>329</v>
      </c>
      <c r="F215" s="64">
        <f t="shared" ref="F215:I217" si="27">F216</f>
        <v>3807.2</v>
      </c>
      <c r="G215" s="64">
        <f t="shared" si="27"/>
        <v>3807.2</v>
      </c>
      <c r="H215" s="64">
        <f t="shared" si="27"/>
        <v>2018.7167999999999</v>
      </c>
      <c r="I215" s="64">
        <f t="shared" si="27"/>
        <v>2018.7167999999999</v>
      </c>
      <c r="J215" s="257">
        <f t="shared" si="26"/>
        <v>53.023660432864048</v>
      </c>
      <c r="K215" s="257">
        <f t="shared" si="24"/>
        <v>100</v>
      </c>
    </row>
    <row r="216" spans="1:12" ht="26.25">
      <c r="A216" s="29"/>
      <c r="B216" s="29"/>
      <c r="C216" s="29" t="s">
        <v>330</v>
      </c>
      <c r="D216" s="29"/>
      <c r="E216" s="30" t="s">
        <v>331</v>
      </c>
      <c r="F216" s="61">
        <f t="shared" si="27"/>
        <v>3807.2</v>
      </c>
      <c r="G216" s="61">
        <f t="shared" si="27"/>
        <v>3807.2</v>
      </c>
      <c r="H216" s="61">
        <f t="shared" si="27"/>
        <v>2018.7167999999999</v>
      </c>
      <c r="I216" s="61">
        <f t="shared" si="27"/>
        <v>2018.7167999999999</v>
      </c>
      <c r="J216" s="258">
        <f t="shared" si="26"/>
        <v>53.023660432864048</v>
      </c>
      <c r="K216" s="258">
        <f t="shared" si="24"/>
        <v>100</v>
      </c>
    </row>
    <row r="217" spans="1:12" ht="26.25">
      <c r="A217" s="78"/>
      <c r="B217" s="78"/>
      <c r="C217" s="6" t="s">
        <v>332</v>
      </c>
      <c r="D217" s="10"/>
      <c r="E217" s="3" t="s">
        <v>333</v>
      </c>
      <c r="F217" s="60">
        <f>F218</f>
        <v>3807.2</v>
      </c>
      <c r="G217" s="60">
        <f t="shared" si="27"/>
        <v>3807.2</v>
      </c>
      <c r="H217" s="60">
        <f t="shared" si="27"/>
        <v>2018.7167999999999</v>
      </c>
      <c r="I217" s="60">
        <f t="shared" si="27"/>
        <v>2018.7167999999999</v>
      </c>
      <c r="J217" s="259">
        <f t="shared" si="26"/>
        <v>53.023660432864048</v>
      </c>
      <c r="K217" s="259">
        <f t="shared" si="24"/>
        <v>100</v>
      </c>
    </row>
    <row r="218" spans="1:12">
      <c r="A218" s="78"/>
      <c r="B218" s="78"/>
      <c r="C218" s="6"/>
      <c r="D218" s="6" t="s">
        <v>269</v>
      </c>
      <c r="E218" s="3" t="s">
        <v>270</v>
      </c>
      <c r="F218" s="60">
        <v>3807.2</v>
      </c>
      <c r="G218" s="60">
        <v>3807.2</v>
      </c>
      <c r="H218" s="60">
        <v>2018.7167999999999</v>
      </c>
      <c r="I218" s="60">
        <v>2018.7167999999999</v>
      </c>
      <c r="J218" s="259">
        <f t="shared" si="26"/>
        <v>53.023660432864048</v>
      </c>
      <c r="K218" s="259">
        <f t="shared" si="24"/>
        <v>100</v>
      </c>
    </row>
    <row r="219" spans="1:12">
      <c r="A219" s="58"/>
      <c r="B219" s="15" t="s">
        <v>549</v>
      </c>
      <c r="C219" s="89"/>
      <c r="D219" s="88"/>
      <c r="E219" s="82" t="s">
        <v>550</v>
      </c>
      <c r="F219" s="110">
        <f t="shared" ref="F219:I220" si="28">F220</f>
        <v>108364.38245</v>
      </c>
      <c r="G219" s="110">
        <f t="shared" si="28"/>
        <v>110524.38245</v>
      </c>
      <c r="H219" s="110">
        <f t="shared" si="28"/>
        <v>55605.415310000004</v>
      </c>
      <c r="I219" s="110">
        <f t="shared" si="28"/>
        <v>55605.415310000004</v>
      </c>
      <c r="J219" s="265">
        <f t="shared" si="26"/>
        <v>50.310541508933802</v>
      </c>
      <c r="K219" s="265">
        <f t="shared" si="24"/>
        <v>100</v>
      </c>
      <c r="L219" s="283"/>
    </row>
    <row r="220" spans="1:12">
      <c r="A220" s="58"/>
      <c r="B220" s="15"/>
      <c r="C220" s="89" t="s">
        <v>3</v>
      </c>
      <c r="D220" s="88"/>
      <c r="E220" s="109" t="s">
        <v>4</v>
      </c>
      <c r="F220" s="110">
        <f t="shared" si="28"/>
        <v>108364.38245</v>
      </c>
      <c r="G220" s="110">
        <f t="shared" si="28"/>
        <v>110524.38245</v>
      </c>
      <c r="H220" s="110">
        <f t="shared" si="28"/>
        <v>55605.415310000004</v>
      </c>
      <c r="I220" s="110">
        <f t="shared" si="28"/>
        <v>55605.415310000004</v>
      </c>
      <c r="J220" s="265">
        <f t="shared" si="26"/>
        <v>50.310541508933802</v>
      </c>
      <c r="K220" s="265">
        <f t="shared" si="24"/>
        <v>100</v>
      </c>
    </row>
    <row r="221" spans="1:12" ht="25.5">
      <c r="A221" s="92"/>
      <c r="B221" s="92"/>
      <c r="C221" s="93" t="s">
        <v>315</v>
      </c>
      <c r="D221" s="92"/>
      <c r="E221" s="94" t="s">
        <v>316</v>
      </c>
      <c r="F221" s="95">
        <f>F222+F251</f>
        <v>108364.38245</v>
      </c>
      <c r="G221" s="95">
        <f>G222+G251</f>
        <v>110524.38245</v>
      </c>
      <c r="H221" s="95">
        <f>H222+H251</f>
        <v>55605.415310000004</v>
      </c>
      <c r="I221" s="95">
        <f>I222+I251</f>
        <v>55605.415310000004</v>
      </c>
      <c r="J221" s="256">
        <f t="shared" si="26"/>
        <v>50.310541508933802</v>
      </c>
      <c r="K221" s="256">
        <f t="shared" si="24"/>
        <v>100</v>
      </c>
    </row>
    <row r="222" spans="1:12" ht="26.25">
      <c r="A222" s="27"/>
      <c r="B222" s="27"/>
      <c r="C222" s="27" t="s">
        <v>317</v>
      </c>
      <c r="D222" s="27"/>
      <c r="E222" s="28" t="s">
        <v>318</v>
      </c>
      <c r="F222" s="64">
        <f>F223+F226+F231+F234+F243+F245</f>
        <v>102880.07</v>
      </c>
      <c r="G222" s="64">
        <f>G223+G226+G231+G234+G243+G245</f>
        <v>105040.07</v>
      </c>
      <c r="H222" s="64">
        <f>H223+H226+H231+H234+H243+H245</f>
        <v>55454.473300000005</v>
      </c>
      <c r="I222" s="64">
        <f>I223+I226+I231+I234+I243+I245</f>
        <v>55454.473300000005</v>
      </c>
      <c r="J222" s="257">
        <f t="shared" si="26"/>
        <v>52.793637037751409</v>
      </c>
      <c r="K222" s="257">
        <f t="shared" si="24"/>
        <v>100</v>
      </c>
    </row>
    <row r="223" spans="1:12">
      <c r="A223" s="29"/>
      <c r="B223" s="29"/>
      <c r="C223" s="29" t="s">
        <v>319</v>
      </c>
      <c r="D223" s="29"/>
      <c r="E223" s="30" t="s">
        <v>320</v>
      </c>
      <c r="F223" s="61">
        <f>F224</f>
        <v>516</v>
      </c>
      <c r="G223" s="61">
        <f>G224</f>
        <v>516</v>
      </c>
      <c r="H223" s="61">
        <f>H224</f>
        <v>0</v>
      </c>
      <c r="I223" s="61">
        <f>I224</f>
        <v>0</v>
      </c>
      <c r="J223" s="258">
        <f t="shared" si="26"/>
        <v>0</v>
      </c>
      <c r="K223" s="258"/>
    </row>
    <row r="224" spans="1:12" ht="26.25">
      <c r="A224" s="6"/>
      <c r="B224" s="6"/>
      <c r="C224" s="6" t="s">
        <v>321</v>
      </c>
      <c r="D224" s="10"/>
      <c r="E224" s="3" t="s">
        <v>504</v>
      </c>
      <c r="F224" s="60">
        <f>SUM(F225)</f>
        <v>516</v>
      </c>
      <c r="G224" s="60">
        <f>SUM(G225)</f>
        <v>516</v>
      </c>
      <c r="H224" s="60">
        <f>SUM(H225)</f>
        <v>0</v>
      </c>
      <c r="I224" s="60">
        <f>SUM(I225)</f>
        <v>0</v>
      </c>
      <c r="J224" s="259">
        <f t="shared" si="26"/>
        <v>0</v>
      </c>
      <c r="K224" s="259"/>
    </row>
    <row r="225" spans="1:12">
      <c r="A225" s="6"/>
      <c r="B225" s="6"/>
      <c r="C225" s="6"/>
      <c r="D225" s="6" t="s">
        <v>269</v>
      </c>
      <c r="E225" s="3" t="s">
        <v>270</v>
      </c>
      <c r="F225" s="60">
        <v>516</v>
      </c>
      <c r="G225" s="60">
        <v>516</v>
      </c>
      <c r="H225" s="60">
        <v>0</v>
      </c>
      <c r="I225" s="60">
        <v>0</v>
      </c>
      <c r="J225" s="259">
        <f t="shared" si="26"/>
        <v>0</v>
      </c>
      <c r="K225" s="259"/>
    </row>
    <row r="226" spans="1:12">
      <c r="A226" s="29"/>
      <c r="B226" s="29"/>
      <c r="C226" s="29" t="s">
        <v>757</v>
      </c>
      <c r="D226" s="29"/>
      <c r="E226" s="30" t="s">
        <v>758</v>
      </c>
      <c r="F226" s="61">
        <f>F227+F229</f>
        <v>3220.5</v>
      </c>
      <c r="G226" s="61">
        <f>G227+G229</f>
        <v>3220.5</v>
      </c>
      <c r="H226" s="61">
        <f>H227</f>
        <v>3150</v>
      </c>
      <c r="I226" s="61">
        <f>I227</f>
        <v>3150</v>
      </c>
      <c r="J226" s="258">
        <f t="shared" si="26"/>
        <v>97.810898928737771</v>
      </c>
      <c r="K226" s="258"/>
    </row>
    <row r="227" spans="1:12" ht="26.25">
      <c r="A227" s="6"/>
      <c r="B227" s="6"/>
      <c r="C227" s="6" t="s">
        <v>759</v>
      </c>
      <c r="D227" s="10"/>
      <c r="E227" s="3" t="s">
        <v>760</v>
      </c>
      <c r="F227" s="60">
        <f>SUM(F228)</f>
        <v>3150</v>
      </c>
      <c r="G227" s="60">
        <f>SUM(G228)</f>
        <v>3150</v>
      </c>
      <c r="H227" s="60">
        <f>SUM(H228)</f>
        <v>3150</v>
      </c>
      <c r="I227" s="60">
        <f>SUM(I228)</f>
        <v>3150</v>
      </c>
      <c r="J227" s="259">
        <f>I227/G227*100</f>
        <v>100</v>
      </c>
      <c r="K227" s="259">
        <f>I227/H227*100</f>
        <v>100</v>
      </c>
    </row>
    <row r="228" spans="1:12">
      <c r="A228" s="6"/>
      <c r="B228" s="6"/>
      <c r="C228" s="6"/>
      <c r="D228" s="6" t="s">
        <v>269</v>
      </c>
      <c r="E228" s="3" t="s">
        <v>270</v>
      </c>
      <c r="F228" s="60">
        <v>3150</v>
      </c>
      <c r="G228" s="60">
        <v>3150</v>
      </c>
      <c r="H228" s="60">
        <v>3150</v>
      </c>
      <c r="I228" s="60">
        <v>3150</v>
      </c>
      <c r="J228" s="259">
        <f>I228/G228*100</f>
        <v>100</v>
      </c>
      <c r="K228" s="259">
        <f>I228/H228*100</f>
        <v>100</v>
      </c>
    </row>
    <row r="229" spans="1:12" ht="39">
      <c r="A229" s="6"/>
      <c r="B229" s="6"/>
      <c r="C229" s="6" t="s">
        <v>1119</v>
      </c>
      <c r="D229" s="6"/>
      <c r="E229" s="3" t="s">
        <v>1120</v>
      </c>
      <c r="F229" s="60">
        <f>F230</f>
        <v>70.5</v>
      </c>
      <c r="G229" s="60">
        <f>G230</f>
        <v>70.5</v>
      </c>
      <c r="H229" s="60">
        <v>0</v>
      </c>
      <c r="I229" s="60">
        <v>0</v>
      </c>
      <c r="J229" s="259">
        <f>I229/G229*100</f>
        <v>0</v>
      </c>
      <c r="K229" s="259"/>
    </row>
    <row r="230" spans="1:12">
      <c r="A230" s="6"/>
      <c r="B230" s="6"/>
      <c r="C230" s="6"/>
      <c r="D230" s="6" t="s">
        <v>269</v>
      </c>
      <c r="E230" s="3" t="s">
        <v>270</v>
      </c>
      <c r="F230" s="60">
        <v>70.5</v>
      </c>
      <c r="G230" s="60">
        <v>70.5</v>
      </c>
      <c r="H230" s="60">
        <v>0</v>
      </c>
      <c r="I230" s="60">
        <v>0</v>
      </c>
      <c r="J230" s="259">
        <f>I230/G230*100</f>
        <v>0</v>
      </c>
      <c r="K230" s="259"/>
    </row>
    <row r="231" spans="1:12" ht="26.25">
      <c r="A231" s="29"/>
      <c r="B231" s="29"/>
      <c r="C231" s="29" t="s">
        <v>767</v>
      </c>
      <c r="D231" s="29"/>
      <c r="E231" s="30" t="s">
        <v>766</v>
      </c>
      <c r="F231" s="61">
        <f>F232</f>
        <v>974.9</v>
      </c>
      <c r="G231" s="61">
        <f>G232</f>
        <v>974.9</v>
      </c>
      <c r="H231" s="61">
        <f>H232</f>
        <v>594.6</v>
      </c>
      <c r="I231" s="61">
        <f>I232</f>
        <v>594.6</v>
      </c>
      <c r="J231" s="258">
        <f t="shared" si="26"/>
        <v>60.990870858549599</v>
      </c>
      <c r="K231" s="258"/>
    </row>
    <row r="232" spans="1:12" ht="25.5">
      <c r="A232" s="6"/>
      <c r="B232" s="6"/>
      <c r="C232" s="4" t="s">
        <v>768</v>
      </c>
      <c r="D232" s="4"/>
      <c r="E232" s="5" t="s">
        <v>769</v>
      </c>
      <c r="F232" s="60">
        <f>SUM(F233)</f>
        <v>974.9</v>
      </c>
      <c r="G232" s="60">
        <f>SUM(G233)</f>
        <v>974.9</v>
      </c>
      <c r="H232" s="60">
        <f>SUM(H233)</f>
        <v>594.6</v>
      </c>
      <c r="I232" s="60">
        <f>SUM(I233)</f>
        <v>594.6</v>
      </c>
      <c r="J232" s="259">
        <f t="shared" si="26"/>
        <v>60.990870858549599</v>
      </c>
      <c r="K232" s="259"/>
    </row>
    <row r="233" spans="1:12">
      <c r="A233" s="6"/>
      <c r="B233" s="6"/>
      <c r="C233" s="6"/>
      <c r="D233" s="6" t="s">
        <v>269</v>
      </c>
      <c r="E233" s="3" t="s">
        <v>270</v>
      </c>
      <c r="F233" s="60">
        <v>974.9</v>
      </c>
      <c r="G233" s="60">
        <v>974.9</v>
      </c>
      <c r="H233" s="60">
        <v>594.6</v>
      </c>
      <c r="I233" s="60">
        <v>594.6</v>
      </c>
      <c r="J233" s="259">
        <f t="shared" si="26"/>
        <v>60.990870858549599</v>
      </c>
      <c r="K233" s="259"/>
    </row>
    <row r="234" spans="1:12" ht="26.25">
      <c r="A234" s="29"/>
      <c r="B234" s="29"/>
      <c r="C234" s="29" t="s">
        <v>322</v>
      </c>
      <c r="D234" s="29"/>
      <c r="E234" s="30" t="s">
        <v>323</v>
      </c>
      <c r="F234" s="61">
        <f>F235+F239+F241</f>
        <v>34096</v>
      </c>
      <c r="G234" s="61">
        <f>G235+G239+G241</f>
        <v>36256</v>
      </c>
      <c r="H234" s="61">
        <f>H235+H239+H241</f>
        <v>298.40305000000001</v>
      </c>
      <c r="I234" s="61">
        <f>I235+I239+I241</f>
        <v>298.40305000000001</v>
      </c>
      <c r="J234" s="258">
        <f t="shared" si="26"/>
        <v>0.82304459951456321</v>
      </c>
      <c r="K234" s="258">
        <f>I234/H234*100</f>
        <v>100</v>
      </c>
    </row>
    <row r="235" spans="1:12">
      <c r="A235" s="6"/>
      <c r="B235" s="6"/>
      <c r="C235" s="6" t="s">
        <v>324</v>
      </c>
      <c r="D235" s="10"/>
      <c r="E235" s="3" t="s">
        <v>505</v>
      </c>
      <c r="F235" s="60">
        <f>F237+F238</f>
        <v>29008.6</v>
      </c>
      <c r="G235" s="60">
        <f>G237+G238</f>
        <v>31395.838519999998</v>
      </c>
      <c r="H235" s="60">
        <f>H237+H238</f>
        <v>0</v>
      </c>
      <c r="I235" s="60">
        <f>I237+I238</f>
        <v>0</v>
      </c>
      <c r="J235" s="259">
        <f t="shared" si="26"/>
        <v>0</v>
      </c>
      <c r="K235" s="259"/>
    </row>
    <row r="236" spans="1:12">
      <c r="A236" s="6"/>
      <c r="B236" s="6"/>
      <c r="C236" s="6"/>
      <c r="D236" s="6" t="s">
        <v>269</v>
      </c>
      <c r="E236" s="3" t="s">
        <v>270</v>
      </c>
      <c r="F236" s="60">
        <f>SUM(F237+F238)</f>
        <v>29008.6</v>
      </c>
      <c r="G236" s="60">
        <f>SUM(G237+G238)</f>
        <v>31395.838519999998</v>
      </c>
      <c r="H236" s="60">
        <f>SUM(H237+H238)</f>
        <v>0</v>
      </c>
      <c r="I236" s="60">
        <f>SUM(I237+I238)</f>
        <v>0</v>
      </c>
      <c r="J236" s="259">
        <f t="shared" si="26"/>
        <v>0</v>
      </c>
      <c r="K236" s="259"/>
    </row>
    <row r="237" spans="1:12">
      <c r="A237" s="6"/>
      <c r="B237" s="6"/>
      <c r="C237" s="6"/>
      <c r="D237" s="6"/>
      <c r="E237" s="3" t="s">
        <v>81</v>
      </c>
      <c r="F237" s="60">
        <v>26107.599999999999</v>
      </c>
      <c r="G237" s="60">
        <v>28267.599999999999</v>
      </c>
      <c r="H237" s="60">
        <v>0</v>
      </c>
      <c r="I237" s="60">
        <v>0</v>
      </c>
      <c r="J237" s="259">
        <f t="shared" si="26"/>
        <v>0</v>
      </c>
      <c r="K237" s="259"/>
    </row>
    <row r="238" spans="1:12">
      <c r="A238" s="6"/>
      <c r="B238" s="6"/>
      <c r="C238" s="6"/>
      <c r="D238" s="6"/>
      <c r="E238" s="3" t="s">
        <v>145</v>
      </c>
      <c r="F238" s="60">
        <v>2901</v>
      </c>
      <c r="G238" s="60">
        <v>3128.2385199999999</v>
      </c>
      <c r="H238" s="60">
        <v>0</v>
      </c>
      <c r="I238" s="60">
        <v>0</v>
      </c>
      <c r="J238" s="259">
        <f t="shared" si="26"/>
        <v>0</v>
      </c>
      <c r="K238" s="259"/>
      <c r="L238" s="283">
        <f>G238-F238</f>
        <v>227.23851999999988</v>
      </c>
    </row>
    <row r="239" spans="1:12">
      <c r="A239" s="6"/>
      <c r="B239" s="6"/>
      <c r="C239" s="6" t="s">
        <v>436</v>
      </c>
      <c r="D239" s="10"/>
      <c r="E239" s="3" t="s">
        <v>506</v>
      </c>
      <c r="F239" s="60">
        <f>F240</f>
        <v>4287.5</v>
      </c>
      <c r="G239" s="60">
        <f>G240</f>
        <v>4300.10599</v>
      </c>
      <c r="H239" s="60">
        <f>H240</f>
        <v>298.40305000000001</v>
      </c>
      <c r="I239" s="60">
        <f>I240</f>
        <v>298.40305000000001</v>
      </c>
      <c r="J239" s="259">
        <f t="shared" si="26"/>
        <v>6.9394347649556432</v>
      </c>
      <c r="K239" s="259">
        <f>I239/H239*100</f>
        <v>100</v>
      </c>
    </row>
    <row r="240" spans="1:12">
      <c r="A240" s="6"/>
      <c r="B240" s="6"/>
      <c r="C240" s="6"/>
      <c r="D240" s="6" t="s">
        <v>269</v>
      </c>
      <c r="E240" s="3" t="s">
        <v>270</v>
      </c>
      <c r="F240" s="60">
        <v>4287.5</v>
      </c>
      <c r="G240" s="60">
        <v>4300.10599</v>
      </c>
      <c r="H240" s="60">
        <v>298.40305000000001</v>
      </c>
      <c r="I240" s="60">
        <v>298.40305000000001</v>
      </c>
      <c r="J240" s="259">
        <f t="shared" si="26"/>
        <v>6.9394347649556432</v>
      </c>
      <c r="K240" s="259">
        <f>I240/H240*100</f>
        <v>100</v>
      </c>
    </row>
    <row r="241" spans="1:11">
      <c r="A241" s="6"/>
      <c r="B241" s="6"/>
      <c r="C241" s="6" t="s">
        <v>325</v>
      </c>
      <c r="D241" s="10"/>
      <c r="E241" s="3" t="s">
        <v>629</v>
      </c>
      <c r="F241" s="60">
        <f>F242</f>
        <v>799.9</v>
      </c>
      <c r="G241" s="60">
        <f>G242</f>
        <v>560.05548999999996</v>
      </c>
      <c r="H241" s="60">
        <f>H242</f>
        <v>0</v>
      </c>
      <c r="I241" s="60">
        <f>I242</f>
        <v>0</v>
      </c>
      <c r="J241" s="259">
        <f t="shared" si="26"/>
        <v>0</v>
      </c>
      <c r="K241" s="259"/>
    </row>
    <row r="242" spans="1:11">
      <c r="A242" s="4"/>
      <c r="B242" s="4"/>
      <c r="C242" s="4"/>
      <c r="D242" s="6" t="s">
        <v>269</v>
      </c>
      <c r="E242" s="3" t="s">
        <v>270</v>
      </c>
      <c r="F242" s="60">
        <v>799.9</v>
      </c>
      <c r="G242" s="60">
        <v>560.05548999999996</v>
      </c>
      <c r="H242" s="60">
        <v>0</v>
      </c>
      <c r="I242" s="60">
        <v>0</v>
      </c>
      <c r="J242" s="259">
        <f t="shared" si="26"/>
        <v>0</v>
      </c>
      <c r="K242" s="259"/>
    </row>
    <row r="243" spans="1:11">
      <c r="A243" s="29"/>
      <c r="B243" s="29"/>
      <c r="C243" s="29" t="s">
        <v>326</v>
      </c>
      <c r="D243" s="29"/>
      <c r="E243" s="30" t="s">
        <v>630</v>
      </c>
      <c r="F243" s="61">
        <f>F244</f>
        <v>22207.9</v>
      </c>
      <c r="G243" s="61">
        <f>G244</f>
        <v>22207.9</v>
      </c>
      <c r="H243" s="61">
        <f>H244</f>
        <v>9546.7002499999999</v>
      </c>
      <c r="I243" s="61">
        <f>I244</f>
        <v>9546.7002499999999</v>
      </c>
      <c r="J243" s="258">
        <f t="shared" si="26"/>
        <v>42.987856798706765</v>
      </c>
      <c r="K243" s="258">
        <f>I243/H243*100</f>
        <v>100</v>
      </c>
    </row>
    <row r="244" spans="1:11" ht="26.25">
      <c r="A244" s="6"/>
      <c r="B244" s="6"/>
      <c r="C244" s="6" t="s">
        <v>327</v>
      </c>
      <c r="D244" s="10"/>
      <c r="E244" s="3" t="s">
        <v>631</v>
      </c>
      <c r="F244" s="60">
        <v>22207.9</v>
      </c>
      <c r="G244" s="60">
        <v>22207.9</v>
      </c>
      <c r="H244" s="60">
        <v>9546.7002499999999</v>
      </c>
      <c r="I244" s="60">
        <v>9546.7002499999999</v>
      </c>
      <c r="J244" s="259">
        <f t="shared" si="26"/>
        <v>42.987856798706765</v>
      </c>
      <c r="K244" s="259">
        <f>I244/H244*100</f>
        <v>100</v>
      </c>
    </row>
    <row r="245" spans="1:11" ht="26.25">
      <c r="A245" s="29"/>
      <c r="B245" s="29"/>
      <c r="C245" s="29" t="s">
        <v>476</v>
      </c>
      <c r="D245" s="29"/>
      <c r="E245" s="30" t="s">
        <v>477</v>
      </c>
      <c r="F245" s="61">
        <f>F246</f>
        <v>41864.770000000004</v>
      </c>
      <c r="G245" s="61">
        <f t="shared" ref="G245:I246" si="29">G246</f>
        <v>41864.770000000004</v>
      </c>
      <c r="H245" s="61">
        <f t="shared" si="29"/>
        <v>41864.770000000004</v>
      </c>
      <c r="I245" s="61">
        <f t="shared" si="29"/>
        <v>41864.770000000004</v>
      </c>
      <c r="J245" s="258">
        <f t="shared" si="26"/>
        <v>100</v>
      </c>
      <c r="K245" s="258"/>
    </row>
    <row r="246" spans="1:11">
      <c r="A246" s="6"/>
      <c r="B246" s="6"/>
      <c r="C246" s="6" t="s">
        <v>478</v>
      </c>
      <c r="D246" s="6"/>
      <c r="E246" s="3" t="s">
        <v>479</v>
      </c>
      <c r="F246" s="60">
        <f>F247</f>
        <v>41864.770000000004</v>
      </c>
      <c r="G246" s="60">
        <f t="shared" si="29"/>
        <v>41864.770000000004</v>
      </c>
      <c r="H246" s="60">
        <f t="shared" si="29"/>
        <v>41864.770000000004</v>
      </c>
      <c r="I246" s="60">
        <f t="shared" si="29"/>
        <v>41864.770000000004</v>
      </c>
      <c r="J246" s="259">
        <f t="shared" si="26"/>
        <v>100</v>
      </c>
      <c r="K246" s="259"/>
    </row>
    <row r="247" spans="1:11">
      <c r="A247" s="6"/>
      <c r="B247" s="6"/>
      <c r="C247" s="6"/>
      <c r="D247" s="6" t="s">
        <v>269</v>
      </c>
      <c r="E247" s="3" t="s">
        <v>270</v>
      </c>
      <c r="F247" s="60">
        <f>F248+F249+F250</f>
        <v>41864.770000000004</v>
      </c>
      <c r="G247" s="60">
        <f>G248+G249+G250</f>
        <v>41864.770000000004</v>
      </c>
      <c r="H247" s="60">
        <f>H248+H249+H250</f>
        <v>41864.770000000004</v>
      </c>
      <c r="I247" s="60">
        <f>I248+I249+I250</f>
        <v>41864.770000000004</v>
      </c>
      <c r="J247" s="259">
        <f t="shared" si="26"/>
        <v>100</v>
      </c>
      <c r="K247" s="259"/>
    </row>
    <row r="248" spans="1:11">
      <c r="A248" s="6"/>
      <c r="B248" s="6"/>
      <c r="C248" s="6"/>
      <c r="D248" s="6"/>
      <c r="E248" s="3" t="s">
        <v>182</v>
      </c>
      <c r="F248" s="60">
        <v>39572.673840000003</v>
      </c>
      <c r="G248" s="60">
        <v>39572.673840000003</v>
      </c>
      <c r="H248" s="60">
        <v>39572.673840000003</v>
      </c>
      <c r="I248" s="60">
        <v>39572.673840000003</v>
      </c>
      <c r="J248" s="259">
        <f t="shared" si="26"/>
        <v>100</v>
      </c>
      <c r="K248" s="259"/>
    </row>
    <row r="249" spans="1:11">
      <c r="A249" s="6"/>
      <c r="B249" s="6"/>
      <c r="C249" s="6"/>
      <c r="D249" s="6"/>
      <c r="E249" s="3" t="s">
        <v>180</v>
      </c>
      <c r="F249" s="60">
        <v>2082.7723099999998</v>
      </c>
      <c r="G249" s="60">
        <v>2082.7723099999998</v>
      </c>
      <c r="H249" s="60">
        <v>2082.7723099999998</v>
      </c>
      <c r="I249" s="60">
        <v>2082.7723099999998</v>
      </c>
      <c r="J249" s="259">
        <f t="shared" si="26"/>
        <v>100</v>
      </c>
      <c r="K249" s="259"/>
    </row>
    <row r="250" spans="1:11">
      <c r="A250" s="6"/>
      <c r="B250" s="6"/>
      <c r="C250" s="6"/>
      <c r="D250" s="6"/>
      <c r="E250" s="3" t="s">
        <v>145</v>
      </c>
      <c r="F250" s="60">
        <v>209.32384999999999</v>
      </c>
      <c r="G250" s="60">
        <v>209.32384999999999</v>
      </c>
      <c r="H250" s="60">
        <v>209.32384999999999</v>
      </c>
      <c r="I250" s="60">
        <v>209.32384999999999</v>
      </c>
      <c r="J250" s="259">
        <f t="shared" si="26"/>
        <v>100</v>
      </c>
      <c r="K250" s="259"/>
    </row>
    <row r="251" spans="1:11" ht="26.25">
      <c r="A251" s="27"/>
      <c r="B251" s="27"/>
      <c r="C251" s="27" t="s">
        <v>334</v>
      </c>
      <c r="D251" s="27"/>
      <c r="E251" s="28" t="s">
        <v>335</v>
      </c>
      <c r="F251" s="64">
        <f>F252+F263</f>
        <v>5484.3124499999994</v>
      </c>
      <c r="G251" s="64">
        <f>G252+G263</f>
        <v>5484.3124499999994</v>
      </c>
      <c r="H251" s="64">
        <f>H252+H263</f>
        <v>150.94201000000001</v>
      </c>
      <c r="I251" s="64">
        <f>I252+I263</f>
        <v>150.94201000000001</v>
      </c>
      <c r="J251" s="257">
        <f t="shared" si="26"/>
        <v>2.7522503755233716</v>
      </c>
      <c r="K251" s="257"/>
    </row>
    <row r="252" spans="1:11" ht="26.25">
      <c r="A252" s="29"/>
      <c r="B252" s="29"/>
      <c r="C252" s="29" t="s">
        <v>336</v>
      </c>
      <c r="D252" s="29"/>
      <c r="E252" s="50" t="s">
        <v>503</v>
      </c>
      <c r="F252" s="61">
        <f>F253+F255</f>
        <v>4642.9124499999998</v>
      </c>
      <c r="G252" s="61">
        <f>G253+G255+G259</f>
        <v>4642.9124499999998</v>
      </c>
      <c r="H252" s="61">
        <f>H253+H255</f>
        <v>150.94201000000001</v>
      </c>
      <c r="I252" s="61">
        <f>I253+I255</f>
        <v>150.94201000000001</v>
      </c>
      <c r="J252" s="258">
        <f t="shared" si="26"/>
        <v>3.2510199497731223</v>
      </c>
      <c r="K252" s="258"/>
    </row>
    <row r="253" spans="1:11" ht="26.25">
      <c r="A253" s="78"/>
      <c r="B253" s="78"/>
      <c r="C253" s="6" t="s">
        <v>337</v>
      </c>
      <c r="D253" s="6"/>
      <c r="E253" s="9" t="s">
        <v>709</v>
      </c>
      <c r="F253" s="60">
        <f>F254</f>
        <v>1663.8</v>
      </c>
      <c r="G253" s="60">
        <f>G254</f>
        <v>1663.8</v>
      </c>
      <c r="H253" s="60">
        <f>H254</f>
        <v>150.94201000000001</v>
      </c>
      <c r="I253" s="60">
        <f>I254</f>
        <v>150.94201000000001</v>
      </c>
      <c r="J253" s="259">
        <f t="shared" si="26"/>
        <v>9.0721246544055774</v>
      </c>
      <c r="K253" s="259"/>
    </row>
    <row r="254" spans="1:11">
      <c r="A254" s="78"/>
      <c r="B254" s="78"/>
      <c r="C254" s="6"/>
      <c r="D254" s="6" t="s">
        <v>269</v>
      </c>
      <c r="E254" s="3" t="s">
        <v>270</v>
      </c>
      <c r="F254" s="60">
        <v>1663.8</v>
      </c>
      <c r="G254" s="60">
        <v>1663.8</v>
      </c>
      <c r="H254" s="60">
        <v>150.94201000000001</v>
      </c>
      <c r="I254" s="60">
        <v>150.94201000000001</v>
      </c>
      <c r="J254" s="259">
        <f t="shared" si="26"/>
        <v>9.0721246544055774</v>
      </c>
      <c r="K254" s="259"/>
    </row>
    <row r="255" spans="1:11" ht="26.25">
      <c r="A255" s="78"/>
      <c r="B255" s="78"/>
      <c r="C255" s="6" t="s">
        <v>705</v>
      </c>
      <c r="D255" s="6"/>
      <c r="E255" s="3" t="s">
        <v>706</v>
      </c>
      <c r="F255" s="60">
        <f>F256</f>
        <v>2979.1124500000001</v>
      </c>
      <c r="G255" s="60">
        <v>0</v>
      </c>
      <c r="H255" s="60">
        <f>H256</f>
        <v>0</v>
      </c>
      <c r="I255" s="60">
        <f>I256</f>
        <v>0</v>
      </c>
      <c r="J255" s="259"/>
      <c r="K255" s="259"/>
    </row>
    <row r="256" spans="1:11">
      <c r="A256" s="78"/>
      <c r="B256" s="78"/>
      <c r="C256" s="6"/>
      <c r="D256" s="6" t="s">
        <v>269</v>
      </c>
      <c r="E256" s="3" t="s">
        <v>270</v>
      </c>
      <c r="F256" s="60">
        <f>F257+F258</f>
        <v>2979.1124500000001</v>
      </c>
      <c r="G256" s="60">
        <v>0</v>
      </c>
      <c r="H256" s="60">
        <f>H257+H258</f>
        <v>0</v>
      </c>
      <c r="I256" s="60">
        <f>I257+I258</f>
        <v>0</v>
      </c>
      <c r="J256" s="259"/>
      <c r="K256" s="259"/>
    </row>
    <row r="257" spans="1:11">
      <c r="A257" s="78"/>
      <c r="B257" s="78"/>
      <c r="C257" s="6"/>
      <c r="D257" s="6"/>
      <c r="E257" s="3" t="s">
        <v>180</v>
      </c>
      <c r="F257" s="60">
        <v>2681.2012</v>
      </c>
      <c r="G257" s="60">
        <v>0</v>
      </c>
      <c r="H257" s="60">
        <v>0</v>
      </c>
      <c r="I257" s="60">
        <v>0</v>
      </c>
      <c r="J257" s="259"/>
      <c r="K257" s="259"/>
    </row>
    <row r="258" spans="1:11">
      <c r="A258" s="78"/>
      <c r="B258" s="78"/>
      <c r="C258" s="6"/>
      <c r="D258" s="6"/>
      <c r="E258" s="3" t="s">
        <v>145</v>
      </c>
      <c r="F258" s="60">
        <v>297.91125</v>
      </c>
      <c r="G258" s="60">
        <v>0</v>
      </c>
      <c r="H258" s="60">
        <v>0</v>
      </c>
      <c r="I258" s="60">
        <v>0</v>
      </c>
      <c r="J258" s="259"/>
      <c r="K258" s="259"/>
    </row>
    <row r="259" spans="1:11" ht="26.25">
      <c r="A259" s="78"/>
      <c r="B259" s="78"/>
      <c r="C259" s="6" t="s">
        <v>1127</v>
      </c>
      <c r="D259" s="6"/>
      <c r="E259" s="3" t="s">
        <v>706</v>
      </c>
      <c r="F259" s="60">
        <v>0</v>
      </c>
      <c r="G259" s="60">
        <f>G260</f>
        <v>2979.1124500000001</v>
      </c>
      <c r="H259" s="60">
        <f>H260</f>
        <v>0</v>
      </c>
      <c r="I259" s="60">
        <f>I260</f>
        <v>0</v>
      </c>
      <c r="J259" s="259">
        <f>I259/G259*100</f>
        <v>0</v>
      </c>
      <c r="K259" s="259"/>
    </row>
    <row r="260" spans="1:11">
      <c r="A260" s="78"/>
      <c r="B260" s="78"/>
      <c r="C260" s="6"/>
      <c r="D260" s="6" t="s">
        <v>269</v>
      </c>
      <c r="E260" s="3" t="s">
        <v>270</v>
      </c>
      <c r="F260" s="60">
        <v>0</v>
      </c>
      <c r="G260" s="60">
        <f>G261+G262</f>
        <v>2979.1124500000001</v>
      </c>
      <c r="H260" s="60">
        <f>H261+H262</f>
        <v>0</v>
      </c>
      <c r="I260" s="60">
        <f>I261+I262</f>
        <v>0</v>
      </c>
      <c r="J260" s="259">
        <f>I260/G260*100</f>
        <v>0</v>
      </c>
      <c r="K260" s="259"/>
    </row>
    <row r="261" spans="1:11">
      <c r="A261" s="78"/>
      <c r="B261" s="78"/>
      <c r="C261" s="6"/>
      <c r="D261" s="6"/>
      <c r="E261" s="3" t="s">
        <v>180</v>
      </c>
      <c r="F261" s="60">
        <v>0</v>
      </c>
      <c r="G261" s="60">
        <v>2681.2012</v>
      </c>
      <c r="H261" s="60">
        <v>0</v>
      </c>
      <c r="I261" s="60">
        <v>0</v>
      </c>
      <c r="J261" s="259">
        <f>I261/G261*100</f>
        <v>0</v>
      </c>
      <c r="K261" s="259"/>
    </row>
    <row r="262" spans="1:11">
      <c r="A262" s="78"/>
      <c r="B262" s="78"/>
      <c r="C262" s="6"/>
      <c r="D262" s="6"/>
      <c r="E262" s="3" t="s">
        <v>145</v>
      </c>
      <c r="F262" s="60">
        <v>0</v>
      </c>
      <c r="G262" s="60">
        <v>297.91125</v>
      </c>
      <c r="H262" s="60">
        <v>0</v>
      </c>
      <c r="I262" s="60">
        <v>0</v>
      </c>
      <c r="J262" s="259">
        <f>I262/G262*100</f>
        <v>0</v>
      </c>
      <c r="K262" s="259"/>
    </row>
    <row r="263" spans="1:11" ht="26.25">
      <c r="A263" s="29"/>
      <c r="B263" s="29"/>
      <c r="C263" s="29" t="s">
        <v>480</v>
      </c>
      <c r="D263" s="29"/>
      <c r="E263" s="50" t="s">
        <v>463</v>
      </c>
      <c r="F263" s="61">
        <f>F264+F266</f>
        <v>841.4</v>
      </c>
      <c r="G263" s="61">
        <f>G264+G266</f>
        <v>841.4</v>
      </c>
      <c r="H263" s="61">
        <f>H264+H266</f>
        <v>0</v>
      </c>
      <c r="I263" s="61">
        <f>I264+I266</f>
        <v>0</v>
      </c>
      <c r="J263" s="258">
        <f t="shared" si="26"/>
        <v>0</v>
      </c>
      <c r="K263" s="258"/>
    </row>
    <row r="264" spans="1:11">
      <c r="A264" s="78"/>
      <c r="B264" s="78"/>
      <c r="C264" s="6" t="s">
        <v>481</v>
      </c>
      <c r="D264" s="6"/>
      <c r="E264" s="9" t="s">
        <v>464</v>
      </c>
      <c r="F264" s="60">
        <f>F265</f>
        <v>361.7</v>
      </c>
      <c r="G264" s="60">
        <f>G265</f>
        <v>361.7</v>
      </c>
      <c r="H264" s="60">
        <f>H265</f>
        <v>0</v>
      </c>
      <c r="I264" s="60">
        <f>I265</f>
        <v>0</v>
      </c>
      <c r="J264" s="259">
        <f t="shared" si="26"/>
        <v>0</v>
      </c>
      <c r="K264" s="259"/>
    </row>
    <row r="265" spans="1:11">
      <c r="A265" s="78"/>
      <c r="B265" s="78"/>
      <c r="C265" s="6"/>
      <c r="D265" s="6" t="s">
        <v>269</v>
      </c>
      <c r="E265" s="3" t="s">
        <v>270</v>
      </c>
      <c r="F265" s="60">
        <v>361.7</v>
      </c>
      <c r="G265" s="60">
        <v>361.7</v>
      </c>
      <c r="H265" s="60">
        <v>0</v>
      </c>
      <c r="I265" s="60">
        <v>0</v>
      </c>
      <c r="J265" s="259">
        <f t="shared" si="26"/>
        <v>0</v>
      </c>
      <c r="K265" s="259"/>
    </row>
    <row r="266" spans="1:11" ht="26.25">
      <c r="A266" s="78"/>
      <c r="B266" s="78"/>
      <c r="C266" s="6" t="s">
        <v>482</v>
      </c>
      <c r="D266" s="6"/>
      <c r="E266" s="9" t="s">
        <v>465</v>
      </c>
      <c r="F266" s="60">
        <f>F267</f>
        <v>479.7</v>
      </c>
      <c r="G266" s="60">
        <f>G267</f>
        <v>479.7</v>
      </c>
      <c r="H266" s="60">
        <f>H267</f>
        <v>0</v>
      </c>
      <c r="I266" s="60">
        <f>I267</f>
        <v>0</v>
      </c>
      <c r="J266" s="259">
        <f t="shared" si="26"/>
        <v>0</v>
      </c>
      <c r="K266" s="259"/>
    </row>
    <row r="267" spans="1:11">
      <c r="A267" s="78"/>
      <c r="B267" s="78"/>
      <c r="C267" s="6"/>
      <c r="D267" s="6" t="s">
        <v>269</v>
      </c>
      <c r="E267" s="3" t="s">
        <v>270</v>
      </c>
      <c r="F267" s="60">
        <v>479.7</v>
      </c>
      <c r="G267" s="60">
        <v>479.7</v>
      </c>
      <c r="H267" s="60">
        <v>0</v>
      </c>
      <c r="I267" s="60">
        <v>0</v>
      </c>
      <c r="J267" s="259">
        <f t="shared" si="26"/>
        <v>0</v>
      </c>
      <c r="K267" s="259"/>
    </row>
    <row r="268" spans="1:11">
      <c r="A268" s="78"/>
      <c r="B268" s="15" t="s">
        <v>551</v>
      </c>
      <c r="C268" s="108"/>
      <c r="D268" s="58"/>
      <c r="E268" s="82" t="s">
        <v>552</v>
      </c>
      <c r="F268" s="63">
        <f>F269+F297</f>
        <v>13634.822400000001</v>
      </c>
      <c r="G268" s="63">
        <f>G269+G297</f>
        <v>13951.331109999999</v>
      </c>
      <c r="H268" s="63">
        <f>H269+H297</f>
        <v>2031.047</v>
      </c>
      <c r="I268" s="63">
        <f>I269+I297</f>
        <v>2020.8391200000001</v>
      </c>
      <c r="J268" s="260">
        <f t="shared" si="26"/>
        <v>14.484919783399794</v>
      </c>
      <c r="K268" s="260">
        <f t="shared" ref="K268:K274" si="30">I268/H268*100</f>
        <v>99.497407987112069</v>
      </c>
    </row>
    <row r="269" spans="1:11">
      <c r="A269" s="78"/>
      <c r="B269" s="15"/>
      <c r="C269" s="89" t="s">
        <v>3</v>
      </c>
      <c r="D269" s="88"/>
      <c r="E269" s="109" t="s">
        <v>4</v>
      </c>
      <c r="F269" s="63">
        <f>F270+F278+F285</f>
        <v>10964.022400000002</v>
      </c>
      <c r="G269" s="63">
        <f>G270+G278+G285</f>
        <v>11280.53111</v>
      </c>
      <c r="H269" s="63">
        <f>H270+H278+H285</f>
        <v>988.04700000000003</v>
      </c>
      <c r="I269" s="63">
        <f>I270+I278+I285</f>
        <v>986.53120999999999</v>
      </c>
      <c r="J269" s="260">
        <f t="shared" si="26"/>
        <v>8.7454322884270645</v>
      </c>
      <c r="K269" s="260">
        <f t="shared" si="30"/>
        <v>99.846587257488764</v>
      </c>
    </row>
    <row r="270" spans="1:11" s="42" customFormat="1" ht="25.5">
      <c r="A270" s="92"/>
      <c r="B270" s="92"/>
      <c r="C270" s="93" t="s">
        <v>191</v>
      </c>
      <c r="D270" s="92"/>
      <c r="E270" s="94" t="s">
        <v>192</v>
      </c>
      <c r="F270" s="95">
        <f>F271+F275</f>
        <v>5002.8</v>
      </c>
      <c r="G270" s="95">
        <f>G271+G275</f>
        <v>5319.3087100000002</v>
      </c>
      <c r="H270" s="95">
        <f>H271+H275</f>
        <v>974.54700000000003</v>
      </c>
      <c r="I270" s="95">
        <f>I271+I275</f>
        <v>973.03120999999999</v>
      </c>
      <c r="J270" s="256">
        <f t="shared" si="26"/>
        <v>18.292437289280773</v>
      </c>
      <c r="K270" s="256">
        <f t="shared" si="30"/>
        <v>99.844462093670188</v>
      </c>
    </row>
    <row r="271" spans="1:11" ht="26.25">
      <c r="A271" s="29"/>
      <c r="B271" s="29"/>
      <c r="C271" s="29" t="s">
        <v>193</v>
      </c>
      <c r="D271" s="29"/>
      <c r="E271" s="30" t="s">
        <v>776</v>
      </c>
      <c r="F271" s="61">
        <f t="shared" ref="F271:I272" si="31">F272</f>
        <v>1121.9000000000001</v>
      </c>
      <c r="G271" s="61">
        <f t="shared" si="31"/>
        <v>1438.4087099999999</v>
      </c>
      <c r="H271" s="61">
        <f t="shared" si="31"/>
        <v>974.54700000000003</v>
      </c>
      <c r="I271" s="61">
        <f t="shared" si="31"/>
        <v>973.03120999999999</v>
      </c>
      <c r="J271" s="258">
        <f t="shared" si="26"/>
        <v>67.646365267073506</v>
      </c>
      <c r="K271" s="258">
        <f t="shared" si="30"/>
        <v>99.844462093670188</v>
      </c>
    </row>
    <row r="272" spans="1:11" ht="38.25">
      <c r="A272" s="78"/>
      <c r="B272" s="78"/>
      <c r="C272" s="6" t="s">
        <v>194</v>
      </c>
      <c r="D272" s="6"/>
      <c r="E272" s="21" t="s">
        <v>491</v>
      </c>
      <c r="F272" s="60">
        <f t="shared" si="31"/>
        <v>1121.9000000000001</v>
      </c>
      <c r="G272" s="60">
        <f>G273+G274</f>
        <v>1438.4087099999999</v>
      </c>
      <c r="H272" s="60">
        <f>H273+H274</f>
        <v>974.54700000000003</v>
      </c>
      <c r="I272" s="60">
        <f>I273+I274</f>
        <v>973.03120999999999</v>
      </c>
      <c r="J272" s="259">
        <f t="shared" si="26"/>
        <v>67.646365267073506</v>
      </c>
      <c r="K272" s="259">
        <f t="shared" si="30"/>
        <v>99.844462093670188</v>
      </c>
    </row>
    <row r="273" spans="1:11">
      <c r="A273" s="78"/>
      <c r="B273" s="78"/>
      <c r="C273" s="6"/>
      <c r="D273" s="6" t="s">
        <v>269</v>
      </c>
      <c r="E273" s="3" t="s">
        <v>270</v>
      </c>
      <c r="F273" s="60">
        <f>864.2+257.7</f>
        <v>1121.9000000000001</v>
      </c>
      <c r="G273" s="60">
        <v>1226.8617099999999</v>
      </c>
      <c r="H273" s="60">
        <v>763</v>
      </c>
      <c r="I273" s="60">
        <v>761.48420999999996</v>
      </c>
      <c r="J273" s="259">
        <f t="shared" si="26"/>
        <v>62.067648194840153</v>
      </c>
      <c r="K273" s="259">
        <f t="shared" si="30"/>
        <v>99.801338138925288</v>
      </c>
    </row>
    <row r="274" spans="1:11">
      <c r="A274" s="78"/>
      <c r="B274" s="78"/>
      <c r="C274" s="6"/>
      <c r="D274" s="6" t="s">
        <v>386</v>
      </c>
      <c r="E274" s="7" t="s">
        <v>387</v>
      </c>
      <c r="F274" s="60">
        <v>0</v>
      </c>
      <c r="G274" s="60">
        <v>211.547</v>
      </c>
      <c r="H274" s="60">
        <v>211.547</v>
      </c>
      <c r="I274" s="60">
        <v>211.547</v>
      </c>
      <c r="J274" s="259">
        <f t="shared" si="26"/>
        <v>100</v>
      </c>
      <c r="K274" s="259">
        <f t="shared" si="30"/>
        <v>100</v>
      </c>
    </row>
    <row r="275" spans="1:11" ht="26.25">
      <c r="A275" s="138"/>
      <c r="B275" s="138"/>
      <c r="C275" s="29" t="s">
        <v>493</v>
      </c>
      <c r="D275" s="29"/>
      <c r="E275" s="30" t="s">
        <v>495</v>
      </c>
      <c r="F275" s="61">
        <f t="shared" ref="F275:I276" si="32">F276</f>
        <v>3880.9</v>
      </c>
      <c r="G275" s="61">
        <f t="shared" si="32"/>
        <v>3880.9</v>
      </c>
      <c r="H275" s="61">
        <f t="shared" si="32"/>
        <v>0</v>
      </c>
      <c r="I275" s="61">
        <f t="shared" si="32"/>
        <v>0</v>
      </c>
      <c r="J275" s="258">
        <f t="shared" si="26"/>
        <v>0</v>
      </c>
      <c r="K275" s="258"/>
    </row>
    <row r="276" spans="1:11">
      <c r="A276" s="78"/>
      <c r="B276" s="78"/>
      <c r="C276" s="6" t="s">
        <v>494</v>
      </c>
      <c r="D276" s="6"/>
      <c r="E276" s="11" t="s">
        <v>610</v>
      </c>
      <c r="F276" s="60">
        <f t="shared" si="32"/>
        <v>3880.9</v>
      </c>
      <c r="G276" s="60">
        <f t="shared" si="32"/>
        <v>3880.9</v>
      </c>
      <c r="H276" s="60">
        <f t="shared" si="32"/>
        <v>0</v>
      </c>
      <c r="I276" s="60">
        <f t="shared" si="32"/>
        <v>0</v>
      </c>
      <c r="J276" s="259">
        <f t="shared" si="26"/>
        <v>0</v>
      </c>
      <c r="K276" s="259"/>
    </row>
    <row r="277" spans="1:11" ht="26.25">
      <c r="A277" s="78"/>
      <c r="B277" s="78"/>
      <c r="C277" s="6"/>
      <c r="D277" s="6" t="s">
        <v>285</v>
      </c>
      <c r="E277" s="3" t="s">
        <v>286</v>
      </c>
      <c r="F277" s="68">
        <v>3880.9</v>
      </c>
      <c r="G277" s="68">
        <v>3880.9</v>
      </c>
      <c r="H277" s="68">
        <v>0</v>
      </c>
      <c r="I277" s="68">
        <v>0</v>
      </c>
      <c r="J277" s="261">
        <f t="shared" si="26"/>
        <v>0</v>
      </c>
      <c r="K277" s="261"/>
    </row>
    <row r="278" spans="1:11" ht="25.5">
      <c r="A278" s="92"/>
      <c r="B278" s="92"/>
      <c r="C278" s="93" t="s">
        <v>271</v>
      </c>
      <c r="D278" s="92"/>
      <c r="E278" s="94" t="s">
        <v>272</v>
      </c>
      <c r="F278" s="95">
        <f>F279</f>
        <v>43.5</v>
      </c>
      <c r="G278" s="95">
        <f t="shared" ref="G278:I279" si="33">G279</f>
        <v>43.5</v>
      </c>
      <c r="H278" s="95">
        <f t="shared" si="33"/>
        <v>13.5</v>
      </c>
      <c r="I278" s="95">
        <f t="shared" si="33"/>
        <v>13.5</v>
      </c>
      <c r="J278" s="256">
        <f t="shared" si="26"/>
        <v>31.03448275862069</v>
      </c>
      <c r="K278" s="256"/>
    </row>
    <row r="279" spans="1:11" ht="26.25">
      <c r="A279" s="27"/>
      <c r="B279" s="27"/>
      <c r="C279" s="27" t="s">
        <v>423</v>
      </c>
      <c r="D279" s="27"/>
      <c r="E279" s="46" t="s">
        <v>424</v>
      </c>
      <c r="F279" s="64">
        <f>F280</f>
        <v>43.5</v>
      </c>
      <c r="G279" s="64">
        <f t="shared" si="33"/>
        <v>43.5</v>
      </c>
      <c r="H279" s="64">
        <f t="shared" si="33"/>
        <v>13.5</v>
      </c>
      <c r="I279" s="64">
        <f t="shared" si="33"/>
        <v>13.5</v>
      </c>
      <c r="J279" s="257">
        <f t="shared" si="26"/>
        <v>31.03448275862069</v>
      </c>
      <c r="K279" s="257"/>
    </row>
    <row r="280" spans="1:11" ht="26.25">
      <c r="A280" s="29"/>
      <c r="B280" s="29"/>
      <c r="C280" s="29" t="s">
        <v>471</v>
      </c>
      <c r="D280" s="32"/>
      <c r="E280" s="18" t="s">
        <v>466</v>
      </c>
      <c r="F280" s="61">
        <f>F281+F283</f>
        <v>43.5</v>
      </c>
      <c r="G280" s="61">
        <f>G281+G283</f>
        <v>43.5</v>
      </c>
      <c r="H280" s="61">
        <f>H281+H283</f>
        <v>13.5</v>
      </c>
      <c r="I280" s="61">
        <f>I281+I283</f>
        <v>13.5</v>
      </c>
      <c r="J280" s="258">
        <f t="shared" si="26"/>
        <v>31.03448275862069</v>
      </c>
      <c r="K280" s="258"/>
    </row>
    <row r="281" spans="1:11">
      <c r="A281" s="10"/>
      <c r="B281" s="10"/>
      <c r="C281" s="6" t="s">
        <v>472</v>
      </c>
      <c r="D281" s="6"/>
      <c r="E281" s="17" t="s">
        <v>467</v>
      </c>
      <c r="F281" s="60">
        <f>F282</f>
        <v>13.5</v>
      </c>
      <c r="G281" s="60">
        <f>G282</f>
        <v>13.5</v>
      </c>
      <c r="H281" s="60">
        <f>H282</f>
        <v>13.5</v>
      </c>
      <c r="I281" s="60">
        <f>I282</f>
        <v>13.5</v>
      </c>
      <c r="J281" s="259">
        <f t="shared" si="26"/>
        <v>100</v>
      </c>
      <c r="K281" s="259"/>
    </row>
    <row r="282" spans="1:11">
      <c r="A282" s="10"/>
      <c r="B282" s="10"/>
      <c r="C282" s="6"/>
      <c r="D282" s="6" t="s">
        <v>269</v>
      </c>
      <c r="E282" s="3" t="s">
        <v>270</v>
      </c>
      <c r="F282" s="60">
        <v>13.5</v>
      </c>
      <c r="G282" s="60">
        <v>13.5</v>
      </c>
      <c r="H282" s="60">
        <v>13.5</v>
      </c>
      <c r="I282" s="60">
        <v>13.5</v>
      </c>
      <c r="J282" s="259">
        <f t="shared" si="26"/>
        <v>100</v>
      </c>
      <c r="K282" s="259"/>
    </row>
    <row r="283" spans="1:11">
      <c r="A283" s="10"/>
      <c r="B283" s="10"/>
      <c r="C283" s="6" t="s">
        <v>473</v>
      </c>
      <c r="D283" s="6"/>
      <c r="E283" s="17" t="s">
        <v>628</v>
      </c>
      <c r="F283" s="60">
        <f>F284</f>
        <v>30</v>
      </c>
      <c r="G283" s="60">
        <f>G284</f>
        <v>30</v>
      </c>
      <c r="H283" s="60">
        <f>H284</f>
        <v>0</v>
      </c>
      <c r="I283" s="60">
        <f>I284</f>
        <v>0</v>
      </c>
      <c r="J283" s="259">
        <f t="shared" si="26"/>
        <v>0</v>
      </c>
      <c r="K283" s="259"/>
    </row>
    <row r="284" spans="1:11">
      <c r="A284" s="10"/>
      <c r="B284" s="10"/>
      <c r="C284" s="6"/>
      <c r="D284" s="6" t="s">
        <v>269</v>
      </c>
      <c r="E284" s="3" t="s">
        <v>270</v>
      </c>
      <c r="F284" s="60">
        <v>30</v>
      </c>
      <c r="G284" s="60">
        <v>30</v>
      </c>
      <c r="H284" s="60">
        <v>0</v>
      </c>
      <c r="I284" s="60">
        <v>0</v>
      </c>
      <c r="J284" s="259">
        <f t="shared" ref="J284:J329" si="34">I284/G284*100</f>
        <v>0</v>
      </c>
      <c r="K284" s="259"/>
    </row>
    <row r="285" spans="1:11" ht="38.25">
      <c r="A285" s="92"/>
      <c r="B285" s="92"/>
      <c r="C285" s="93" t="s">
        <v>360</v>
      </c>
      <c r="D285" s="92"/>
      <c r="E285" s="94" t="s">
        <v>553</v>
      </c>
      <c r="F285" s="95">
        <f>F286+F293</f>
        <v>5917.7224000000006</v>
      </c>
      <c r="G285" s="95">
        <f>G286+G293</f>
        <v>5917.7224000000006</v>
      </c>
      <c r="H285" s="95">
        <f>H286+H293</f>
        <v>0</v>
      </c>
      <c r="I285" s="95">
        <f>I286+I293</f>
        <v>0</v>
      </c>
      <c r="J285" s="256">
        <f t="shared" si="34"/>
        <v>0</v>
      </c>
      <c r="K285" s="256"/>
    </row>
    <row r="286" spans="1:11">
      <c r="A286" s="29"/>
      <c r="B286" s="29"/>
      <c r="C286" s="29" t="s">
        <v>361</v>
      </c>
      <c r="D286" s="32"/>
      <c r="E286" s="30" t="s">
        <v>362</v>
      </c>
      <c r="F286" s="61">
        <f>F287+F289</f>
        <v>5717.7224000000006</v>
      </c>
      <c r="G286" s="61">
        <f>G287+G289</f>
        <v>5717.7224000000006</v>
      </c>
      <c r="H286" s="61">
        <f>H287+H289</f>
        <v>0</v>
      </c>
      <c r="I286" s="61">
        <f>I287+I289</f>
        <v>0</v>
      </c>
      <c r="J286" s="258">
        <f t="shared" si="34"/>
        <v>0</v>
      </c>
      <c r="K286" s="258"/>
    </row>
    <row r="287" spans="1:11">
      <c r="A287" s="6"/>
      <c r="B287" s="6"/>
      <c r="C287" s="6" t="s">
        <v>363</v>
      </c>
      <c r="D287" s="6"/>
      <c r="E287" s="3" t="s">
        <v>364</v>
      </c>
      <c r="F287" s="60">
        <f>F288</f>
        <v>300</v>
      </c>
      <c r="G287" s="60">
        <f>G288</f>
        <v>300</v>
      </c>
      <c r="H287" s="60">
        <f>H288</f>
        <v>0</v>
      </c>
      <c r="I287" s="60">
        <f>I288</f>
        <v>0</v>
      </c>
      <c r="J287" s="259">
        <f t="shared" si="34"/>
        <v>0</v>
      </c>
      <c r="K287" s="259"/>
    </row>
    <row r="288" spans="1:11">
      <c r="A288" s="6"/>
      <c r="B288" s="6"/>
      <c r="C288" s="6"/>
      <c r="D288" s="6" t="s">
        <v>269</v>
      </c>
      <c r="E288" s="3" t="s">
        <v>270</v>
      </c>
      <c r="F288" s="60">
        <v>300</v>
      </c>
      <c r="G288" s="60">
        <v>300</v>
      </c>
      <c r="H288" s="60">
        <v>0</v>
      </c>
      <c r="I288" s="60">
        <v>0</v>
      </c>
      <c r="J288" s="259">
        <f t="shared" si="34"/>
        <v>0</v>
      </c>
      <c r="K288" s="259"/>
    </row>
    <row r="289" spans="1:11" ht="25.5">
      <c r="A289" s="6"/>
      <c r="B289" s="6"/>
      <c r="C289" s="6" t="s">
        <v>366</v>
      </c>
      <c r="D289" s="6"/>
      <c r="E289" s="1" t="s">
        <v>452</v>
      </c>
      <c r="F289" s="60">
        <f>F290</f>
        <v>5417.7224000000006</v>
      </c>
      <c r="G289" s="60">
        <f>G290</f>
        <v>5417.7224000000006</v>
      </c>
      <c r="H289" s="60">
        <f>H290</f>
        <v>0</v>
      </c>
      <c r="I289" s="60">
        <f>I290</f>
        <v>0</v>
      </c>
      <c r="J289" s="259">
        <f t="shared" si="34"/>
        <v>0</v>
      </c>
      <c r="K289" s="259"/>
    </row>
    <row r="290" spans="1:11">
      <c r="A290" s="6"/>
      <c r="B290" s="6"/>
      <c r="C290" s="6"/>
      <c r="D290" s="6" t="s">
        <v>269</v>
      </c>
      <c r="E290" s="3" t="s">
        <v>270</v>
      </c>
      <c r="F290" s="60">
        <f>F291+F292</f>
        <v>5417.7224000000006</v>
      </c>
      <c r="G290" s="60">
        <f>G291+G292</f>
        <v>5417.7224000000006</v>
      </c>
      <c r="H290" s="60">
        <f>H291+H292</f>
        <v>0</v>
      </c>
      <c r="I290" s="60">
        <f>I291+I292</f>
        <v>0</v>
      </c>
      <c r="J290" s="259">
        <f t="shared" si="34"/>
        <v>0</v>
      </c>
      <c r="K290" s="259"/>
    </row>
    <row r="291" spans="1:11">
      <c r="A291" s="6"/>
      <c r="B291" s="6"/>
      <c r="C291" s="6"/>
      <c r="D291" s="6"/>
      <c r="E291" s="9" t="s">
        <v>200</v>
      </c>
      <c r="F291" s="60">
        <v>4605.0640400000002</v>
      </c>
      <c r="G291" s="60">
        <v>4605.0640400000002</v>
      </c>
      <c r="H291" s="60">
        <v>0</v>
      </c>
      <c r="I291" s="60">
        <v>0</v>
      </c>
      <c r="J291" s="259">
        <f t="shared" si="34"/>
        <v>0</v>
      </c>
      <c r="K291" s="259"/>
    </row>
    <row r="292" spans="1:11">
      <c r="A292" s="6"/>
      <c r="B292" s="6"/>
      <c r="C292" s="6"/>
      <c r="D292" s="6"/>
      <c r="E292" s="3" t="s">
        <v>365</v>
      </c>
      <c r="F292" s="60">
        <v>812.65836000000002</v>
      </c>
      <c r="G292" s="60">
        <v>812.65836000000002</v>
      </c>
      <c r="H292" s="60">
        <v>0</v>
      </c>
      <c r="I292" s="60">
        <v>0</v>
      </c>
      <c r="J292" s="259">
        <f t="shared" si="34"/>
        <v>0</v>
      </c>
      <c r="K292" s="259"/>
    </row>
    <row r="293" spans="1:11" ht="39">
      <c r="A293" s="29"/>
      <c r="B293" s="29"/>
      <c r="C293" s="29" t="s">
        <v>367</v>
      </c>
      <c r="D293" s="32"/>
      <c r="E293" s="30" t="s">
        <v>368</v>
      </c>
      <c r="F293" s="61">
        <f>F294</f>
        <v>200</v>
      </c>
      <c r="G293" s="61">
        <f t="shared" ref="G293:I294" si="35">G294</f>
        <v>200</v>
      </c>
      <c r="H293" s="61">
        <f t="shared" si="35"/>
        <v>0</v>
      </c>
      <c r="I293" s="61">
        <f t="shared" si="35"/>
        <v>0</v>
      </c>
      <c r="J293" s="258">
        <f t="shared" si="34"/>
        <v>0</v>
      </c>
      <c r="K293" s="258"/>
    </row>
    <row r="294" spans="1:11" ht="26.25">
      <c r="A294" s="78"/>
      <c r="B294" s="78"/>
      <c r="C294" s="6" t="s">
        <v>369</v>
      </c>
      <c r="D294" s="6"/>
      <c r="E294" s="3" t="s">
        <v>370</v>
      </c>
      <c r="F294" s="60">
        <f>F295</f>
        <v>200</v>
      </c>
      <c r="G294" s="60">
        <f t="shared" si="35"/>
        <v>200</v>
      </c>
      <c r="H294" s="60">
        <f t="shared" si="35"/>
        <v>0</v>
      </c>
      <c r="I294" s="60">
        <f t="shared" si="35"/>
        <v>0</v>
      </c>
      <c r="J294" s="259">
        <f t="shared" si="34"/>
        <v>0</v>
      </c>
      <c r="K294" s="259"/>
    </row>
    <row r="295" spans="1:11">
      <c r="A295" s="78"/>
      <c r="B295" s="78"/>
      <c r="C295" s="6"/>
      <c r="D295" s="6" t="s">
        <v>269</v>
      </c>
      <c r="E295" s="3" t="s">
        <v>270</v>
      </c>
      <c r="F295" s="60">
        <v>200</v>
      </c>
      <c r="G295" s="60">
        <v>200</v>
      </c>
      <c r="H295" s="60">
        <v>0</v>
      </c>
      <c r="I295" s="60">
        <v>0</v>
      </c>
      <c r="J295" s="259">
        <f t="shared" si="34"/>
        <v>0</v>
      </c>
      <c r="K295" s="259"/>
    </row>
    <row r="296" spans="1:11">
      <c r="A296" s="128"/>
      <c r="B296" s="128"/>
      <c r="C296" s="119" t="s">
        <v>521</v>
      </c>
      <c r="D296" s="129"/>
      <c r="E296" s="120" t="s">
        <v>522</v>
      </c>
      <c r="F296" s="121">
        <f t="shared" ref="F296:I297" si="36">F297</f>
        <v>2670.7999999999997</v>
      </c>
      <c r="G296" s="121">
        <f t="shared" si="36"/>
        <v>2670.7999999999997</v>
      </c>
      <c r="H296" s="121">
        <f t="shared" si="36"/>
        <v>1043</v>
      </c>
      <c r="I296" s="121">
        <f t="shared" si="36"/>
        <v>1034.30791</v>
      </c>
      <c r="J296" s="269">
        <f t="shared" si="34"/>
        <v>38.7265205181968</v>
      </c>
      <c r="K296" s="269">
        <f t="shared" ref="K296:K329" si="37">I296/H296*100</f>
        <v>99.166626078619373</v>
      </c>
    </row>
    <row r="297" spans="1:11" s="37" customFormat="1" ht="25.5">
      <c r="A297" s="123"/>
      <c r="B297" s="123"/>
      <c r="C297" s="124" t="s">
        <v>382</v>
      </c>
      <c r="D297" s="125"/>
      <c r="E297" s="126" t="s">
        <v>383</v>
      </c>
      <c r="F297" s="70">
        <f t="shared" si="36"/>
        <v>2670.7999999999997</v>
      </c>
      <c r="G297" s="70">
        <f t="shared" si="36"/>
        <v>2670.7999999999997</v>
      </c>
      <c r="H297" s="70">
        <f t="shared" si="36"/>
        <v>1043</v>
      </c>
      <c r="I297" s="70">
        <f t="shared" si="36"/>
        <v>1034.30791</v>
      </c>
      <c r="J297" s="270">
        <f t="shared" si="34"/>
        <v>38.7265205181968</v>
      </c>
      <c r="K297" s="270">
        <f t="shared" si="37"/>
        <v>99.166626078619373</v>
      </c>
    </row>
    <row r="298" spans="1:11" ht="26.25">
      <c r="A298" s="78"/>
      <c r="B298" s="78"/>
      <c r="C298" s="6" t="s">
        <v>384</v>
      </c>
      <c r="D298" s="6"/>
      <c r="E298" s="3" t="s">
        <v>385</v>
      </c>
      <c r="F298" s="60">
        <f>F299+F300+F301</f>
        <v>2670.7999999999997</v>
      </c>
      <c r="G298" s="60">
        <f>G299+G300+G301</f>
        <v>2670.7999999999997</v>
      </c>
      <c r="H298" s="60">
        <f>H299+H300+H301</f>
        <v>1043</v>
      </c>
      <c r="I298" s="60">
        <f>I299+I300+I301</f>
        <v>1034.30791</v>
      </c>
      <c r="J298" s="259">
        <f t="shared" si="34"/>
        <v>38.7265205181968</v>
      </c>
      <c r="K298" s="259">
        <f t="shared" si="37"/>
        <v>99.166626078619373</v>
      </c>
    </row>
    <row r="299" spans="1:11" ht="39">
      <c r="A299" s="78"/>
      <c r="B299" s="78"/>
      <c r="C299" s="10"/>
      <c r="D299" s="6" t="s">
        <v>379</v>
      </c>
      <c r="E299" s="3" t="s">
        <v>380</v>
      </c>
      <c r="F299" s="60">
        <v>2447.6999999999998</v>
      </c>
      <c r="G299" s="60">
        <v>2447.6999999999998</v>
      </c>
      <c r="H299" s="60">
        <v>940</v>
      </c>
      <c r="I299" s="60">
        <v>932.47277999999994</v>
      </c>
      <c r="J299" s="259">
        <f t="shared" si="34"/>
        <v>38.095876945704134</v>
      </c>
      <c r="K299" s="259">
        <f t="shared" si="37"/>
        <v>99.199231914893616</v>
      </c>
    </row>
    <row r="300" spans="1:11">
      <c r="A300" s="78"/>
      <c r="B300" s="78"/>
      <c r="C300" s="10"/>
      <c r="D300" s="6" t="s">
        <v>269</v>
      </c>
      <c r="E300" s="3" t="s">
        <v>270</v>
      </c>
      <c r="F300" s="60">
        <f>105.6-2.1</f>
        <v>103.5</v>
      </c>
      <c r="G300" s="60">
        <f>105.6-2.1</f>
        <v>103.5</v>
      </c>
      <c r="H300" s="60">
        <v>68</v>
      </c>
      <c r="I300" s="60">
        <v>67.422129999999996</v>
      </c>
      <c r="J300" s="259">
        <f t="shared" si="34"/>
        <v>65.142154589371984</v>
      </c>
      <c r="K300" s="259">
        <f t="shared" si="37"/>
        <v>99.150191176470585</v>
      </c>
    </row>
    <row r="301" spans="1:11">
      <c r="A301" s="78"/>
      <c r="B301" s="78"/>
      <c r="C301" s="10"/>
      <c r="D301" s="14" t="s">
        <v>386</v>
      </c>
      <c r="E301" s="7" t="s">
        <v>387</v>
      </c>
      <c r="F301" s="60">
        <v>119.6</v>
      </c>
      <c r="G301" s="60">
        <v>119.6</v>
      </c>
      <c r="H301" s="60">
        <v>35</v>
      </c>
      <c r="I301" s="60">
        <v>34.412999999999997</v>
      </c>
      <c r="J301" s="259">
        <f t="shared" si="34"/>
        <v>28.773411371237458</v>
      </c>
      <c r="K301" s="259">
        <f t="shared" si="37"/>
        <v>98.322857142857131</v>
      </c>
    </row>
    <row r="302" spans="1:11">
      <c r="A302" s="88"/>
      <c r="B302" s="15" t="s">
        <v>554</v>
      </c>
      <c r="C302" s="89"/>
      <c r="D302" s="88"/>
      <c r="E302" s="82" t="s">
        <v>555</v>
      </c>
      <c r="F302" s="63">
        <f>F303+F313+F350</f>
        <v>52927.233110000001</v>
      </c>
      <c r="G302" s="63">
        <f>G303+G313+G350</f>
        <v>57873.183109999998</v>
      </c>
      <c r="H302" s="63">
        <f>H303+H313+H350</f>
        <v>18613.705589999998</v>
      </c>
      <c r="I302" s="63">
        <f>I303+I313+I350</f>
        <v>18613.705589999998</v>
      </c>
      <c r="J302" s="260">
        <f t="shared" si="34"/>
        <v>32.162920008427371</v>
      </c>
      <c r="K302" s="260">
        <f t="shared" si="37"/>
        <v>100</v>
      </c>
    </row>
    <row r="303" spans="1:11">
      <c r="A303" s="88"/>
      <c r="B303" s="15" t="s">
        <v>556</v>
      </c>
      <c r="C303" s="89"/>
      <c r="D303" s="88"/>
      <c r="E303" s="82" t="s">
        <v>557</v>
      </c>
      <c r="F303" s="63">
        <f>F304</f>
        <v>1271</v>
      </c>
      <c r="G303" s="63">
        <f t="shared" ref="G303:I304" si="38">G304</f>
        <v>1271</v>
      </c>
      <c r="H303" s="63">
        <f t="shared" si="38"/>
        <v>64.116279999999989</v>
      </c>
      <c r="I303" s="63">
        <f t="shared" si="38"/>
        <v>64.116279999999989</v>
      </c>
      <c r="J303" s="260">
        <f t="shared" si="34"/>
        <v>5.0445538945712025</v>
      </c>
      <c r="K303" s="260">
        <f t="shared" si="37"/>
        <v>100</v>
      </c>
    </row>
    <row r="304" spans="1:11">
      <c r="A304" s="88"/>
      <c r="B304" s="15"/>
      <c r="C304" s="89" t="s">
        <v>3</v>
      </c>
      <c r="D304" s="88"/>
      <c r="E304" s="109" t="s">
        <v>4</v>
      </c>
      <c r="F304" s="63">
        <f>F305</f>
        <v>1271</v>
      </c>
      <c r="G304" s="63">
        <f t="shared" si="38"/>
        <v>1271</v>
      </c>
      <c r="H304" s="63">
        <f t="shared" si="38"/>
        <v>64.116279999999989</v>
      </c>
      <c r="I304" s="63">
        <f t="shared" si="38"/>
        <v>64.116279999999989</v>
      </c>
      <c r="J304" s="260">
        <f t="shared" si="34"/>
        <v>5.0445538945712025</v>
      </c>
      <c r="K304" s="260">
        <f t="shared" si="37"/>
        <v>100</v>
      </c>
    </row>
    <row r="305" spans="1:11" ht="25.5">
      <c r="A305" s="91"/>
      <c r="B305" s="92"/>
      <c r="C305" s="93" t="s">
        <v>191</v>
      </c>
      <c r="D305" s="92"/>
      <c r="E305" s="94" t="s">
        <v>192</v>
      </c>
      <c r="F305" s="95">
        <f>F306</f>
        <v>1271</v>
      </c>
      <c r="G305" s="95">
        <f>G306</f>
        <v>1271</v>
      </c>
      <c r="H305" s="95">
        <f>H306</f>
        <v>64.116279999999989</v>
      </c>
      <c r="I305" s="95">
        <f>I306</f>
        <v>64.116279999999989</v>
      </c>
      <c r="J305" s="256">
        <f t="shared" si="34"/>
        <v>5.0445538945712025</v>
      </c>
      <c r="K305" s="256">
        <f t="shared" si="37"/>
        <v>100</v>
      </c>
    </row>
    <row r="306" spans="1:11" ht="26.25">
      <c r="A306" s="29"/>
      <c r="B306" s="29"/>
      <c r="C306" s="29" t="s">
        <v>193</v>
      </c>
      <c r="D306" s="29"/>
      <c r="E306" s="30" t="s">
        <v>776</v>
      </c>
      <c r="F306" s="61">
        <f>F307+F309+F311</f>
        <v>1271</v>
      </c>
      <c r="G306" s="61">
        <f>G307+G309+G311</f>
        <v>1271</v>
      </c>
      <c r="H306" s="61">
        <f>H307+H309+H311</f>
        <v>64.116279999999989</v>
      </c>
      <c r="I306" s="61">
        <f>I307+I309+I311</f>
        <v>64.116279999999989</v>
      </c>
      <c r="J306" s="258">
        <f t="shared" si="34"/>
        <v>5.0445538945712025</v>
      </c>
      <c r="K306" s="258">
        <f t="shared" si="37"/>
        <v>100</v>
      </c>
    </row>
    <row r="307" spans="1:11" ht="39">
      <c r="A307" s="78"/>
      <c r="B307" s="78"/>
      <c r="C307" s="6" t="s">
        <v>195</v>
      </c>
      <c r="D307" s="6"/>
      <c r="E307" s="11" t="s">
        <v>196</v>
      </c>
      <c r="F307" s="60">
        <f>F308</f>
        <v>95.3</v>
      </c>
      <c r="G307" s="60">
        <f>G308</f>
        <v>95.3</v>
      </c>
      <c r="H307" s="60">
        <f>H308</f>
        <v>14.92277</v>
      </c>
      <c r="I307" s="60">
        <f>I308</f>
        <v>14.92277</v>
      </c>
      <c r="J307" s="259">
        <f t="shared" si="34"/>
        <v>15.658730325288564</v>
      </c>
      <c r="K307" s="259">
        <f t="shared" si="37"/>
        <v>100</v>
      </c>
    </row>
    <row r="308" spans="1:11">
      <c r="A308" s="78"/>
      <c r="B308" s="78"/>
      <c r="C308" s="6"/>
      <c r="D308" s="6" t="s">
        <v>269</v>
      </c>
      <c r="E308" s="3" t="s">
        <v>270</v>
      </c>
      <c r="F308" s="60">
        <v>95.3</v>
      </c>
      <c r="G308" s="60">
        <v>95.3</v>
      </c>
      <c r="H308" s="60">
        <v>14.92277</v>
      </c>
      <c r="I308" s="60">
        <v>14.92277</v>
      </c>
      <c r="J308" s="259">
        <f t="shared" si="34"/>
        <v>15.658730325288564</v>
      </c>
      <c r="K308" s="259">
        <f t="shared" si="37"/>
        <v>100</v>
      </c>
    </row>
    <row r="309" spans="1:11" ht="26.25">
      <c r="A309" s="78"/>
      <c r="B309" s="78"/>
      <c r="C309" s="6" t="s">
        <v>197</v>
      </c>
      <c r="D309" s="6"/>
      <c r="E309" s="11" t="s">
        <v>198</v>
      </c>
      <c r="F309" s="60">
        <f>F310</f>
        <v>1071.5</v>
      </c>
      <c r="G309" s="60">
        <f>G310</f>
        <v>1071.5</v>
      </c>
      <c r="H309" s="60">
        <f>H310</f>
        <v>16.126139999999999</v>
      </c>
      <c r="I309" s="60">
        <f>I310</f>
        <v>16.126139999999999</v>
      </c>
      <c r="J309" s="259">
        <f t="shared" si="34"/>
        <v>1.5050060662622493</v>
      </c>
      <c r="K309" s="259"/>
    </row>
    <row r="310" spans="1:11">
      <c r="A310" s="78"/>
      <c r="B310" s="78"/>
      <c r="C310" s="6"/>
      <c r="D310" s="6" t="s">
        <v>269</v>
      </c>
      <c r="E310" s="3" t="s">
        <v>270</v>
      </c>
      <c r="F310" s="60">
        <f>5357.4-4285.9</f>
        <v>1071.5</v>
      </c>
      <c r="G310" s="60">
        <f>5357.4-4285.9</f>
        <v>1071.5</v>
      </c>
      <c r="H310" s="60">
        <v>16.126139999999999</v>
      </c>
      <c r="I310" s="60">
        <v>16.126139999999999</v>
      </c>
      <c r="J310" s="259">
        <f t="shared" si="34"/>
        <v>1.5050060662622493</v>
      </c>
      <c r="K310" s="259"/>
    </row>
    <row r="311" spans="1:11" ht="26.25">
      <c r="A311" s="78"/>
      <c r="B311" s="78"/>
      <c r="C311" s="6" t="s">
        <v>199</v>
      </c>
      <c r="D311" s="6"/>
      <c r="E311" s="3" t="s">
        <v>492</v>
      </c>
      <c r="F311" s="60">
        <f>F312</f>
        <v>104.2</v>
      </c>
      <c r="G311" s="60">
        <f>G312</f>
        <v>104.2</v>
      </c>
      <c r="H311" s="60">
        <f>H312</f>
        <v>33.067369999999997</v>
      </c>
      <c r="I311" s="60">
        <f>I312</f>
        <v>33.067369999999997</v>
      </c>
      <c r="J311" s="259">
        <f t="shared" si="34"/>
        <v>31.734520153550861</v>
      </c>
      <c r="K311" s="259">
        <f t="shared" si="37"/>
        <v>100</v>
      </c>
    </row>
    <row r="312" spans="1:11">
      <c r="A312" s="78"/>
      <c r="B312" s="78"/>
      <c r="C312" s="6"/>
      <c r="D312" s="6" t="s">
        <v>269</v>
      </c>
      <c r="E312" s="3" t="s">
        <v>270</v>
      </c>
      <c r="F312" s="60">
        <v>104.2</v>
      </c>
      <c r="G312" s="60">
        <v>104.2</v>
      </c>
      <c r="H312" s="60">
        <v>33.067369999999997</v>
      </c>
      <c r="I312" s="60">
        <v>33.067369999999997</v>
      </c>
      <c r="J312" s="259">
        <f t="shared" si="34"/>
        <v>31.734520153550861</v>
      </c>
      <c r="K312" s="259">
        <f t="shared" si="37"/>
        <v>100</v>
      </c>
    </row>
    <row r="313" spans="1:11">
      <c r="A313" s="88"/>
      <c r="B313" s="15" t="s">
        <v>558</v>
      </c>
      <c r="C313" s="89"/>
      <c r="D313" s="88"/>
      <c r="E313" s="82" t="s">
        <v>559</v>
      </c>
      <c r="F313" s="63">
        <f>F314+F343</f>
        <v>14941.212230000001</v>
      </c>
      <c r="G313" s="63">
        <f>G314+G343</f>
        <v>15451.59491</v>
      </c>
      <c r="H313" s="63">
        <f>H314+H343</f>
        <v>7552.9818899999991</v>
      </c>
      <c r="I313" s="63">
        <f>I314+I343</f>
        <v>7552.9818899999991</v>
      </c>
      <c r="J313" s="260">
        <f t="shared" si="34"/>
        <v>48.88156810991623</v>
      </c>
      <c r="K313" s="260">
        <f t="shared" si="37"/>
        <v>100</v>
      </c>
    </row>
    <row r="314" spans="1:11">
      <c r="A314" s="88"/>
      <c r="B314" s="14"/>
      <c r="C314" s="89" t="s">
        <v>3</v>
      </c>
      <c r="D314" s="88"/>
      <c r="E314" s="109" t="s">
        <v>4</v>
      </c>
      <c r="F314" s="63">
        <f>F315</f>
        <v>12310.012230000002</v>
      </c>
      <c r="G314" s="63">
        <f>G315</f>
        <v>12336.94491</v>
      </c>
      <c r="H314" s="63">
        <f>H315</f>
        <v>7069.5318899999993</v>
      </c>
      <c r="I314" s="63">
        <f>I315</f>
        <v>7069.5318899999993</v>
      </c>
      <c r="J314" s="260">
        <f t="shared" si="34"/>
        <v>57.30374855017488</v>
      </c>
      <c r="K314" s="260">
        <f t="shared" si="37"/>
        <v>100</v>
      </c>
    </row>
    <row r="315" spans="1:11" ht="25.5">
      <c r="A315" s="91"/>
      <c r="B315" s="92"/>
      <c r="C315" s="93" t="s">
        <v>278</v>
      </c>
      <c r="D315" s="92"/>
      <c r="E315" s="94" t="s">
        <v>279</v>
      </c>
      <c r="F315" s="95">
        <f>F316+F320</f>
        <v>12310.012230000002</v>
      </c>
      <c r="G315" s="95">
        <f>G316+G320</f>
        <v>12336.94491</v>
      </c>
      <c r="H315" s="95">
        <f>H316+H320</f>
        <v>7069.5318899999993</v>
      </c>
      <c r="I315" s="95">
        <f>I316+I320</f>
        <v>7069.5318899999993</v>
      </c>
      <c r="J315" s="256">
        <f t="shared" si="34"/>
        <v>57.30374855017488</v>
      </c>
      <c r="K315" s="256">
        <f t="shared" si="37"/>
        <v>100</v>
      </c>
    </row>
    <row r="316" spans="1:11" ht="26.25">
      <c r="A316" s="27"/>
      <c r="B316" s="27"/>
      <c r="C316" s="27" t="s">
        <v>287</v>
      </c>
      <c r="D316" s="27"/>
      <c r="E316" s="46" t="s">
        <v>288</v>
      </c>
      <c r="F316" s="64">
        <f t="shared" ref="F316:I318" si="39">F317</f>
        <v>195</v>
      </c>
      <c r="G316" s="64">
        <f t="shared" si="39"/>
        <v>221.93268</v>
      </c>
      <c r="H316" s="64">
        <f t="shared" si="39"/>
        <v>27</v>
      </c>
      <c r="I316" s="64">
        <f t="shared" si="39"/>
        <v>27</v>
      </c>
      <c r="J316" s="257">
        <f t="shared" si="34"/>
        <v>12.165851374389746</v>
      </c>
      <c r="K316" s="257"/>
    </row>
    <row r="317" spans="1:11">
      <c r="A317" s="29"/>
      <c r="B317" s="29"/>
      <c r="C317" s="29" t="s">
        <v>294</v>
      </c>
      <c r="D317" s="32"/>
      <c r="E317" s="18" t="s">
        <v>295</v>
      </c>
      <c r="F317" s="61">
        <f t="shared" si="39"/>
        <v>195</v>
      </c>
      <c r="G317" s="61">
        <f t="shared" si="39"/>
        <v>221.93268</v>
      </c>
      <c r="H317" s="61">
        <f t="shared" si="39"/>
        <v>27</v>
      </c>
      <c r="I317" s="61">
        <f t="shared" si="39"/>
        <v>27</v>
      </c>
      <c r="J317" s="258">
        <f t="shared" si="34"/>
        <v>12.165851374389746</v>
      </c>
      <c r="K317" s="258"/>
    </row>
    <row r="318" spans="1:11">
      <c r="A318" s="78"/>
      <c r="B318" s="78"/>
      <c r="C318" s="6" t="s">
        <v>297</v>
      </c>
      <c r="D318" s="20"/>
      <c r="E318" s="48" t="s">
        <v>298</v>
      </c>
      <c r="F318" s="68">
        <f>F319</f>
        <v>195</v>
      </c>
      <c r="G318" s="68">
        <f t="shared" si="39"/>
        <v>221.93268</v>
      </c>
      <c r="H318" s="68">
        <f t="shared" si="39"/>
        <v>27</v>
      </c>
      <c r="I318" s="68">
        <f t="shared" si="39"/>
        <v>27</v>
      </c>
      <c r="J318" s="261">
        <f t="shared" si="34"/>
        <v>12.165851374389746</v>
      </c>
      <c r="K318" s="261"/>
    </row>
    <row r="319" spans="1:11">
      <c r="A319" s="78"/>
      <c r="B319" s="78"/>
      <c r="C319" s="6"/>
      <c r="D319" s="6" t="s">
        <v>269</v>
      </c>
      <c r="E319" s="3" t="s">
        <v>270</v>
      </c>
      <c r="F319" s="68">
        <v>195</v>
      </c>
      <c r="G319" s="68">
        <v>221.93268</v>
      </c>
      <c r="H319" s="68">
        <v>27</v>
      </c>
      <c r="I319" s="68">
        <v>27</v>
      </c>
      <c r="J319" s="261">
        <f t="shared" si="34"/>
        <v>12.165851374389746</v>
      </c>
      <c r="K319" s="261"/>
    </row>
    <row r="320" spans="1:11" ht="26.25">
      <c r="A320" s="27"/>
      <c r="B320" s="27"/>
      <c r="C320" s="27" t="s">
        <v>304</v>
      </c>
      <c r="D320" s="27"/>
      <c r="E320" s="46" t="s">
        <v>305</v>
      </c>
      <c r="F320" s="64">
        <f>F321+F340</f>
        <v>12115.012230000002</v>
      </c>
      <c r="G320" s="64">
        <f>G321+G340</f>
        <v>12115.01223</v>
      </c>
      <c r="H320" s="64">
        <f>H321+H340</f>
        <v>7042.5318899999993</v>
      </c>
      <c r="I320" s="64">
        <f>I321+I340</f>
        <v>7042.5318899999993</v>
      </c>
      <c r="J320" s="257">
        <f t="shared" si="34"/>
        <v>58.130621383615392</v>
      </c>
      <c r="K320" s="257">
        <f t="shared" si="37"/>
        <v>100</v>
      </c>
    </row>
    <row r="321" spans="1:11" ht="26.25">
      <c r="A321" s="29"/>
      <c r="B321" s="29"/>
      <c r="C321" s="29" t="s">
        <v>306</v>
      </c>
      <c r="D321" s="29"/>
      <c r="E321" s="18" t="s">
        <v>307</v>
      </c>
      <c r="F321" s="61">
        <f>F324+F328+F322+F330++F338</f>
        <v>10981.312230000001</v>
      </c>
      <c r="G321" s="61">
        <f>G324+G328+G322+G330+G338+G334</f>
        <v>10981.31223</v>
      </c>
      <c r="H321" s="61">
        <f>H324+H328+H322+H330++H338</f>
        <v>6812.2373399999997</v>
      </c>
      <c r="I321" s="61">
        <f>I324+I328+I322+I330++I338</f>
        <v>6812.2373399999997</v>
      </c>
      <c r="J321" s="258">
        <f t="shared" si="34"/>
        <v>62.03482058719316</v>
      </c>
      <c r="K321" s="258">
        <f t="shared" si="37"/>
        <v>100</v>
      </c>
    </row>
    <row r="322" spans="1:11">
      <c r="A322" s="10"/>
      <c r="B322" s="10"/>
      <c r="C322" s="14" t="s">
        <v>615</v>
      </c>
      <c r="D322" s="16"/>
      <c r="E322" s="1" t="s">
        <v>468</v>
      </c>
      <c r="F322" s="60">
        <v>613.5</v>
      </c>
      <c r="G322" s="60">
        <f>G323</f>
        <v>356.8</v>
      </c>
      <c r="H322" s="60">
        <v>0</v>
      </c>
      <c r="I322" s="60">
        <v>0</v>
      </c>
      <c r="J322" s="259">
        <f t="shared" si="34"/>
        <v>0</v>
      </c>
      <c r="K322" s="259"/>
    </row>
    <row r="323" spans="1:11">
      <c r="A323" s="10"/>
      <c r="B323" s="10"/>
      <c r="C323" s="14"/>
      <c r="D323" s="6" t="s">
        <v>269</v>
      </c>
      <c r="E323" s="3" t="s">
        <v>270</v>
      </c>
      <c r="F323" s="60">
        <v>613.5</v>
      </c>
      <c r="G323" s="60">
        <v>356.8</v>
      </c>
      <c r="H323" s="60">
        <v>0</v>
      </c>
      <c r="I323" s="60">
        <v>0</v>
      </c>
      <c r="J323" s="259">
        <f t="shared" si="34"/>
        <v>0</v>
      </c>
      <c r="K323" s="259"/>
    </row>
    <row r="324" spans="1:11">
      <c r="A324" s="6"/>
      <c r="B324" s="6"/>
      <c r="C324" s="6" t="s">
        <v>308</v>
      </c>
      <c r="D324" s="6"/>
      <c r="E324" s="48" t="s">
        <v>309</v>
      </c>
      <c r="F324" s="68">
        <f>F325+F327</f>
        <v>6154.3</v>
      </c>
      <c r="G324" s="68">
        <f>G325+G327+G326</f>
        <v>6154.3</v>
      </c>
      <c r="H324" s="68">
        <f>H325+H327+H326</f>
        <v>6154.2373399999997</v>
      </c>
      <c r="I324" s="68">
        <f>I325+I327+I326</f>
        <v>6154.2373399999997</v>
      </c>
      <c r="J324" s="261">
        <f t="shared" si="34"/>
        <v>99.998981850088555</v>
      </c>
      <c r="K324" s="261">
        <f t="shared" si="37"/>
        <v>100</v>
      </c>
    </row>
    <row r="325" spans="1:11">
      <c r="A325" s="10"/>
      <c r="B325" s="10"/>
      <c r="C325" s="10"/>
      <c r="D325" s="6" t="s">
        <v>269</v>
      </c>
      <c r="E325" s="3" t="s">
        <v>270</v>
      </c>
      <c r="F325" s="68">
        <f>5864.3</f>
        <v>5864.3</v>
      </c>
      <c r="G325" s="68">
        <v>771.8</v>
      </c>
      <c r="H325" s="68">
        <v>771.73734000000002</v>
      </c>
      <c r="I325" s="68">
        <v>771.73734000000002</v>
      </c>
      <c r="J325" s="261">
        <f t="shared" si="34"/>
        <v>99.991881316403223</v>
      </c>
      <c r="K325" s="261">
        <f t="shared" si="37"/>
        <v>100</v>
      </c>
    </row>
    <row r="326" spans="1:11" ht="26.25">
      <c r="A326" s="10"/>
      <c r="B326" s="10"/>
      <c r="C326" s="10"/>
      <c r="D326" s="6" t="s">
        <v>285</v>
      </c>
      <c r="E326" s="3" t="s">
        <v>286</v>
      </c>
      <c r="F326" s="68"/>
      <c r="G326" s="68">
        <v>5092.5</v>
      </c>
      <c r="H326" s="68">
        <v>5092.5</v>
      </c>
      <c r="I326" s="68">
        <v>5092.5</v>
      </c>
      <c r="J326" s="261">
        <f t="shared" si="34"/>
        <v>100</v>
      </c>
      <c r="K326" s="261">
        <f t="shared" si="37"/>
        <v>100</v>
      </c>
    </row>
    <row r="327" spans="1:11" ht="25.5">
      <c r="A327" s="10"/>
      <c r="B327" s="10"/>
      <c r="C327" s="10"/>
      <c r="D327" s="6" t="s">
        <v>444</v>
      </c>
      <c r="E327" s="1" t="s">
        <v>445</v>
      </c>
      <c r="F327" s="68">
        <v>290</v>
      </c>
      <c r="G327" s="68">
        <v>290</v>
      </c>
      <c r="H327" s="68">
        <v>290</v>
      </c>
      <c r="I327" s="68">
        <v>290</v>
      </c>
      <c r="J327" s="261">
        <f t="shared" si="34"/>
        <v>100</v>
      </c>
      <c r="K327" s="261">
        <f t="shared" si="37"/>
        <v>100</v>
      </c>
    </row>
    <row r="328" spans="1:11" ht="26.25">
      <c r="A328" s="6"/>
      <c r="B328" s="6"/>
      <c r="C328" s="6" t="s">
        <v>435</v>
      </c>
      <c r="D328" s="6"/>
      <c r="E328" s="3" t="s">
        <v>310</v>
      </c>
      <c r="F328" s="60">
        <f>F329</f>
        <v>341.3</v>
      </c>
      <c r="G328" s="60">
        <f>G329</f>
        <v>598</v>
      </c>
      <c r="H328" s="60">
        <f>H329</f>
        <v>598</v>
      </c>
      <c r="I328" s="60">
        <f>I329</f>
        <v>598</v>
      </c>
      <c r="J328" s="259">
        <f t="shared" si="34"/>
        <v>100</v>
      </c>
      <c r="K328" s="259">
        <f t="shared" si="37"/>
        <v>100</v>
      </c>
    </row>
    <row r="329" spans="1:11">
      <c r="A329" s="6"/>
      <c r="B329" s="6"/>
      <c r="C329" s="6"/>
      <c r="D329" s="6" t="s">
        <v>269</v>
      </c>
      <c r="E329" s="3" t="s">
        <v>270</v>
      </c>
      <c r="F329" s="60">
        <v>341.3</v>
      </c>
      <c r="G329" s="60">
        <v>598</v>
      </c>
      <c r="H329" s="60">
        <v>598</v>
      </c>
      <c r="I329" s="60">
        <v>598</v>
      </c>
      <c r="J329" s="259">
        <f t="shared" si="34"/>
        <v>100</v>
      </c>
      <c r="K329" s="259">
        <f t="shared" si="37"/>
        <v>100</v>
      </c>
    </row>
    <row r="330" spans="1:11" ht="38.25">
      <c r="A330" s="6"/>
      <c r="B330" s="6"/>
      <c r="C330" s="6" t="s">
        <v>616</v>
      </c>
      <c r="D330" s="6"/>
      <c r="E330" s="1" t="s">
        <v>469</v>
      </c>
      <c r="F330" s="68">
        <f>F331</f>
        <v>3615.5122299999998</v>
      </c>
      <c r="G330" s="68">
        <v>0</v>
      </c>
      <c r="H330" s="68">
        <f>H331</f>
        <v>0</v>
      </c>
      <c r="I330" s="68">
        <f>I331</f>
        <v>0</v>
      </c>
      <c r="J330" s="261"/>
      <c r="K330" s="261"/>
    </row>
    <row r="331" spans="1:11">
      <c r="A331" s="6"/>
      <c r="B331" s="6"/>
      <c r="C331" s="14"/>
      <c r="D331" s="6" t="s">
        <v>269</v>
      </c>
      <c r="E331" s="3" t="s">
        <v>270</v>
      </c>
      <c r="F331" s="68">
        <f>SUM(F332:F333)</f>
        <v>3615.5122299999998</v>
      </c>
      <c r="G331" s="68">
        <v>0</v>
      </c>
      <c r="H331" s="68">
        <v>0</v>
      </c>
      <c r="I331" s="68">
        <v>0</v>
      </c>
      <c r="J331" s="261"/>
      <c r="K331" s="261"/>
    </row>
    <row r="332" spans="1:11">
      <c r="A332" s="6"/>
      <c r="B332" s="6"/>
      <c r="C332" s="14"/>
      <c r="D332" s="6"/>
      <c r="E332" s="3" t="s">
        <v>147</v>
      </c>
      <c r="F332" s="68">
        <v>2711.6341699999998</v>
      </c>
      <c r="G332" s="68">
        <v>0</v>
      </c>
      <c r="H332" s="68">
        <v>0</v>
      </c>
      <c r="I332" s="68">
        <v>0</v>
      </c>
      <c r="J332" s="261"/>
      <c r="K332" s="261"/>
    </row>
    <row r="333" spans="1:11">
      <c r="A333" s="6"/>
      <c r="B333" s="6"/>
      <c r="C333" s="14"/>
      <c r="D333" s="6"/>
      <c r="E333" s="17" t="s">
        <v>101</v>
      </c>
      <c r="F333" s="68">
        <v>903.87806</v>
      </c>
      <c r="G333" s="68">
        <v>0</v>
      </c>
      <c r="H333" s="68">
        <v>0</v>
      </c>
      <c r="I333" s="68">
        <v>0</v>
      </c>
      <c r="J333" s="261"/>
      <c r="K333" s="261"/>
    </row>
    <row r="334" spans="1:11" ht="38.25">
      <c r="A334" s="6"/>
      <c r="B334" s="6"/>
      <c r="C334" s="6" t="s">
        <v>781</v>
      </c>
      <c r="D334" s="6"/>
      <c r="E334" s="1" t="s">
        <v>469</v>
      </c>
      <c r="F334" s="68">
        <v>0</v>
      </c>
      <c r="G334" s="68">
        <f>G335</f>
        <v>3615.5122299999998</v>
      </c>
      <c r="H334" s="68">
        <v>0</v>
      </c>
      <c r="I334" s="68">
        <v>0</v>
      </c>
      <c r="J334" s="261">
        <f t="shared" ref="J334:J400" si="40">I334/G334*100</f>
        <v>0</v>
      </c>
      <c r="K334" s="261"/>
    </row>
    <row r="335" spans="1:11">
      <c r="A335" s="6"/>
      <c r="B335" s="6"/>
      <c r="C335" s="14"/>
      <c r="D335" s="6" t="s">
        <v>269</v>
      </c>
      <c r="E335" s="3" t="s">
        <v>270</v>
      </c>
      <c r="F335" s="68">
        <v>0</v>
      </c>
      <c r="G335" s="68">
        <f>SUM(G336:G337)</f>
        <v>3615.5122299999998</v>
      </c>
      <c r="H335" s="68">
        <v>0</v>
      </c>
      <c r="I335" s="68">
        <v>0</v>
      </c>
      <c r="J335" s="261">
        <f t="shared" si="40"/>
        <v>0</v>
      </c>
      <c r="K335" s="261"/>
    </row>
    <row r="336" spans="1:11">
      <c r="A336" s="6"/>
      <c r="B336" s="6"/>
      <c r="C336" s="14"/>
      <c r="D336" s="6"/>
      <c r="E336" s="3" t="s">
        <v>147</v>
      </c>
      <c r="F336" s="68">
        <v>0</v>
      </c>
      <c r="G336" s="68">
        <v>2711.6341699999998</v>
      </c>
      <c r="H336" s="68">
        <v>0</v>
      </c>
      <c r="I336" s="68">
        <v>0</v>
      </c>
      <c r="J336" s="261">
        <f t="shared" si="40"/>
        <v>0</v>
      </c>
      <c r="K336" s="261"/>
    </row>
    <row r="337" spans="1:11">
      <c r="A337" s="6"/>
      <c r="B337" s="6"/>
      <c r="C337" s="14"/>
      <c r="D337" s="6"/>
      <c r="E337" s="17" t="s">
        <v>101</v>
      </c>
      <c r="F337" s="68">
        <v>0</v>
      </c>
      <c r="G337" s="68">
        <v>903.87806</v>
      </c>
      <c r="H337" s="68">
        <v>0</v>
      </c>
      <c r="I337" s="68">
        <v>0</v>
      </c>
      <c r="J337" s="261">
        <f t="shared" si="40"/>
        <v>0</v>
      </c>
      <c r="K337" s="261"/>
    </row>
    <row r="338" spans="1:11" ht="26.25">
      <c r="A338" s="6"/>
      <c r="B338" s="6"/>
      <c r="C338" s="20" t="s">
        <v>749</v>
      </c>
      <c r="D338" s="20"/>
      <c r="E338" s="48" t="s">
        <v>744</v>
      </c>
      <c r="F338" s="68">
        <f>F339</f>
        <v>256.7</v>
      </c>
      <c r="G338" s="68">
        <f>G339</f>
        <v>256.7</v>
      </c>
      <c r="H338" s="68">
        <f>H339</f>
        <v>60</v>
      </c>
      <c r="I338" s="68">
        <f>I339</f>
        <v>60</v>
      </c>
      <c r="J338" s="261">
        <f t="shared" si="40"/>
        <v>23.37358784573432</v>
      </c>
      <c r="K338" s="261"/>
    </row>
    <row r="339" spans="1:11">
      <c r="A339" s="6"/>
      <c r="B339" s="6"/>
      <c r="C339" s="20"/>
      <c r="D339" s="20" t="s">
        <v>269</v>
      </c>
      <c r="E339" s="48" t="s">
        <v>270</v>
      </c>
      <c r="F339" s="68">
        <v>256.7</v>
      </c>
      <c r="G339" s="68">
        <v>256.7</v>
      </c>
      <c r="H339" s="68">
        <v>60</v>
      </c>
      <c r="I339" s="68">
        <v>60</v>
      </c>
      <c r="J339" s="261">
        <f t="shared" si="40"/>
        <v>23.37358784573432</v>
      </c>
      <c r="K339" s="261">
        <f t="shared" ref="K339:K352" si="41">I339/H339*100</f>
        <v>100</v>
      </c>
    </row>
    <row r="340" spans="1:11">
      <c r="A340" s="29"/>
      <c r="B340" s="29"/>
      <c r="C340" s="29" t="s">
        <v>311</v>
      </c>
      <c r="D340" s="29"/>
      <c r="E340" s="18" t="s">
        <v>312</v>
      </c>
      <c r="F340" s="61">
        <f>F341+F345</f>
        <v>1133.7</v>
      </c>
      <c r="G340" s="61">
        <f t="shared" ref="G340:I341" si="42">G341</f>
        <v>1133.7</v>
      </c>
      <c r="H340" s="61">
        <f t="shared" si="42"/>
        <v>230.29454999999999</v>
      </c>
      <c r="I340" s="61">
        <f t="shared" si="42"/>
        <v>230.29454999999999</v>
      </c>
      <c r="J340" s="258">
        <f t="shared" si="40"/>
        <v>20.313535326806033</v>
      </c>
      <c r="K340" s="258">
        <f t="shared" si="41"/>
        <v>100</v>
      </c>
    </row>
    <row r="341" spans="1:11">
      <c r="A341" s="6"/>
      <c r="B341" s="6"/>
      <c r="C341" s="6" t="s">
        <v>313</v>
      </c>
      <c r="D341" s="14"/>
      <c r="E341" s="1" t="s">
        <v>314</v>
      </c>
      <c r="F341" s="60">
        <f>F342</f>
        <v>1133.7</v>
      </c>
      <c r="G341" s="60">
        <f t="shared" si="42"/>
        <v>1133.7</v>
      </c>
      <c r="H341" s="60">
        <f t="shared" si="42"/>
        <v>230.29454999999999</v>
      </c>
      <c r="I341" s="60">
        <f t="shared" si="42"/>
        <v>230.29454999999999</v>
      </c>
      <c r="J341" s="259">
        <f t="shared" si="40"/>
        <v>20.313535326806033</v>
      </c>
      <c r="K341" s="259">
        <f t="shared" si="41"/>
        <v>100</v>
      </c>
    </row>
    <row r="342" spans="1:11">
      <c r="A342" s="6"/>
      <c r="B342" s="6"/>
      <c r="C342" s="6"/>
      <c r="D342" s="6" t="s">
        <v>269</v>
      </c>
      <c r="E342" s="3" t="s">
        <v>270</v>
      </c>
      <c r="F342" s="60">
        <v>1133.7</v>
      </c>
      <c r="G342" s="60">
        <v>1133.7</v>
      </c>
      <c r="H342" s="60">
        <v>230.29454999999999</v>
      </c>
      <c r="I342" s="60">
        <v>230.29454999999999</v>
      </c>
      <c r="J342" s="259">
        <f t="shared" si="40"/>
        <v>20.313535326806033</v>
      </c>
      <c r="K342" s="259">
        <f t="shared" si="41"/>
        <v>100</v>
      </c>
    </row>
    <row r="343" spans="1:11" s="37" customFormat="1">
      <c r="A343" s="227"/>
      <c r="B343" s="227"/>
      <c r="C343" s="227" t="s">
        <v>521</v>
      </c>
      <c r="D343" s="227"/>
      <c r="E343" s="228" t="s">
        <v>522</v>
      </c>
      <c r="F343" s="229">
        <f>F344</f>
        <v>2631.2</v>
      </c>
      <c r="G343" s="229">
        <f>G344</f>
        <v>3114.6499999999996</v>
      </c>
      <c r="H343" s="229">
        <f>H344</f>
        <v>483.45</v>
      </c>
      <c r="I343" s="229">
        <f>I344</f>
        <v>483.45</v>
      </c>
      <c r="J343" s="272">
        <f t="shared" si="40"/>
        <v>15.521808228853967</v>
      </c>
      <c r="K343" s="272">
        <f t="shared" si="41"/>
        <v>100</v>
      </c>
    </row>
    <row r="344" spans="1:11" s="37" customFormat="1" ht="25.5">
      <c r="A344" s="246"/>
      <c r="B344" s="246"/>
      <c r="C344" s="104" t="s">
        <v>382</v>
      </c>
      <c r="D344" s="105"/>
      <c r="E344" s="245" t="s">
        <v>383</v>
      </c>
      <c r="F344" s="247">
        <f>F348</f>
        <v>2631.2</v>
      </c>
      <c r="G344" s="247">
        <f>G345+G348</f>
        <v>3114.6499999999996</v>
      </c>
      <c r="H344" s="247">
        <f>H345+H348</f>
        <v>483.45</v>
      </c>
      <c r="I344" s="247">
        <f>I345+I348</f>
        <v>483.45</v>
      </c>
      <c r="J344" s="273">
        <f t="shared" si="40"/>
        <v>15.521808228853967</v>
      </c>
      <c r="K344" s="273">
        <f t="shared" si="41"/>
        <v>100</v>
      </c>
    </row>
    <row r="345" spans="1:11">
      <c r="A345" s="6"/>
      <c r="B345" s="6"/>
      <c r="C345" s="6" t="s">
        <v>401</v>
      </c>
      <c r="D345" s="6"/>
      <c r="E345" s="3" t="s">
        <v>402</v>
      </c>
      <c r="F345" s="60">
        <v>0</v>
      </c>
      <c r="G345" s="60">
        <f>SUM(G346:G347)</f>
        <v>483.45</v>
      </c>
      <c r="H345" s="60">
        <f>SUM(H346:H347)</f>
        <v>483.45</v>
      </c>
      <c r="I345" s="60">
        <f>SUM(I346:I347)</f>
        <v>483.45</v>
      </c>
      <c r="J345" s="259">
        <f t="shared" si="40"/>
        <v>100</v>
      </c>
      <c r="K345" s="259">
        <f t="shared" si="41"/>
        <v>100</v>
      </c>
    </row>
    <row r="346" spans="1:11">
      <c r="A346" s="6"/>
      <c r="B346" s="6"/>
      <c r="C346" s="6"/>
      <c r="D346" s="6" t="s">
        <v>269</v>
      </c>
      <c r="E346" s="3" t="s">
        <v>270</v>
      </c>
      <c r="F346" s="60">
        <v>0</v>
      </c>
      <c r="G346" s="60">
        <v>213.45</v>
      </c>
      <c r="H346" s="60">
        <v>213.45</v>
      </c>
      <c r="I346" s="60">
        <v>213.45</v>
      </c>
      <c r="J346" s="259">
        <f t="shared" si="40"/>
        <v>100</v>
      </c>
      <c r="K346" s="259">
        <f t="shared" si="41"/>
        <v>100</v>
      </c>
    </row>
    <row r="347" spans="1:11" ht="25.5">
      <c r="A347" s="6"/>
      <c r="B347" s="6"/>
      <c r="C347" s="6"/>
      <c r="D347" s="6" t="s">
        <v>444</v>
      </c>
      <c r="E347" s="1" t="s">
        <v>445</v>
      </c>
      <c r="F347" s="60">
        <v>0</v>
      </c>
      <c r="G347" s="60">
        <v>270</v>
      </c>
      <c r="H347" s="60">
        <v>270</v>
      </c>
      <c r="I347" s="60">
        <v>270</v>
      </c>
      <c r="J347" s="259">
        <f t="shared" si="40"/>
        <v>100</v>
      </c>
      <c r="K347" s="259">
        <f t="shared" si="41"/>
        <v>100</v>
      </c>
    </row>
    <row r="348" spans="1:11" ht="26.25">
      <c r="A348" s="6"/>
      <c r="B348" s="6"/>
      <c r="C348" s="20" t="s">
        <v>1121</v>
      </c>
      <c r="D348" s="14"/>
      <c r="E348" s="47" t="s">
        <v>1122</v>
      </c>
      <c r="F348" s="60">
        <f>F349</f>
        <v>2631.2</v>
      </c>
      <c r="G348" s="60">
        <f>G349</f>
        <v>2631.2</v>
      </c>
      <c r="H348" s="60">
        <v>0</v>
      </c>
      <c r="I348" s="60">
        <v>0</v>
      </c>
      <c r="J348" s="259">
        <f>I348/G348*100</f>
        <v>0</v>
      </c>
      <c r="K348" s="259"/>
    </row>
    <row r="349" spans="1:11" ht="26.25">
      <c r="A349" s="6"/>
      <c r="B349" s="6"/>
      <c r="C349" s="15"/>
      <c r="D349" s="6" t="s">
        <v>285</v>
      </c>
      <c r="E349" s="3" t="s">
        <v>286</v>
      </c>
      <c r="F349" s="60">
        <v>2631.2</v>
      </c>
      <c r="G349" s="60">
        <v>2631.2</v>
      </c>
      <c r="H349" s="60">
        <v>0</v>
      </c>
      <c r="I349" s="60">
        <v>0</v>
      </c>
      <c r="J349" s="259">
        <f>I349/G349*100</f>
        <v>0</v>
      </c>
      <c r="K349" s="259"/>
    </row>
    <row r="350" spans="1:11">
      <c r="A350" s="78"/>
      <c r="B350" s="15" t="s">
        <v>560</v>
      </c>
      <c r="C350" s="6"/>
      <c r="D350" s="6"/>
      <c r="E350" s="97" t="s">
        <v>1146</v>
      </c>
      <c r="F350" s="110">
        <f>F351</f>
        <v>36715.020879999996</v>
      </c>
      <c r="G350" s="110">
        <f>G351</f>
        <v>41150.588199999998</v>
      </c>
      <c r="H350" s="110">
        <f>H351</f>
        <v>10996.60742</v>
      </c>
      <c r="I350" s="110">
        <f>I351</f>
        <v>10996.60742</v>
      </c>
      <c r="J350" s="265">
        <f t="shared" si="40"/>
        <v>26.722843830455865</v>
      </c>
      <c r="K350" s="265">
        <f t="shared" si="41"/>
        <v>100</v>
      </c>
    </row>
    <row r="351" spans="1:11">
      <c r="A351" s="78"/>
      <c r="B351" s="15"/>
      <c r="C351" s="89" t="s">
        <v>3</v>
      </c>
      <c r="D351" s="15"/>
      <c r="E351" s="109" t="s">
        <v>4</v>
      </c>
      <c r="F351" s="110">
        <f>F352+F390</f>
        <v>36715.020879999996</v>
      </c>
      <c r="G351" s="110">
        <f>G352+G390</f>
        <v>41150.588199999998</v>
      </c>
      <c r="H351" s="110">
        <f>H352+H390</f>
        <v>10996.60742</v>
      </c>
      <c r="I351" s="110">
        <f>I352+I390</f>
        <v>10996.60742</v>
      </c>
      <c r="J351" s="265">
        <f t="shared" si="40"/>
        <v>26.722843830455865</v>
      </c>
      <c r="K351" s="265">
        <f t="shared" si="41"/>
        <v>100</v>
      </c>
    </row>
    <row r="352" spans="1:11" ht="25.5">
      <c r="A352" s="91"/>
      <c r="B352" s="92"/>
      <c r="C352" s="93" t="s">
        <v>278</v>
      </c>
      <c r="D352" s="92"/>
      <c r="E352" s="94" t="s">
        <v>279</v>
      </c>
      <c r="F352" s="95">
        <f>F353+F359</f>
        <v>26532.950069999999</v>
      </c>
      <c r="G352" s="95">
        <f>G353+G359</f>
        <v>30968.517390000001</v>
      </c>
      <c r="H352" s="95">
        <f>H353+H359</f>
        <v>10996.60742</v>
      </c>
      <c r="I352" s="95">
        <f>I353+I359</f>
        <v>10996.60742</v>
      </c>
      <c r="J352" s="256">
        <f t="shared" si="40"/>
        <v>35.508988956477779</v>
      </c>
      <c r="K352" s="256">
        <f t="shared" si="41"/>
        <v>100</v>
      </c>
    </row>
    <row r="353" spans="1:11">
      <c r="A353" s="27"/>
      <c r="B353" s="27"/>
      <c r="C353" s="27" t="s">
        <v>280</v>
      </c>
      <c r="D353" s="27"/>
      <c r="E353" s="46" t="s">
        <v>281</v>
      </c>
      <c r="F353" s="64">
        <f>F354</f>
        <v>4104.9799899999998</v>
      </c>
      <c r="G353" s="64">
        <f>G354</f>
        <v>4104.9799899999998</v>
      </c>
      <c r="H353" s="64">
        <f>H354</f>
        <v>0</v>
      </c>
      <c r="I353" s="64">
        <f>I354</f>
        <v>0</v>
      </c>
      <c r="J353" s="257">
        <f t="shared" si="40"/>
        <v>0</v>
      </c>
      <c r="K353" s="257"/>
    </row>
    <row r="354" spans="1:11" ht="26.25">
      <c r="A354" s="20"/>
      <c r="B354" s="20"/>
      <c r="C354" s="20" t="s">
        <v>283</v>
      </c>
      <c r="D354" s="6"/>
      <c r="E354" s="3" t="s">
        <v>284</v>
      </c>
      <c r="F354" s="60">
        <f>F356+F357+F358</f>
        <v>4104.9799899999998</v>
      </c>
      <c r="G354" s="60">
        <f>G356+G357+G358</f>
        <v>4104.9799899999998</v>
      </c>
      <c r="H354" s="60">
        <f>H356+H357+H358</f>
        <v>0</v>
      </c>
      <c r="I354" s="60">
        <f>I356+I357+I358</f>
        <v>0</v>
      </c>
      <c r="J354" s="259">
        <f t="shared" si="40"/>
        <v>0</v>
      </c>
      <c r="K354" s="259"/>
    </row>
    <row r="355" spans="1:11">
      <c r="A355" s="20"/>
      <c r="B355" s="20"/>
      <c r="C355" s="20"/>
      <c r="D355" s="20" t="s">
        <v>269</v>
      </c>
      <c r="E355" s="48" t="s">
        <v>270</v>
      </c>
      <c r="F355" s="60">
        <f>F356+F357+F358</f>
        <v>4104.9799899999998</v>
      </c>
      <c r="G355" s="60">
        <f>G356+G357+G358</f>
        <v>4104.9799899999998</v>
      </c>
      <c r="H355" s="60">
        <f>H356+H357+H358</f>
        <v>0</v>
      </c>
      <c r="I355" s="60">
        <f>I356+I357+I358</f>
        <v>0</v>
      </c>
      <c r="J355" s="259">
        <f t="shared" si="40"/>
        <v>0</v>
      </c>
      <c r="K355" s="259"/>
    </row>
    <row r="356" spans="1:11">
      <c r="A356" s="20"/>
      <c r="B356" s="20"/>
      <c r="C356" s="20"/>
      <c r="D356" s="6"/>
      <c r="E356" s="47" t="s">
        <v>146</v>
      </c>
      <c r="F356" s="60">
        <v>2729.81169</v>
      </c>
      <c r="G356" s="60">
        <v>2729.81169</v>
      </c>
      <c r="H356" s="60">
        <v>0</v>
      </c>
      <c r="I356" s="60">
        <v>0</v>
      </c>
      <c r="J356" s="259">
        <f t="shared" si="40"/>
        <v>0</v>
      </c>
      <c r="K356" s="259"/>
    </row>
    <row r="357" spans="1:11">
      <c r="A357" s="20"/>
      <c r="B357" s="20"/>
      <c r="C357" s="20"/>
      <c r="D357" s="6"/>
      <c r="E357" s="47" t="s">
        <v>200</v>
      </c>
      <c r="F357" s="60">
        <v>143.67429999999999</v>
      </c>
      <c r="G357" s="60">
        <v>143.67429999999999</v>
      </c>
      <c r="H357" s="60">
        <v>0</v>
      </c>
      <c r="I357" s="60">
        <v>0</v>
      </c>
      <c r="J357" s="259">
        <f t="shared" si="40"/>
        <v>0</v>
      </c>
      <c r="K357" s="259"/>
    </row>
    <row r="358" spans="1:11">
      <c r="A358" s="20"/>
      <c r="B358" s="20"/>
      <c r="C358" s="20"/>
      <c r="D358" s="6"/>
      <c r="E358" s="47" t="s">
        <v>282</v>
      </c>
      <c r="F358" s="60">
        <v>1231.4939999999999</v>
      </c>
      <c r="G358" s="60">
        <v>1231.4939999999999</v>
      </c>
      <c r="H358" s="60">
        <v>0</v>
      </c>
      <c r="I358" s="60">
        <v>0</v>
      </c>
      <c r="J358" s="259">
        <f t="shared" si="40"/>
        <v>0</v>
      </c>
      <c r="K358" s="259"/>
    </row>
    <row r="359" spans="1:11" ht="26.25">
      <c r="A359" s="27"/>
      <c r="B359" s="27"/>
      <c r="C359" s="27" t="s">
        <v>287</v>
      </c>
      <c r="D359" s="27"/>
      <c r="E359" s="46" t="s">
        <v>288</v>
      </c>
      <c r="F359" s="64">
        <f>F360+F382+F387</f>
        <v>22427.970079999999</v>
      </c>
      <c r="G359" s="64">
        <f>G360+G382+G387</f>
        <v>26863.537400000001</v>
      </c>
      <c r="H359" s="64">
        <f>H360+H382+H387</f>
        <v>10996.60742</v>
      </c>
      <c r="I359" s="64">
        <f>I360+I382+I387</f>
        <v>10996.60742</v>
      </c>
      <c r="J359" s="257">
        <f t="shared" si="40"/>
        <v>40.935068439646372</v>
      </c>
      <c r="K359" s="257">
        <f>I359/H359*100</f>
        <v>100</v>
      </c>
    </row>
    <row r="360" spans="1:11" ht="26.25">
      <c r="A360" s="29"/>
      <c r="B360" s="29"/>
      <c r="C360" s="29" t="s">
        <v>289</v>
      </c>
      <c r="D360" s="29"/>
      <c r="E360" s="18" t="s">
        <v>290</v>
      </c>
      <c r="F360" s="61">
        <f>F374+F377+F366+F361+F380</f>
        <v>5757.8700799999988</v>
      </c>
      <c r="G360" s="61">
        <f>G374+G377+G366+G361+G370+G380</f>
        <v>10220.370080000001</v>
      </c>
      <c r="H360" s="61">
        <f>H374+H377+H366+H361</f>
        <v>935.23631999999998</v>
      </c>
      <c r="I360" s="61">
        <f>I374+I377+I366+I361</f>
        <v>935.23631999999998</v>
      </c>
      <c r="J360" s="258">
        <f t="shared" si="40"/>
        <v>9.1507089535841928</v>
      </c>
      <c r="K360" s="258">
        <f>I360/H360*100</f>
        <v>100</v>
      </c>
    </row>
    <row r="361" spans="1:11" s="34" customFormat="1">
      <c r="A361" s="10"/>
      <c r="B361" s="10"/>
      <c r="C361" s="20" t="s">
        <v>747</v>
      </c>
      <c r="D361" s="6"/>
      <c r="E361" s="17" t="s">
        <v>748</v>
      </c>
      <c r="F361" s="60">
        <f>F362</f>
        <v>462.50008000000003</v>
      </c>
      <c r="G361" s="60">
        <f>G362</f>
        <v>4925.0000799999998</v>
      </c>
      <c r="H361" s="60">
        <f>H362</f>
        <v>0</v>
      </c>
      <c r="I361" s="60">
        <f>I362</f>
        <v>0</v>
      </c>
      <c r="J361" s="259">
        <f t="shared" si="40"/>
        <v>0</v>
      </c>
      <c r="K361" s="259"/>
    </row>
    <row r="362" spans="1:11" s="34" customFormat="1">
      <c r="A362" s="10"/>
      <c r="B362" s="10"/>
      <c r="C362" s="6"/>
      <c r="D362" s="6" t="s">
        <v>269</v>
      </c>
      <c r="E362" s="3" t="s">
        <v>270</v>
      </c>
      <c r="F362" s="60">
        <f>F364+F365</f>
        <v>462.50008000000003</v>
      </c>
      <c r="G362" s="60">
        <f>G364+G365+G363</f>
        <v>4925.0000799999998</v>
      </c>
      <c r="H362" s="60">
        <v>0</v>
      </c>
      <c r="I362" s="60">
        <v>0</v>
      </c>
      <c r="J362" s="259">
        <f t="shared" si="40"/>
        <v>0</v>
      </c>
      <c r="K362" s="259"/>
    </row>
    <row r="363" spans="1:11" s="34" customFormat="1">
      <c r="A363" s="10"/>
      <c r="B363" s="10"/>
      <c r="C363" s="6"/>
      <c r="D363" s="6"/>
      <c r="E363" s="47" t="s">
        <v>200</v>
      </c>
      <c r="F363" s="60">
        <v>0</v>
      </c>
      <c r="G363" s="60">
        <v>3862.5</v>
      </c>
      <c r="H363" s="60">
        <v>0</v>
      </c>
      <c r="I363" s="60">
        <v>0</v>
      </c>
      <c r="J363" s="259">
        <f t="shared" si="40"/>
        <v>0</v>
      </c>
      <c r="K363" s="259"/>
    </row>
    <row r="364" spans="1:11" s="34" customFormat="1">
      <c r="A364" s="10"/>
      <c r="B364" s="10"/>
      <c r="C364" s="6"/>
      <c r="D364" s="6"/>
      <c r="E364" s="47" t="s">
        <v>282</v>
      </c>
      <c r="F364" s="60">
        <v>246.251</v>
      </c>
      <c r="G364" s="60">
        <v>246.251</v>
      </c>
      <c r="H364" s="60">
        <v>0</v>
      </c>
      <c r="I364" s="60">
        <v>0</v>
      </c>
      <c r="J364" s="259">
        <f t="shared" si="40"/>
        <v>0</v>
      </c>
      <c r="K364" s="259"/>
    </row>
    <row r="365" spans="1:11" s="34" customFormat="1">
      <c r="A365" s="10"/>
      <c r="B365" s="10"/>
      <c r="C365" s="6"/>
      <c r="D365" s="6"/>
      <c r="E365" s="47" t="s">
        <v>761</v>
      </c>
      <c r="F365" s="60">
        <f>91+125.24908</f>
        <v>216.24907999999999</v>
      </c>
      <c r="G365" s="60">
        <f>91+125.24908+600</f>
        <v>816.24908000000005</v>
      </c>
      <c r="H365" s="60">
        <v>0</v>
      </c>
      <c r="I365" s="60">
        <v>0</v>
      </c>
      <c r="J365" s="259">
        <f t="shared" si="40"/>
        <v>0</v>
      </c>
      <c r="K365" s="259"/>
    </row>
    <row r="366" spans="1:11" ht="51">
      <c r="A366" s="10"/>
      <c r="B366" s="10"/>
      <c r="C366" s="6" t="s">
        <v>474</v>
      </c>
      <c r="D366" s="6"/>
      <c r="E366" s="1" t="s">
        <v>497</v>
      </c>
      <c r="F366" s="60">
        <f>F367</f>
        <v>3572.0699999999997</v>
      </c>
      <c r="G366" s="60">
        <v>0</v>
      </c>
      <c r="H366" s="60">
        <v>0</v>
      </c>
      <c r="I366" s="60">
        <v>0</v>
      </c>
      <c r="J366" s="259"/>
      <c r="K366" s="259"/>
    </row>
    <row r="367" spans="1:11">
      <c r="A367" s="10"/>
      <c r="B367" s="10"/>
      <c r="C367" s="6"/>
      <c r="D367" s="6" t="s">
        <v>269</v>
      </c>
      <c r="E367" s="3" t="s">
        <v>270</v>
      </c>
      <c r="F367" s="60">
        <f>F368+F369</f>
        <v>3572.0699999999997</v>
      </c>
      <c r="G367" s="60">
        <v>0</v>
      </c>
      <c r="H367" s="60">
        <v>0</v>
      </c>
      <c r="I367" s="60">
        <v>0</v>
      </c>
      <c r="J367" s="259"/>
      <c r="K367" s="259"/>
    </row>
    <row r="368" spans="1:11">
      <c r="A368" s="10"/>
      <c r="B368" s="10"/>
      <c r="C368" s="6"/>
      <c r="D368" s="6"/>
      <c r="E368" s="47" t="s">
        <v>200</v>
      </c>
      <c r="F368" s="60">
        <v>3214.8629999999998</v>
      </c>
      <c r="G368" s="60">
        <v>0</v>
      </c>
      <c r="H368" s="60">
        <v>0</v>
      </c>
      <c r="I368" s="60">
        <v>0</v>
      </c>
      <c r="J368" s="259"/>
      <c r="K368" s="259"/>
    </row>
    <row r="369" spans="1:11">
      <c r="A369" s="10"/>
      <c r="B369" s="10"/>
      <c r="C369" s="6"/>
      <c r="D369" s="6"/>
      <c r="E369" s="47" t="s">
        <v>282</v>
      </c>
      <c r="F369" s="60">
        <v>357.20699999999999</v>
      </c>
      <c r="G369" s="60">
        <v>0</v>
      </c>
      <c r="H369" s="60">
        <v>0</v>
      </c>
      <c r="I369" s="60">
        <v>0</v>
      </c>
      <c r="J369" s="259"/>
      <c r="K369" s="259"/>
    </row>
    <row r="370" spans="1:11" ht="51">
      <c r="A370" s="10"/>
      <c r="B370" s="10"/>
      <c r="C370" s="6" t="s">
        <v>782</v>
      </c>
      <c r="D370" s="6"/>
      <c r="E370" s="1" t="s">
        <v>497</v>
      </c>
      <c r="F370" s="60">
        <v>0</v>
      </c>
      <c r="G370" s="60">
        <f>G371</f>
        <v>3572.0699999999997</v>
      </c>
      <c r="H370" s="60">
        <v>0</v>
      </c>
      <c r="I370" s="60">
        <v>0</v>
      </c>
      <c r="J370" s="259">
        <f t="shared" si="40"/>
        <v>0</v>
      </c>
      <c r="K370" s="259"/>
    </row>
    <row r="371" spans="1:11">
      <c r="A371" s="10"/>
      <c r="B371" s="10"/>
      <c r="C371" s="6"/>
      <c r="D371" s="6" t="s">
        <v>269</v>
      </c>
      <c r="E371" s="3" t="s">
        <v>270</v>
      </c>
      <c r="F371" s="60">
        <v>0</v>
      </c>
      <c r="G371" s="60">
        <f>G372+G373</f>
        <v>3572.0699999999997</v>
      </c>
      <c r="H371" s="60">
        <v>0</v>
      </c>
      <c r="I371" s="60">
        <v>0</v>
      </c>
      <c r="J371" s="259">
        <f t="shared" si="40"/>
        <v>0</v>
      </c>
      <c r="K371" s="259"/>
    </row>
    <row r="372" spans="1:11">
      <c r="A372" s="10"/>
      <c r="B372" s="10"/>
      <c r="C372" s="6"/>
      <c r="D372" s="6"/>
      <c r="E372" s="47" t="s">
        <v>200</v>
      </c>
      <c r="F372" s="60">
        <v>0</v>
      </c>
      <c r="G372" s="60">
        <v>3214.8629999999998</v>
      </c>
      <c r="H372" s="60">
        <v>0</v>
      </c>
      <c r="I372" s="60">
        <v>0</v>
      </c>
      <c r="J372" s="259">
        <f t="shared" si="40"/>
        <v>0</v>
      </c>
      <c r="K372" s="259"/>
    </row>
    <row r="373" spans="1:11">
      <c r="A373" s="10"/>
      <c r="B373" s="10"/>
      <c r="C373" s="6"/>
      <c r="D373" s="6"/>
      <c r="E373" s="47" t="s">
        <v>282</v>
      </c>
      <c r="F373" s="60">
        <v>0</v>
      </c>
      <c r="G373" s="60">
        <v>357.20699999999999</v>
      </c>
      <c r="H373" s="60">
        <v>0</v>
      </c>
      <c r="I373" s="60">
        <v>0</v>
      </c>
      <c r="J373" s="259">
        <f t="shared" si="40"/>
        <v>0</v>
      </c>
      <c r="K373" s="259"/>
    </row>
    <row r="374" spans="1:11" ht="25.5">
      <c r="A374" s="14"/>
      <c r="B374" s="14"/>
      <c r="C374" s="14" t="s">
        <v>291</v>
      </c>
      <c r="D374" s="14"/>
      <c r="E374" s="1" t="s">
        <v>434</v>
      </c>
      <c r="F374" s="68">
        <f>F375</f>
        <v>678.79999999999973</v>
      </c>
      <c r="G374" s="68">
        <f>G375+G376</f>
        <v>678.8</v>
      </c>
      <c r="H374" s="68">
        <f>H375+H376</f>
        <v>482.43632000000002</v>
      </c>
      <c r="I374" s="68">
        <f>I375+I376</f>
        <v>482.43632000000002</v>
      </c>
      <c r="J374" s="261">
        <f t="shared" si="40"/>
        <v>71.071938715380085</v>
      </c>
      <c r="K374" s="261">
        <f>I374/H374*100</f>
        <v>100</v>
      </c>
    </row>
    <row r="375" spans="1:11">
      <c r="A375" s="14"/>
      <c r="B375" s="14"/>
      <c r="C375" s="14"/>
      <c r="D375" s="6" t="s">
        <v>269</v>
      </c>
      <c r="E375" s="3" t="s">
        <v>270</v>
      </c>
      <c r="F375" s="68">
        <f>3394.1-2715.3</f>
        <v>678.79999999999973</v>
      </c>
      <c r="G375" s="68">
        <v>345.83</v>
      </c>
      <c r="H375" s="68">
        <v>149.46632</v>
      </c>
      <c r="I375" s="68">
        <v>149.46632</v>
      </c>
      <c r="J375" s="261">
        <f t="shared" si="40"/>
        <v>43.219593441864504</v>
      </c>
      <c r="K375" s="261">
        <f>I375/H375*100</f>
        <v>100</v>
      </c>
    </row>
    <row r="376" spans="1:11">
      <c r="A376" s="14"/>
      <c r="B376" s="14"/>
      <c r="C376" s="14"/>
      <c r="D376" s="6" t="s">
        <v>444</v>
      </c>
      <c r="E376" s="3" t="s">
        <v>270</v>
      </c>
      <c r="F376" s="68"/>
      <c r="G376" s="68">
        <v>332.97</v>
      </c>
      <c r="H376" s="68">
        <v>332.97</v>
      </c>
      <c r="I376" s="68">
        <v>332.97</v>
      </c>
      <c r="J376" s="261"/>
      <c r="K376" s="261"/>
    </row>
    <row r="377" spans="1:11" ht="25.5">
      <c r="A377" s="14"/>
      <c r="B377" s="14"/>
      <c r="C377" s="14" t="s">
        <v>292</v>
      </c>
      <c r="D377" s="14"/>
      <c r="E377" s="1" t="s">
        <v>293</v>
      </c>
      <c r="F377" s="68">
        <f>F378</f>
        <v>452.79999999999995</v>
      </c>
      <c r="G377" s="68">
        <f>G379</f>
        <v>452.8</v>
      </c>
      <c r="H377" s="68">
        <f>H379</f>
        <v>452.79999999999995</v>
      </c>
      <c r="I377" s="68">
        <f>I379</f>
        <v>452.79999999999995</v>
      </c>
      <c r="J377" s="261">
        <f t="shared" si="40"/>
        <v>99.999999999999986</v>
      </c>
      <c r="K377" s="261">
        <f>I377/H377*100</f>
        <v>100</v>
      </c>
    </row>
    <row r="378" spans="1:11">
      <c r="A378" s="14"/>
      <c r="B378" s="14"/>
      <c r="C378" s="14"/>
      <c r="D378" s="6" t="s">
        <v>269</v>
      </c>
      <c r="E378" s="3" t="s">
        <v>270</v>
      </c>
      <c r="F378" s="68">
        <f>2264-1811.2</f>
        <v>452.79999999999995</v>
      </c>
      <c r="G378" s="68">
        <v>0</v>
      </c>
      <c r="H378" s="68">
        <v>0</v>
      </c>
      <c r="I378" s="68">
        <v>0</v>
      </c>
      <c r="J378" s="261"/>
      <c r="K378" s="261"/>
    </row>
    <row r="379" spans="1:11">
      <c r="A379" s="14"/>
      <c r="B379" s="14"/>
      <c r="C379" s="14"/>
      <c r="D379" s="6" t="s">
        <v>444</v>
      </c>
      <c r="E379" s="3" t="s">
        <v>270</v>
      </c>
      <c r="F379" s="68"/>
      <c r="G379" s="68">
        <v>452.8</v>
      </c>
      <c r="H379" s="68">
        <f>2264-1811.2</f>
        <v>452.79999999999995</v>
      </c>
      <c r="I379" s="68">
        <f>2264-1811.2</f>
        <v>452.79999999999995</v>
      </c>
      <c r="J379" s="261"/>
      <c r="K379" s="261"/>
    </row>
    <row r="380" spans="1:11">
      <c r="A380" s="14"/>
      <c r="B380" s="14"/>
      <c r="C380" s="14" t="s">
        <v>1123</v>
      </c>
      <c r="D380" s="6"/>
      <c r="E380" s="47" t="s">
        <v>1124</v>
      </c>
      <c r="F380" s="68">
        <f>F381</f>
        <v>591.70000000000005</v>
      </c>
      <c r="G380" s="68">
        <f>G381</f>
        <v>591.70000000000005</v>
      </c>
      <c r="H380" s="68">
        <v>0</v>
      </c>
      <c r="I380" s="68">
        <v>0</v>
      </c>
      <c r="J380" s="261"/>
      <c r="K380" s="261"/>
    </row>
    <row r="381" spans="1:11">
      <c r="A381" s="14"/>
      <c r="B381" s="14"/>
      <c r="C381" s="14"/>
      <c r="D381" s="6" t="s">
        <v>444</v>
      </c>
      <c r="E381" s="3" t="s">
        <v>270</v>
      </c>
      <c r="F381" s="68">
        <v>591.70000000000005</v>
      </c>
      <c r="G381" s="68">
        <v>591.70000000000005</v>
      </c>
      <c r="H381" s="68">
        <v>0</v>
      </c>
      <c r="I381" s="68">
        <v>0</v>
      </c>
      <c r="J381" s="261"/>
      <c r="K381" s="261"/>
    </row>
    <row r="382" spans="1:11">
      <c r="A382" s="29"/>
      <c r="B382" s="29"/>
      <c r="C382" s="29" t="s">
        <v>294</v>
      </c>
      <c r="D382" s="32"/>
      <c r="E382" s="18" t="s">
        <v>295</v>
      </c>
      <c r="F382" s="61">
        <f>F383+F385</f>
        <v>938.40000000000009</v>
      </c>
      <c r="G382" s="61">
        <f>G383+G385</f>
        <v>911.46732000000009</v>
      </c>
      <c r="H382" s="61">
        <f>H383+H385</f>
        <v>11.4711</v>
      </c>
      <c r="I382" s="61">
        <f>I383+I385</f>
        <v>11.4711</v>
      </c>
      <c r="J382" s="258">
        <f t="shared" si="40"/>
        <v>1.2585311341716561</v>
      </c>
      <c r="K382" s="258"/>
    </row>
    <row r="383" spans="1:11">
      <c r="A383" s="78"/>
      <c r="B383" s="78"/>
      <c r="C383" s="6" t="s">
        <v>296</v>
      </c>
      <c r="D383" s="49"/>
      <c r="E383" s="48" t="s">
        <v>498</v>
      </c>
      <c r="F383" s="68">
        <f>F384</f>
        <v>398.1</v>
      </c>
      <c r="G383" s="68">
        <f>G384</f>
        <v>371.16732000000002</v>
      </c>
      <c r="H383" s="68">
        <f>H384</f>
        <v>0</v>
      </c>
      <c r="I383" s="68">
        <f>I384</f>
        <v>0</v>
      </c>
      <c r="J383" s="261">
        <f t="shared" si="40"/>
        <v>0</v>
      </c>
      <c r="K383" s="261"/>
    </row>
    <row r="384" spans="1:11">
      <c r="A384" s="78"/>
      <c r="B384" s="78"/>
      <c r="C384" s="10"/>
      <c r="D384" s="6" t="s">
        <v>269</v>
      </c>
      <c r="E384" s="3" t="s">
        <v>270</v>
      </c>
      <c r="F384" s="68">
        <v>398.1</v>
      </c>
      <c r="G384" s="68">
        <v>371.16732000000002</v>
      </c>
      <c r="H384" s="68">
        <v>0</v>
      </c>
      <c r="I384" s="68">
        <v>0</v>
      </c>
      <c r="J384" s="261">
        <f t="shared" si="40"/>
        <v>0</v>
      </c>
      <c r="K384" s="261"/>
    </row>
    <row r="385" spans="1:11">
      <c r="A385" s="78"/>
      <c r="B385" s="78"/>
      <c r="C385" s="6" t="s">
        <v>301</v>
      </c>
      <c r="D385" s="20"/>
      <c r="E385" s="48" t="s">
        <v>302</v>
      </c>
      <c r="F385" s="68">
        <f>F386</f>
        <v>540.30000000000007</v>
      </c>
      <c r="G385" s="68">
        <f>G386</f>
        <v>540.30000000000007</v>
      </c>
      <c r="H385" s="68">
        <f>H386</f>
        <v>11.4711</v>
      </c>
      <c r="I385" s="68">
        <f>I386</f>
        <v>11.4711</v>
      </c>
      <c r="J385" s="261">
        <f t="shared" si="40"/>
        <v>2.123098278734036</v>
      </c>
      <c r="K385" s="261"/>
    </row>
    <row r="386" spans="1:11">
      <c r="A386" s="78"/>
      <c r="B386" s="78"/>
      <c r="C386" s="16"/>
      <c r="D386" s="6" t="s">
        <v>269</v>
      </c>
      <c r="E386" s="3" t="s">
        <v>270</v>
      </c>
      <c r="F386" s="68">
        <f>1080.7-540.4</f>
        <v>540.30000000000007</v>
      </c>
      <c r="G386" s="68">
        <f>1080.7-540.4</f>
        <v>540.30000000000007</v>
      </c>
      <c r="H386" s="68">
        <v>11.4711</v>
      </c>
      <c r="I386" s="68">
        <v>11.4711</v>
      </c>
      <c r="J386" s="261">
        <f t="shared" si="40"/>
        <v>2.123098278734036</v>
      </c>
      <c r="K386" s="261"/>
    </row>
    <row r="387" spans="1:11">
      <c r="A387" s="29"/>
      <c r="B387" s="29"/>
      <c r="C387" s="29" t="s">
        <v>500</v>
      </c>
      <c r="D387" s="29"/>
      <c r="E387" s="18" t="s">
        <v>501</v>
      </c>
      <c r="F387" s="61">
        <f>F388</f>
        <v>15731.7</v>
      </c>
      <c r="G387" s="61">
        <f t="shared" ref="G387:I388" si="43">G388</f>
        <v>15731.7</v>
      </c>
      <c r="H387" s="61">
        <f t="shared" si="43"/>
        <v>10049.9</v>
      </c>
      <c r="I387" s="61">
        <f t="shared" si="43"/>
        <v>10049.9</v>
      </c>
      <c r="J387" s="258">
        <f t="shared" si="40"/>
        <v>63.88311498439456</v>
      </c>
      <c r="K387" s="258">
        <f>I387/H387*100</f>
        <v>100</v>
      </c>
    </row>
    <row r="388" spans="1:11">
      <c r="A388" s="78"/>
      <c r="B388" s="78"/>
      <c r="C388" s="6" t="s">
        <v>502</v>
      </c>
      <c r="D388" s="6"/>
      <c r="E388" s="19" t="s">
        <v>617</v>
      </c>
      <c r="F388" s="60">
        <f>F389</f>
        <v>15731.7</v>
      </c>
      <c r="G388" s="60">
        <f t="shared" si="43"/>
        <v>15731.7</v>
      </c>
      <c r="H388" s="60">
        <f t="shared" si="43"/>
        <v>10049.9</v>
      </c>
      <c r="I388" s="60">
        <f t="shared" si="43"/>
        <v>10049.9</v>
      </c>
      <c r="J388" s="259">
        <f t="shared" si="40"/>
        <v>63.88311498439456</v>
      </c>
      <c r="K388" s="259">
        <f>I388/H388*100</f>
        <v>100</v>
      </c>
    </row>
    <row r="389" spans="1:11" ht="25.5">
      <c r="A389" s="78"/>
      <c r="B389" s="78"/>
      <c r="C389" s="6"/>
      <c r="D389" s="6" t="s">
        <v>444</v>
      </c>
      <c r="E389" s="1" t="s">
        <v>445</v>
      </c>
      <c r="F389" s="60">
        <v>15731.7</v>
      </c>
      <c r="G389" s="60">
        <v>15731.7</v>
      </c>
      <c r="H389" s="60">
        <v>10049.9</v>
      </c>
      <c r="I389" s="60">
        <v>10049.9</v>
      </c>
      <c r="J389" s="259">
        <f t="shared" si="40"/>
        <v>63.88311498439456</v>
      </c>
      <c r="K389" s="259">
        <f>I389/H389*100</f>
        <v>100</v>
      </c>
    </row>
    <row r="390" spans="1:11" ht="25.5">
      <c r="A390" s="91"/>
      <c r="B390" s="92"/>
      <c r="C390" s="93" t="s">
        <v>338</v>
      </c>
      <c r="D390" s="92"/>
      <c r="E390" s="94" t="s">
        <v>371</v>
      </c>
      <c r="F390" s="95">
        <f>F391+F394+F400</f>
        <v>10182.070810000001</v>
      </c>
      <c r="G390" s="95">
        <f>G391+G394+G400</f>
        <v>10182.070810000001</v>
      </c>
      <c r="H390" s="95">
        <f>H391+H394+H400</f>
        <v>0</v>
      </c>
      <c r="I390" s="95">
        <f>I391+I394+I400</f>
        <v>0</v>
      </c>
      <c r="J390" s="256">
        <f t="shared" si="40"/>
        <v>0</v>
      </c>
      <c r="K390" s="256"/>
    </row>
    <row r="391" spans="1:11" ht="26.25">
      <c r="A391" s="29"/>
      <c r="B391" s="29"/>
      <c r="C391" s="29" t="s">
        <v>437</v>
      </c>
      <c r="D391" s="32"/>
      <c r="E391" s="30" t="s">
        <v>507</v>
      </c>
      <c r="F391" s="61">
        <f>F392</f>
        <v>237.1</v>
      </c>
      <c r="G391" s="61">
        <f t="shared" ref="G391:I392" si="44">G392</f>
        <v>237.1</v>
      </c>
      <c r="H391" s="61">
        <f t="shared" si="44"/>
        <v>0</v>
      </c>
      <c r="I391" s="61">
        <f t="shared" si="44"/>
        <v>0</v>
      </c>
      <c r="J391" s="258">
        <f t="shared" si="40"/>
        <v>0</v>
      </c>
      <c r="K391" s="258"/>
    </row>
    <row r="392" spans="1:11">
      <c r="A392" s="4"/>
      <c r="B392" s="4"/>
      <c r="C392" s="4" t="s">
        <v>438</v>
      </c>
      <c r="D392" s="14"/>
      <c r="E392" s="1" t="s">
        <v>372</v>
      </c>
      <c r="F392" s="60">
        <f>F393</f>
        <v>237.1</v>
      </c>
      <c r="G392" s="60">
        <f t="shared" si="44"/>
        <v>237.1</v>
      </c>
      <c r="H392" s="60">
        <f t="shared" si="44"/>
        <v>0</v>
      </c>
      <c r="I392" s="60">
        <f t="shared" si="44"/>
        <v>0</v>
      </c>
      <c r="J392" s="259">
        <f t="shared" si="40"/>
        <v>0</v>
      </c>
      <c r="K392" s="259"/>
    </row>
    <row r="393" spans="1:11">
      <c r="A393" s="4"/>
      <c r="B393" s="4"/>
      <c r="C393" s="4"/>
      <c r="D393" s="6" t="s">
        <v>269</v>
      </c>
      <c r="E393" s="3" t="s">
        <v>270</v>
      </c>
      <c r="F393" s="60">
        <v>237.1</v>
      </c>
      <c r="G393" s="60">
        <v>237.1</v>
      </c>
      <c r="H393" s="60">
        <v>0</v>
      </c>
      <c r="I393" s="60">
        <v>0</v>
      </c>
      <c r="J393" s="259">
        <f t="shared" si="40"/>
        <v>0</v>
      </c>
      <c r="K393" s="259"/>
    </row>
    <row r="394" spans="1:11" ht="26.25">
      <c r="A394" s="29"/>
      <c r="B394" s="29"/>
      <c r="C394" s="29" t="s">
        <v>439</v>
      </c>
      <c r="D394" s="32"/>
      <c r="E394" s="30" t="s">
        <v>660</v>
      </c>
      <c r="F394" s="61">
        <f>F395</f>
        <v>7528.3618699999997</v>
      </c>
      <c r="G394" s="61">
        <f>G395</f>
        <v>7528.3618699999997</v>
      </c>
      <c r="H394" s="61">
        <f>H395</f>
        <v>0</v>
      </c>
      <c r="I394" s="61">
        <f>I395</f>
        <v>0</v>
      </c>
      <c r="J394" s="258">
        <f t="shared" si="40"/>
        <v>0</v>
      </c>
      <c r="K394" s="258"/>
    </row>
    <row r="395" spans="1:11" ht="25.5">
      <c r="A395" s="4"/>
      <c r="B395" s="4"/>
      <c r="C395" s="4" t="s">
        <v>440</v>
      </c>
      <c r="D395" s="14"/>
      <c r="E395" s="1" t="s">
        <v>373</v>
      </c>
      <c r="F395" s="60">
        <f>F397+F398+F399</f>
        <v>7528.3618699999997</v>
      </c>
      <c r="G395" s="60">
        <f>G397+G398+G399</f>
        <v>7528.3618699999997</v>
      </c>
      <c r="H395" s="60">
        <f>H397+H398+H399</f>
        <v>0</v>
      </c>
      <c r="I395" s="60">
        <f>I397+I398+I399</f>
        <v>0</v>
      </c>
      <c r="J395" s="259">
        <f t="shared" si="40"/>
        <v>0</v>
      </c>
      <c r="K395" s="259"/>
    </row>
    <row r="396" spans="1:11">
      <c r="A396" s="4"/>
      <c r="B396" s="4"/>
      <c r="C396" s="4"/>
      <c r="D396" s="6" t="s">
        <v>269</v>
      </c>
      <c r="E396" s="3" t="s">
        <v>270</v>
      </c>
      <c r="F396" s="60">
        <f>F397+F399+F398</f>
        <v>7528.3618699999997</v>
      </c>
      <c r="G396" s="60">
        <f>G397+G399+G398</f>
        <v>7528.3618699999997</v>
      </c>
      <c r="H396" s="60">
        <f>H397+H399+H398</f>
        <v>0</v>
      </c>
      <c r="I396" s="60">
        <f>I397+I399+I398</f>
        <v>0</v>
      </c>
      <c r="J396" s="259">
        <f t="shared" si="40"/>
        <v>0</v>
      </c>
      <c r="K396" s="259"/>
    </row>
    <row r="397" spans="1:11">
      <c r="A397" s="4"/>
      <c r="B397" s="4"/>
      <c r="C397" s="4"/>
      <c r="D397" s="6"/>
      <c r="E397" s="3" t="s">
        <v>182</v>
      </c>
      <c r="F397" s="60">
        <v>6436.7493999999997</v>
      </c>
      <c r="G397" s="60">
        <v>6436.7493999999997</v>
      </c>
      <c r="H397" s="60">
        <v>0</v>
      </c>
      <c r="I397" s="60">
        <v>0</v>
      </c>
      <c r="J397" s="259">
        <f t="shared" si="40"/>
        <v>0</v>
      </c>
      <c r="K397" s="259"/>
    </row>
    <row r="398" spans="1:11">
      <c r="A398" s="4"/>
      <c r="B398" s="4"/>
      <c r="C398" s="4"/>
      <c r="D398" s="6"/>
      <c r="E398" s="3" t="s">
        <v>180</v>
      </c>
      <c r="F398" s="60">
        <v>338.77627999999999</v>
      </c>
      <c r="G398" s="60">
        <v>338.77627999999999</v>
      </c>
      <c r="H398" s="60">
        <v>0</v>
      </c>
      <c r="I398" s="60">
        <v>0</v>
      </c>
      <c r="J398" s="259">
        <f t="shared" si="40"/>
        <v>0</v>
      </c>
      <c r="K398" s="259"/>
    </row>
    <row r="399" spans="1:11">
      <c r="A399" s="4"/>
      <c r="B399" s="4"/>
      <c r="C399" s="4"/>
      <c r="D399" s="6"/>
      <c r="E399" s="3" t="s">
        <v>145</v>
      </c>
      <c r="F399" s="60">
        <v>752.83618999999999</v>
      </c>
      <c r="G399" s="60">
        <v>752.83618999999999</v>
      </c>
      <c r="H399" s="60">
        <v>0</v>
      </c>
      <c r="I399" s="60">
        <v>0</v>
      </c>
      <c r="J399" s="259">
        <f t="shared" si="40"/>
        <v>0</v>
      </c>
      <c r="K399" s="259"/>
    </row>
    <row r="400" spans="1:11" ht="26.25">
      <c r="A400" s="29"/>
      <c r="B400" s="29"/>
      <c r="C400" s="29" t="s">
        <v>441</v>
      </c>
      <c r="D400" s="32"/>
      <c r="E400" s="30" t="s">
        <v>661</v>
      </c>
      <c r="F400" s="61">
        <f>F401</f>
        <v>2416.6089400000001</v>
      </c>
      <c r="G400" s="61">
        <f>G401</f>
        <v>2416.6089400000001</v>
      </c>
      <c r="H400" s="61">
        <f>H401</f>
        <v>0</v>
      </c>
      <c r="I400" s="61">
        <f>I401</f>
        <v>0</v>
      </c>
      <c r="J400" s="258">
        <f t="shared" si="40"/>
        <v>0</v>
      </c>
      <c r="K400" s="258"/>
    </row>
    <row r="401" spans="1:11" ht="25.5">
      <c r="A401" s="78"/>
      <c r="B401" s="78"/>
      <c r="C401" s="4" t="s">
        <v>442</v>
      </c>
      <c r="D401" s="14"/>
      <c r="E401" s="1" t="s">
        <v>508</v>
      </c>
      <c r="F401" s="60">
        <f>F403+F404</f>
        <v>2416.6089400000001</v>
      </c>
      <c r="G401" s="60">
        <f>G403+G404</f>
        <v>2416.6089400000001</v>
      </c>
      <c r="H401" s="60">
        <f>H403+H404</f>
        <v>0</v>
      </c>
      <c r="I401" s="60">
        <f>I403+I404</f>
        <v>0</v>
      </c>
      <c r="J401" s="259">
        <f t="shared" ref="J401:J458" si="45">I401/G401*100</f>
        <v>0</v>
      </c>
      <c r="K401" s="259"/>
    </row>
    <row r="402" spans="1:11">
      <c r="A402" s="78"/>
      <c r="B402" s="78"/>
      <c r="C402" s="4"/>
      <c r="D402" s="6" t="s">
        <v>269</v>
      </c>
      <c r="E402" s="3" t="s">
        <v>270</v>
      </c>
      <c r="F402" s="60">
        <f>F403+F404</f>
        <v>2416.6089400000001</v>
      </c>
      <c r="G402" s="60">
        <f>G403+G404</f>
        <v>2416.6089400000001</v>
      </c>
      <c r="H402" s="60">
        <f>H403+H404</f>
        <v>0</v>
      </c>
      <c r="I402" s="60">
        <f>I403+I404</f>
        <v>0</v>
      </c>
      <c r="J402" s="259">
        <f t="shared" si="45"/>
        <v>0</v>
      </c>
      <c r="K402" s="259"/>
    </row>
    <row r="403" spans="1:11">
      <c r="A403" s="78"/>
      <c r="B403" s="78"/>
      <c r="C403" s="4"/>
      <c r="D403" s="6"/>
      <c r="E403" s="3" t="s">
        <v>180</v>
      </c>
      <c r="F403" s="60">
        <v>2174.94805</v>
      </c>
      <c r="G403" s="60">
        <v>2174.94805</v>
      </c>
      <c r="H403" s="60">
        <v>0</v>
      </c>
      <c r="I403" s="60">
        <v>0</v>
      </c>
      <c r="J403" s="259">
        <f t="shared" si="45"/>
        <v>0</v>
      </c>
      <c r="K403" s="259"/>
    </row>
    <row r="404" spans="1:11">
      <c r="A404" s="78"/>
      <c r="B404" s="78"/>
      <c r="C404" s="4"/>
      <c r="D404" s="6"/>
      <c r="E404" s="3" t="s">
        <v>145</v>
      </c>
      <c r="F404" s="60">
        <v>241.66088999999999</v>
      </c>
      <c r="G404" s="60">
        <v>241.66088999999999</v>
      </c>
      <c r="H404" s="60">
        <v>0</v>
      </c>
      <c r="I404" s="60">
        <v>0</v>
      </c>
      <c r="J404" s="259">
        <f t="shared" si="45"/>
        <v>0</v>
      </c>
      <c r="K404" s="259"/>
    </row>
    <row r="405" spans="1:11">
      <c r="A405" s="78"/>
      <c r="B405" s="15" t="s">
        <v>611</v>
      </c>
      <c r="C405" s="89"/>
      <c r="D405" s="88"/>
      <c r="E405" s="82" t="s">
        <v>613</v>
      </c>
      <c r="F405" s="63">
        <f t="shared" ref="F405:I411" si="46">F406</f>
        <v>22.5</v>
      </c>
      <c r="G405" s="63">
        <f t="shared" si="46"/>
        <v>22.5</v>
      </c>
      <c r="H405" s="63">
        <f t="shared" si="46"/>
        <v>0</v>
      </c>
      <c r="I405" s="63">
        <f t="shared" si="46"/>
        <v>0</v>
      </c>
      <c r="J405" s="260">
        <f t="shared" si="45"/>
        <v>0</v>
      </c>
      <c r="K405" s="260"/>
    </row>
    <row r="406" spans="1:11">
      <c r="A406" s="78"/>
      <c r="B406" s="15" t="s">
        <v>612</v>
      </c>
      <c r="C406" s="89"/>
      <c r="D406" s="88"/>
      <c r="E406" s="82" t="s">
        <v>614</v>
      </c>
      <c r="F406" s="63">
        <f t="shared" si="46"/>
        <v>22.5</v>
      </c>
      <c r="G406" s="63">
        <f t="shared" si="46"/>
        <v>22.5</v>
      </c>
      <c r="H406" s="63">
        <f t="shared" si="46"/>
        <v>0</v>
      </c>
      <c r="I406" s="63">
        <f t="shared" si="46"/>
        <v>0</v>
      </c>
      <c r="J406" s="260">
        <f t="shared" si="45"/>
        <v>0</v>
      </c>
      <c r="K406" s="260"/>
    </row>
    <row r="407" spans="1:11">
      <c r="A407" s="78"/>
      <c r="B407" s="15"/>
      <c r="C407" s="89" t="s">
        <v>3</v>
      </c>
      <c r="D407" s="88"/>
      <c r="E407" s="109" t="s">
        <v>4</v>
      </c>
      <c r="F407" s="63">
        <f t="shared" si="46"/>
        <v>22.5</v>
      </c>
      <c r="G407" s="63">
        <f t="shared" si="46"/>
        <v>22.5</v>
      </c>
      <c r="H407" s="63">
        <f t="shared" si="46"/>
        <v>0</v>
      </c>
      <c r="I407" s="63">
        <f t="shared" si="46"/>
        <v>0</v>
      </c>
      <c r="J407" s="260">
        <f t="shared" si="45"/>
        <v>0</v>
      </c>
      <c r="K407" s="260"/>
    </row>
    <row r="408" spans="1:11" ht="25.5">
      <c r="A408" s="147"/>
      <c r="B408" s="92"/>
      <c r="C408" s="93" t="s">
        <v>278</v>
      </c>
      <c r="D408" s="92"/>
      <c r="E408" s="94" t="s">
        <v>279</v>
      </c>
      <c r="F408" s="149">
        <f t="shared" si="46"/>
        <v>22.5</v>
      </c>
      <c r="G408" s="149">
        <f t="shared" si="46"/>
        <v>22.5</v>
      </c>
      <c r="H408" s="149">
        <f t="shared" si="46"/>
        <v>0</v>
      </c>
      <c r="I408" s="149">
        <f t="shared" si="46"/>
        <v>0</v>
      </c>
      <c r="J408" s="274">
        <f t="shared" si="45"/>
        <v>0</v>
      </c>
      <c r="K408" s="274"/>
    </row>
    <row r="409" spans="1:11" ht="25.5">
      <c r="A409" s="148"/>
      <c r="B409" s="113"/>
      <c r="C409" s="114" t="s">
        <v>287</v>
      </c>
      <c r="D409" s="113"/>
      <c r="E409" s="144" t="s">
        <v>288</v>
      </c>
      <c r="F409" s="150">
        <f t="shared" si="46"/>
        <v>22.5</v>
      </c>
      <c r="G409" s="150">
        <f t="shared" si="46"/>
        <v>22.5</v>
      </c>
      <c r="H409" s="150">
        <f t="shared" si="46"/>
        <v>0</v>
      </c>
      <c r="I409" s="150">
        <f t="shared" si="46"/>
        <v>0</v>
      </c>
      <c r="J409" s="275">
        <f t="shared" si="45"/>
        <v>0</v>
      </c>
      <c r="K409" s="275"/>
    </row>
    <row r="410" spans="1:11">
      <c r="A410" s="78"/>
      <c r="B410" s="15"/>
      <c r="C410" s="89" t="s">
        <v>294</v>
      </c>
      <c r="D410" s="15"/>
      <c r="E410" s="145" t="s">
        <v>295</v>
      </c>
      <c r="F410" s="63">
        <f t="shared" si="46"/>
        <v>22.5</v>
      </c>
      <c r="G410" s="63">
        <f t="shared" si="46"/>
        <v>22.5</v>
      </c>
      <c r="H410" s="63">
        <f t="shared" si="46"/>
        <v>0</v>
      </c>
      <c r="I410" s="63">
        <f t="shared" si="46"/>
        <v>0</v>
      </c>
      <c r="J410" s="260">
        <f t="shared" si="45"/>
        <v>0</v>
      </c>
      <c r="K410" s="260"/>
    </row>
    <row r="411" spans="1:11" ht="25.5">
      <c r="A411" s="78"/>
      <c r="B411" s="14"/>
      <c r="C411" s="146" t="s">
        <v>299</v>
      </c>
      <c r="D411" s="15"/>
      <c r="E411" s="1" t="s">
        <v>300</v>
      </c>
      <c r="F411" s="60">
        <f t="shared" si="46"/>
        <v>22.5</v>
      </c>
      <c r="G411" s="60">
        <f t="shared" si="46"/>
        <v>22.5</v>
      </c>
      <c r="H411" s="60">
        <f t="shared" si="46"/>
        <v>0</v>
      </c>
      <c r="I411" s="60">
        <f t="shared" si="46"/>
        <v>0</v>
      </c>
      <c r="J411" s="259">
        <f t="shared" si="45"/>
        <v>0</v>
      </c>
      <c r="K411" s="259"/>
    </row>
    <row r="412" spans="1:11">
      <c r="A412" s="78"/>
      <c r="B412" s="15"/>
      <c r="C412" s="108"/>
      <c r="D412" s="6" t="s">
        <v>269</v>
      </c>
      <c r="E412" s="3" t="s">
        <v>270</v>
      </c>
      <c r="F412" s="60">
        <v>22.5</v>
      </c>
      <c r="G412" s="60">
        <v>22.5</v>
      </c>
      <c r="H412" s="60">
        <v>0</v>
      </c>
      <c r="I412" s="60">
        <v>0</v>
      </c>
      <c r="J412" s="259">
        <f t="shared" si="45"/>
        <v>0</v>
      </c>
      <c r="K412" s="259"/>
    </row>
    <row r="413" spans="1:11">
      <c r="A413" s="78"/>
      <c r="B413" s="15" t="s">
        <v>561</v>
      </c>
      <c r="C413" s="89"/>
      <c r="D413" s="88"/>
      <c r="E413" s="82" t="s">
        <v>562</v>
      </c>
      <c r="F413" s="63">
        <f t="shared" ref="F413:I418" si="47">F414</f>
        <v>40899.493090000004</v>
      </c>
      <c r="G413" s="63">
        <f t="shared" si="47"/>
        <v>56026.655760000001</v>
      </c>
      <c r="H413" s="63">
        <f t="shared" si="47"/>
        <v>34375.266030000006</v>
      </c>
      <c r="I413" s="63">
        <f t="shared" si="47"/>
        <v>34375.266030000006</v>
      </c>
      <c r="J413" s="260">
        <f t="shared" si="45"/>
        <v>61.355198813315724</v>
      </c>
      <c r="K413" s="260">
        <f t="shared" ref="K413:K422" si="48">I413/H413*100</f>
        <v>100</v>
      </c>
    </row>
    <row r="414" spans="1:11">
      <c r="A414" s="78"/>
      <c r="B414" s="15" t="s">
        <v>563</v>
      </c>
      <c r="C414" s="89"/>
      <c r="D414" s="88"/>
      <c r="E414" s="82" t="s">
        <v>564</v>
      </c>
      <c r="F414" s="63">
        <f>F415+F423</f>
        <v>40899.493090000004</v>
      </c>
      <c r="G414" s="63">
        <f>G415+G423</f>
        <v>56026.655760000001</v>
      </c>
      <c r="H414" s="63">
        <f>H415+H423</f>
        <v>34375.266030000006</v>
      </c>
      <c r="I414" s="63">
        <f>I415+I423</f>
        <v>34375.266030000006</v>
      </c>
      <c r="J414" s="260">
        <f t="shared" si="45"/>
        <v>61.355198813315724</v>
      </c>
      <c r="K414" s="260">
        <f t="shared" si="48"/>
        <v>100</v>
      </c>
    </row>
    <row r="415" spans="1:11">
      <c r="A415" s="78"/>
      <c r="B415" s="15"/>
      <c r="C415" s="89" t="s">
        <v>3</v>
      </c>
      <c r="D415" s="88"/>
      <c r="E415" s="109" t="s">
        <v>4</v>
      </c>
      <c r="F415" s="63">
        <f t="shared" si="47"/>
        <v>40669.593090000002</v>
      </c>
      <c r="G415" s="63">
        <f t="shared" si="47"/>
        <v>55796.723770000004</v>
      </c>
      <c r="H415" s="63">
        <f t="shared" si="47"/>
        <v>34375.266030000006</v>
      </c>
      <c r="I415" s="63">
        <f t="shared" si="47"/>
        <v>34375.266030000006</v>
      </c>
      <c r="J415" s="260">
        <f t="shared" si="45"/>
        <v>61.608036650500289</v>
      </c>
      <c r="K415" s="260">
        <f t="shared" si="48"/>
        <v>100</v>
      </c>
    </row>
    <row r="416" spans="1:11" ht="25.5">
      <c r="A416" s="91"/>
      <c r="B416" s="92"/>
      <c r="C416" s="93" t="s">
        <v>55</v>
      </c>
      <c r="D416" s="92"/>
      <c r="E416" s="94" t="s">
        <v>488</v>
      </c>
      <c r="F416" s="95">
        <f t="shared" si="47"/>
        <v>40669.593090000002</v>
      </c>
      <c r="G416" s="95">
        <f t="shared" si="47"/>
        <v>55796.723770000004</v>
      </c>
      <c r="H416" s="95">
        <f t="shared" si="47"/>
        <v>34375.266030000006</v>
      </c>
      <c r="I416" s="95">
        <f t="shared" si="47"/>
        <v>34375.266030000006</v>
      </c>
      <c r="J416" s="256">
        <f t="shared" si="45"/>
        <v>61.608036650500289</v>
      </c>
      <c r="K416" s="256">
        <f t="shared" si="48"/>
        <v>100</v>
      </c>
    </row>
    <row r="417" spans="1:11">
      <c r="A417" s="27"/>
      <c r="B417" s="27"/>
      <c r="C417" s="27" t="s">
        <v>71</v>
      </c>
      <c r="D417" s="27"/>
      <c r="E417" s="46" t="s">
        <v>72</v>
      </c>
      <c r="F417" s="64">
        <f t="shared" si="47"/>
        <v>40669.593090000002</v>
      </c>
      <c r="G417" s="64">
        <f t="shared" si="47"/>
        <v>55796.723770000004</v>
      </c>
      <c r="H417" s="64">
        <f t="shared" si="47"/>
        <v>34375.266030000006</v>
      </c>
      <c r="I417" s="64">
        <f t="shared" si="47"/>
        <v>34375.266030000006</v>
      </c>
      <c r="J417" s="257">
        <f t="shared" si="45"/>
        <v>61.608036650500289</v>
      </c>
      <c r="K417" s="257">
        <f t="shared" si="48"/>
        <v>100</v>
      </c>
    </row>
    <row r="418" spans="1:11" s="34" customFormat="1" ht="39">
      <c r="A418" s="29"/>
      <c r="B418" s="29"/>
      <c r="C418" s="29" t="s">
        <v>97</v>
      </c>
      <c r="D418" s="29"/>
      <c r="E418" s="30" t="s">
        <v>98</v>
      </c>
      <c r="F418" s="61">
        <f>F419</f>
        <v>40669.593090000002</v>
      </c>
      <c r="G418" s="61">
        <f t="shared" si="47"/>
        <v>55796.723770000004</v>
      </c>
      <c r="H418" s="61">
        <f t="shared" si="47"/>
        <v>34375.266030000006</v>
      </c>
      <c r="I418" s="61">
        <f t="shared" si="47"/>
        <v>34375.266030000006</v>
      </c>
      <c r="J418" s="258">
        <f t="shared" si="45"/>
        <v>61.608036650500289</v>
      </c>
      <c r="K418" s="258">
        <f t="shared" si="48"/>
        <v>100</v>
      </c>
    </row>
    <row r="419" spans="1:11" s="34" customFormat="1" ht="25.5">
      <c r="A419" s="79"/>
      <c r="B419" s="79"/>
      <c r="C419" s="6" t="s">
        <v>99</v>
      </c>
      <c r="D419" s="6"/>
      <c r="E419" s="2" t="s">
        <v>100</v>
      </c>
      <c r="F419" s="68">
        <f>F420</f>
        <v>40669.593090000002</v>
      </c>
      <c r="G419" s="68">
        <f>G420</f>
        <v>55796.723770000004</v>
      </c>
      <c r="H419" s="68">
        <f>H420</f>
        <v>34375.266030000006</v>
      </c>
      <c r="I419" s="68">
        <f>I420</f>
        <v>34375.266030000006</v>
      </c>
      <c r="J419" s="261">
        <f t="shared" si="45"/>
        <v>61.608036650500289</v>
      </c>
      <c r="K419" s="261">
        <f t="shared" si="48"/>
        <v>100</v>
      </c>
    </row>
    <row r="420" spans="1:11" s="34" customFormat="1" ht="26.25">
      <c r="A420" s="79"/>
      <c r="B420" s="79"/>
      <c r="C420" s="6"/>
      <c r="D420" s="6" t="s">
        <v>285</v>
      </c>
      <c r="E420" s="3" t="s">
        <v>286</v>
      </c>
      <c r="F420" s="68">
        <f>F421+F422</f>
        <v>40669.593090000002</v>
      </c>
      <c r="G420" s="68">
        <f>G421+G422</f>
        <v>55796.723770000004</v>
      </c>
      <c r="H420" s="68">
        <f>H421+H422</f>
        <v>34375.266030000006</v>
      </c>
      <c r="I420" s="68">
        <f>I421+I422</f>
        <v>34375.266030000006</v>
      </c>
      <c r="J420" s="261">
        <f t="shared" si="45"/>
        <v>61.608036650500289</v>
      </c>
      <c r="K420" s="261">
        <f t="shared" si="48"/>
        <v>100</v>
      </c>
    </row>
    <row r="421" spans="1:11">
      <c r="A421" s="78"/>
      <c r="B421" s="78"/>
      <c r="C421" s="6"/>
      <c r="D421" s="6"/>
      <c r="E421" s="3" t="s">
        <v>147</v>
      </c>
      <c r="F421" s="68">
        <v>30121.14</v>
      </c>
      <c r="G421" s="68">
        <v>45248.270680000001</v>
      </c>
      <c r="H421" s="68">
        <v>33207.353990000003</v>
      </c>
      <c r="I421" s="68">
        <v>33207.353990000003</v>
      </c>
      <c r="J421" s="261">
        <f t="shared" si="45"/>
        <v>73.389222374586453</v>
      </c>
      <c r="K421" s="261">
        <f t="shared" si="48"/>
        <v>100</v>
      </c>
    </row>
    <row r="422" spans="1:11">
      <c r="A422" s="78"/>
      <c r="B422" s="78"/>
      <c r="C422" s="6"/>
      <c r="D422" s="6"/>
      <c r="E422" s="3" t="s">
        <v>101</v>
      </c>
      <c r="F422" s="68">
        <f>10478.86+69.59309</f>
        <v>10548.453090000001</v>
      </c>
      <c r="G422" s="68">
        <f>10478.86+69.59309</f>
        <v>10548.453090000001</v>
      </c>
      <c r="H422" s="68">
        <v>1167.9120399999999</v>
      </c>
      <c r="I422" s="68">
        <v>1167.9120399999999</v>
      </c>
      <c r="J422" s="261">
        <f t="shared" si="45"/>
        <v>11.071879734737482</v>
      </c>
      <c r="K422" s="261">
        <f t="shared" si="48"/>
        <v>100</v>
      </c>
    </row>
    <row r="423" spans="1:11">
      <c r="A423" s="226"/>
      <c r="B423" s="226"/>
      <c r="C423" s="227" t="s">
        <v>521</v>
      </c>
      <c r="D423" s="227"/>
      <c r="E423" s="228" t="s">
        <v>522</v>
      </c>
      <c r="F423" s="229">
        <f>F424</f>
        <v>229.9</v>
      </c>
      <c r="G423" s="229">
        <f>G424</f>
        <v>229.93199000000001</v>
      </c>
      <c r="H423" s="229">
        <f>H424</f>
        <v>0</v>
      </c>
      <c r="I423" s="229">
        <f>I424</f>
        <v>0</v>
      </c>
      <c r="J423" s="272">
        <f t="shared" si="45"/>
        <v>0</v>
      </c>
      <c r="K423" s="272"/>
    </row>
    <row r="424" spans="1:11" ht="25.5">
      <c r="A424" s="130"/>
      <c r="B424" s="130"/>
      <c r="C424" s="124" t="s">
        <v>382</v>
      </c>
      <c r="D424" s="125"/>
      <c r="E424" s="126" t="s">
        <v>753</v>
      </c>
      <c r="F424" s="70">
        <f t="shared" ref="F424:I425" si="49">F425</f>
        <v>229.9</v>
      </c>
      <c r="G424" s="70">
        <f t="shared" si="49"/>
        <v>229.93199000000001</v>
      </c>
      <c r="H424" s="70">
        <f t="shared" si="49"/>
        <v>0</v>
      </c>
      <c r="I424" s="70">
        <f t="shared" si="49"/>
        <v>0</v>
      </c>
      <c r="J424" s="270">
        <f t="shared" si="45"/>
        <v>0</v>
      </c>
      <c r="K424" s="270"/>
    </row>
    <row r="425" spans="1:11" ht="38.25">
      <c r="A425" s="78"/>
      <c r="B425" s="78"/>
      <c r="C425" s="20" t="s">
        <v>752</v>
      </c>
      <c r="D425" s="14"/>
      <c r="E425" s="1" t="s">
        <v>754</v>
      </c>
      <c r="F425" s="60">
        <f>F426</f>
        <v>229.9</v>
      </c>
      <c r="G425" s="60">
        <f t="shared" si="49"/>
        <v>229.93199000000001</v>
      </c>
      <c r="H425" s="60">
        <f t="shared" si="49"/>
        <v>0</v>
      </c>
      <c r="I425" s="60">
        <f t="shared" si="49"/>
        <v>0</v>
      </c>
      <c r="J425" s="259">
        <f t="shared" si="45"/>
        <v>0</v>
      </c>
      <c r="K425" s="259"/>
    </row>
    <row r="426" spans="1:11">
      <c r="A426" s="78"/>
      <c r="B426" s="78"/>
      <c r="C426" s="15"/>
      <c r="D426" s="14" t="s">
        <v>269</v>
      </c>
      <c r="E426" s="1" t="s">
        <v>270</v>
      </c>
      <c r="F426" s="60">
        <v>229.9</v>
      </c>
      <c r="G426" s="60">
        <v>229.93199000000001</v>
      </c>
      <c r="H426" s="60">
        <v>0</v>
      </c>
      <c r="I426" s="60">
        <v>0</v>
      </c>
      <c r="J426" s="259">
        <f t="shared" si="45"/>
        <v>0</v>
      </c>
      <c r="K426" s="259"/>
    </row>
    <row r="427" spans="1:11">
      <c r="A427" s="131"/>
      <c r="B427" s="44" t="s">
        <v>565</v>
      </c>
      <c r="C427" s="44"/>
      <c r="D427" s="16"/>
      <c r="E427" s="132" t="s">
        <v>566</v>
      </c>
      <c r="F427" s="90">
        <f t="shared" ref="F427:I431" si="50">F428</f>
        <v>50000</v>
      </c>
      <c r="G427" s="90">
        <f t="shared" si="50"/>
        <v>50000</v>
      </c>
      <c r="H427" s="90">
        <f t="shared" si="50"/>
        <v>1860</v>
      </c>
      <c r="I427" s="90">
        <f t="shared" si="50"/>
        <v>1860</v>
      </c>
      <c r="J427" s="255">
        <f t="shared" si="45"/>
        <v>3.7199999999999998</v>
      </c>
      <c r="K427" s="255"/>
    </row>
    <row r="428" spans="1:11">
      <c r="A428" s="131"/>
      <c r="B428" s="44" t="s">
        <v>594</v>
      </c>
      <c r="C428" s="44"/>
      <c r="D428" s="16"/>
      <c r="E428" s="132" t="s">
        <v>567</v>
      </c>
      <c r="F428" s="90">
        <f>F429</f>
        <v>50000</v>
      </c>
      <c r="G428" s="90">
        <f t="shared" si="50"/>
        <v>50000</v>
      </c>
      <c r="H428" s="90">
        <f t="shared" si="50"/>
        <v>1860</v>
      </c>
      <c r="I428" s="90">
        <f t="shared" si="50"/>
        <v>1860</v>
      </c>
      <c r="J428" s="255">
        <f t="shared" si="45"/>
        <v>3.7199999999999998</v>
      </c>
      <c r="K428" s="255"/>
    </row>
    <row r="429" spans="1:11">
      <c r="A429" s="88"/>
      <c r="B429" s="15"/>
      <c r="C429" s="89" t="s">
        <v>3</v>
      </c>
      <c r="D429" s="15"/>
      <c r="E429" s="109" t="s">
        <v>4</v>
      </c>
      <c r="F429" s="63">
        <f t="shared" si="50"/>
        <v>50000</v>
      </c>
      <c r="G429" s="63">
        <f t="shared" si="50"/>
        <v>50000</v>
      </c>
      <c r="H429" s="63">
        <f t="shared" si="50"/>
        <v>1860</v>
      </c>
      <c r="I429" s="63">
        <f t="shared" si="50"/>
        <v>1860</v>
      </c>
      <c r="J429" s="260">
        <f t="shared" si="45"/>
        <v>3.7199999999999998</v>
      </c>
      <c r="K429" s="260"/>
    </row>
    <row r="430" spans="1:11" ht="25.5">
      <c r="A430" s="91"/>
      <c r="B430" s="92"/>
      <c r="C430" s="93" t="s">
        <v>568</v>
      </c>
      <c r="D430" s="92"/>
      <c r="E430" s="94" t="s">
        <v>569</v>
      </c>
      <c r="F430" s="95">
        <f t="shared" si="50"/>
        <v>50000</v>
      </c>
      <c r="G430" s="95">
        <f t="shared" si="50"/>
        <v>50000</v>
      </c>
      <c r="H430" s="95">
        <f t="shared" si="50"/>
        <v>1860</v>
      </c>
      <c r="I430" s="95">
        <f t="shared" si="50"/>
        <v>1860</v>
      </c>
      <c r="J430" s="256">
        <f t="shared" si="45"/>
        <v>3.7199999999999998</v>
      </c>
      <c r="K430" s="256"/>
    </row>
    <row r="431" spans="1:11" ht="26.25">
      <c r="A431" s="27"/>
      <c r="B431" s="27"/>
      <c r="C431" s="27" t="s">
        <v>570</v>
      </c>
      <c r="D431" s="27"/>
      <c r="E431" s="46" t="s">
        <v>204</v>
      </c>
      <c r="F431" s="64">
        <f t="shared" si="50"/>
        <v>50000</v>
      </c>
      <c r="G431" s="64">
        <f t="shared" si="50"/>
        <v>50000</v>
      </c>
      <c r="H431" s="64">
        <f t="shared" si="50"/>
        <v>1860</v>
      </c>
      <c r="I431" s="64">
        <f t="shared" si="50"/>
        <v>1860</v>
      </c>
      <c r="J431" s="257">
        <f t="shared" si="45"/>
        <v>3.7199999999999998</v>
      </c>
      <c r="K431" s="257"/>
    </row>
    <row r="432" spans="1:11" ht="39">
      <c r="A432" s="29"/>
      <c r="B432" s="29"/>
      <c r="C432" s="29" t="s">
        <v>571</v>
      </c>
      <c r="D432" s="29"/>
      <c r="E432" s="30" t="s">
        <v>228</v>
      </c>
      <c r="F432" s="61">
        <f>F434</f>
        <v>50000</v>
      </c>
      <c r="G432" s="61">
        <f>G434+G438</f>
        <v>50000</v>
      </c>
      <c r="H432" s="61">
        <f>H434+H438</f>
        <v>1860</v>
      </c>
      <c r="I432" s="61">
        <f>I434+I438</f>
        <v>1860</v>
      </c>
      <c r="J432" s="258">
        <f t="shared" si="45"/>
        <v>3.7199999999999998</v>
      </c>
      <c r="K432" s="258"/>
    </row>
    <row r="433" spans="1:11" s="34" customFormat="1">
      <c r="A433" s="10"/>
      <c r="B433" s="10"/>
      <c r="C433" s="58" t="s">
        <v>460</v>
      </c>
      <c r="D433" s="1"/>
      <c r="E433" s="1" t="s">
        <v>626</v>
      </c>
      <c r="F433" s="60">
        <f>F434</f>
        <v>50000</v>
      </c>
      <c r="G433" s="60">
        <v>0</v>
      </c>
      <c r="H433" s="60">
        <v>0</v>
      </c>
      <c r="I433" s="60">
        <v>0</v>
      </c>
      <c r="J433" s="259"/>
      <c r="K433" s="259"/>
    </row>
    <row r="434" spans="1:11">
      <c r="A434" s="49"/>
      <c r="B434" s="49"/>
      <c r="C434" s="10"/>
      <c r="D434" s="49"/>
      <c r="E434" s="11" t="s">
        <v>459</v>
      </c>
      <c r="F434" s="68">
        <f>F435</f>
        <v>50000</v>
      </c>
      <c r="G434" s="68">
        <v>0</v>
      </c>
      <c r="H434" s="68">
        <v>0</v>
      </c>
      <c r="I434" s="68">
        <v>0</v>
      </c>
      <c r="J434" s="261"/>
      <c r="K434" s="261"/>
    </row>
    <row r="435" spans="1:11" ht="26.25">
      <c r="A435" s="49"/>
      <c r="B435" s="49"/>
      <c r="C435" s="49"/>
      <c r="D435" s="20" t="s">
        <v>285</v>
      </c>
      <c r="E435" s="3" t="s">
        <v>286</v>
      </c>
      <c r="F435" s="68">
        <f>F436+F437</f>
        <v>50000</v>
      </c>
      <c r="G435" s="68">
        <v>0</v>
      </c>
      <c r="H435" s="68">
        <v>0</v>
      </c>
      <c r="I435" s="68">
        <v>0</v>
      </c>
      <c r="J435" s="261"/>
      <c r="K435" s="261"/>
    </row>
    <row r="436" spans="1:11">
      <c r="A436" s="49"/>
      <c r="B436" s="49"/>
      <c r="C436" s="49"/>
      <c r="D436" s="20"/>
      <c r="E436" s="3" t="s">
        <v>147</v>
      </c>
      <c r="F436" s="68">
        <v>45000</v>
      </c>
      <c r="G436" s="68">
        <v>0</v>
      </c>
      <c r="H436" s="68">
        <v>0</v>
      </c>
      <c r="I436" s="68">
        <v>0</v>
      </c>
      <c r="J436" s="261"/>
      <c r="K436" s="261"/>
    </row>
    <row r="437" spans="1:11">
      <c r="A437" s="49"/>
      <c r="B437" s="49"/>
      <c r="C437" s="49"/>
      <c r="D437" s="20"/>
      <c r="E437" s="3" t="s">
        <v>101</v>
      </c>
      <c r="F437" s="68">
        <v>5000</v>
      </c>
      <c r="G437" s="68">
        <v>0</v>
      </c>
      <c r="H437" s="68">
        <v>0</v>
      </c>
      <c r="I437" s="68">
        <v>0</v>
      </c>
      <c r="J437" s="261"/>
      <c r="K437" s="261"/>
    </row>
    <row r="438" spans="1:11" s="34" customFormat="1">
      <c r="A438" s="10"/>
      <c r="B438" s="10"/>
      <c r="C438" s="58" t="s">
        <v>1106</v>
      </c>
      <c r="D438" s="1"/>
      <c r="E438" s="1" t="s">
        <v>626</v>
      </c>
      <c r="F438" s="60">
        <v>0</v>
      </c>
      <c r="G438" s="60">
        <f t="shared" ref="G438:I439" si="51">G439</f>
        <v>50000</v>
      </c>
      <c r="H438" s="60">
        <f t="shared" si="51"/>
        <v>1860</v>
      </c>
      <c r="I438" s="60">
        <f t="shared" si="51"/>
        <v>1860</v>
      </c>
      <c r="J438" s="259">
        <f t="shared" si="45"/>
        <v>3.7199999999999998</v>
      </c>
      <c r="K438" s="259"/>
    </row>
    <row r="439" spans="1:11">
      <c r="A439" s="49"/>
      <c r="B439" s="49"/>
      <c r="C439" s="10"/>
      <c r="D439" s="49"/>
      <c r="E439" s="11" t="s">
        <v>459</v>
      </c>
      <c r="F439" s="68">
        <v>0</v>
      </c>
      <c r="G439" s="68">
        <f t="shared" si="51"/>
        <v>50000</v>
      </c>
      <c r="H439" s="68">
        <f t="shared" si="51"/>
        <v>1860</v>
      </c>
      <c r="I439" s="68">
        <f t="shared" si="51"/>
        <v>1860</v>
      </c>
      <c r="J439" s="261">
        <f t="shared" si="45"/>
        <v>3.7199999999999998</v>
      </c>
      <c r="K439" s="261"/>
    </row>
    <row r="440" spans="1:11" ht="26.25">
      <c r="A440" s="49"/>
      <c r="B440" s="49"/>
      <c r="C440" s="49"/>
      <c r="D440" s="20" t="s">
        <v>285</v>
      </c>
      <c r="E440" s="3" t="s">
        <v>286</v>
      </c>
      <c r="F440" s="68">
        <v>0</v>
      </c>
      <c r="G440" s="68">
        <f>G441+G442</f>
        <v>50000</v>
      </c>
      <c r="H440" s="68">
        <f>H441+H442</f>
        <v>1860</v>
      </c>
      <c r="I440" s="68">
        <f>I441+I442</f>
        <v>1860</v>
      </c>
      <c r="J440" s="261">
        <f t="shared" si="45"/>
        <v>3.7199999999999998</v>
      </c>
      <c r="K440" s="261"/>
    </row>
    <row r="441" spans="1:11">
      <c r="A441" s="49"/>
      <c r="B441" s="49"/>
      <c r="C441" s="49"/>
      <c r="D441" s="20"/>
      <c r="E441" s="3" t="s">
        <v>147</v>
      </c>
      <c r="F441" s="68">
        <v>0</v>
      </c>
      <c r="G441" s="68">
        <v>45000</v>
      </c>
      <c r="H441" s="68">
        <v>0</v>
      </c>
      <c r="I441" s="68">
        <v>0</v>
      </c>
      <c r="J441" s="261">
        <f t="shared" si="45"/>
        <v>0</v>
      </c>
      <c r="K441" s="261"/>
    </row>
    <row r="442" spans="1:11">
      <c r="A442" s="49"/>
      <c r="B442" s="49"/>
      <c r="C442" s="49"/>
      <c r="D442" s="20"/>
      <c r="E442" s="3" t="s">
        <v>101</v>
      </c>
      <c r="F442" s="68">
        <v>0</v>
      </c>
      <c r="G442" s="68">
        <v>5000</v>
      </c>
      <c r="H442" s="68">
        <v>1860</v>
      </c>
      <c r="I442" s="68">
        <v>1860</v>
      </c>
      <c r="J442" s="261">
        <f t="shared" si="45"/>
        <v>37.200000000000003</v>
      </c>
      <c r="K442" s="261"/>
    </row>
    <row r="443" spans="1:11" s="251" customFormat="1">
      <c r="A443" s="250"/>
      <c r="B443" s="250" t="s">
        <v>783</v>
      </c>
      <c r="C443" s="250"/>
      <c r="D443" s="250"/>
      <c r="E443" s="248" t="s">
        <v>786</v>
      </c>
      <c r="F443" s="418">
        <v>0</v>
      </c>
      <c r="G443" s="418">
        <v>1025.70452</v>
      </c>
      <c r="H443" s="418">
        <v>0</v>
      </c>
      <c r="I443" s="418">
        <v>0</v>
      </c>
      <c r="J443" s="276">
        <f t="shared" si="45"/>
        <v>0</v>
      </c>
      <c r="K443" s="276"/>
    </row>
    <row r="444" spans="1:11" s="251" customFormat="1">
      <c r="A444" s="250"/>
      <c r="B444" s="250" t="s">
        <v>784</v>
      </c>
      <c r="C444" s="250"/>
      <c r="D444" s="250"/>
      <c r="E444" s="249" t="s">
        <v>787</v>
      </c>
      <c r="F444" s="418">
        <v>0</v>
      </c>
      <c r="G444" s="418">
        <v>1025.70452</v>
      </c>
      <c r="H444" s="418">
        <v>0</v>
      </c>
      <c r="I444" s="418">
        <v>0</v>
      </c>
      <c r="J444" s="276">
        <f t="shared" si="45"/>
        <v>0</v>
      </c>
      <c r="K444" s="276"/>
    </row>
    <row r="445" spans="1:11" s="37" customFormat="1">
      <c r="A445" s="227"/>
      <c r="B445" s="227"/>
      <c r="C445" s="227" t="s">
        <v>521</v>
      </c>
      <c r="D445" s="227"/>
      <c r="E445" s="252" t="s">
        <v>788</v>
      </c>
      <c r="F445" s="419" t="s">
        <v>1102</v>
      </c>
      <c r="G445" s="419">
        <v>1025.70452</v>
      </c>
      <c r="H445" s="419" t="s">
        <v>1102</v>
      </c>
      <c r="I445" s="419" t="s">
        <v>1102</v>
      </c>
      <c r="J445" s="272">
        <f t="shared" si="45"/>
        <v>0</v>
      </c>
      <c r="K445" s="272"/>
    </row>
    <row r="446" spans="1:11" s="37" customFormat="1" ht="25.5">
      <c r="A446" s="124"/>
      <c r="B446" s="124"/>
      <c r="C446" s="124" t="s">
        <v>382</v>
      </c>
      <c r="D446" s="124"/>
      <c r="E446" s="253" t="s">
        <v>753</v>
      </c>
      <c r="F446" s="420">
        <v>0</v>
      </c>
      <c r="G446" s="420">
        <v>1025.70452</v>
      </c>
      <c r="H446" s="420">
        <v>0</v>
      </c>
      <c r="I446" s="420">
        <v>0</v>
      </c>
      <c r="J446" s="277">
        <f t="shared" si="45"/>
        <v>0</v>
      </c>
      <c r="K446" s="277"/>
    </row>
    <row r="447" spans="1:11" ht="26.25">
      <c r="A447" s="49"/>
      <c r="B447" s="49"/>
      <c r="C447" s="6" t="s">
        <v>785</v>
      </c>
      <c r="D447" s="6"/>
      <c r="E447" s="73" t="s">
        <v>789</v>
      </c>
      <c r="F447" s="68">
        <v>0</v>
      </c>
      <c r="G447" s="68">
        <v>1025.70452</v>
      </c>
      <c r="H447" s="68">
        <v>0</v>
      </c>
      <c r="I447" s="68">
        <v>0</v>
      </c>
      <c r="J447" s="261">
        <f t="shared" si="45"/>
        <v>0</v>
      </c>
      <c r="K447" s="261"/>
    </row>
    <row r="448" spans="1:11">
      <c r="A448" s="49"/>
      <c r="B448" s="49"/>
      <c r="C448" s="6"/>
      <c r="D448" s="6" t="s">
        <v>269</v>
      </c>
      <c r="E448" s="1" t="s">
        <v>270</v>
      </c>
      <c r="F448" s="68">
        <v>0</v>
      </c>
      <c r="G448" s="68">
        <v>1025.70452</v>
      </c>
      <c r="H448" s="68">
        <v>0</v>
      </c>
      <c r="I448" s="68">
        <v>0</v>
      </c>
      <c r="J448" s="261">
        <f t="shared" si="45"/>
        <v>0</v>
      </c>
      <c r="K448" s="261"/>
    </row>
    <row r="449" spans="1:11">
      <c r="A449" s="88"/>
      <c r="B449" s="15">
        <v>1000</v>
      </c>
      <c r="C449" s="89"/>
      <c r="D449" s="88"/>
      <c r="E449" s="82" t="s">
        <v>572</v>
      </c>
      <c r="F449" s="63">
        <f>F450+F457+F463+F477</f>
        <v>20813.31179</v>
      </c>
      <c r="G449" s="63">
        <f>G450+G457+G463+G477</f>
        <v>21090.823379999998</v>
      </c>
      <c r="H449" s="63">
        <f>H450+H457+H463+H477</f>
        <v>10764.533830000002</v>
      </c>
      <c r="I449" s="63">
        <f>I450+I457+I463+I477</f>
        <v>10761.408800000001</v>
      </c>
      <c r="J449" s="260">
        <f t="shared" si="45"/>
        <v>51.024128390382458</v>
      </c>
      <c r="K449" s="260">
        <f t="shared" ref="K449:K458" si="52">I449/H449*100</f>
        <v>99.970969202667263</v>
      </c>
    </row>
    <row r="450" spans="1:11">
      <c r="A450" s="88"/>
      <c r="B450" s="15" t="s">
        <v>573</v>
      </c>
      <c r="C450" s="89"/>
      <c r="D450" s="88"/>
      <c r="E450" s="109" t="s">
        <v>574</v>
      </c>
      <c r="F450" s="63">
        <f t="shared" ref="F450:I455" si="53">F451</f>
        <v>7690.3</v>
      </c>
      <c r="G450" s="63">
        <f t="shared" si="53"/>
        <v>7690.3</v>
      </c>
      <c r="H450" s="63">
        <f t="shared" si="53"/>
        <v>3700</v>
      </c>
      <c r="I450" s="63">
        <f t="shared" si="53"/>
        <v>3696.8749699999998</v>
      </c>
      <c r="J450" s="260">
        <f t="shared" si="45"/>
        <v>48.071921381480564</v>
      </c>
      <c r="K450" s="260">
        <f t="shared" si="52"/>
        <v>99.91553972972973</v>
      </c>
    </row>
    <row r="451" spans="1:11">
      <c r="A451" s="88"/>
      <c r="B451" s="15"/>
      <c r="C451" s="89" t="s">
        <v>3</v>
      </c>
      <c r="D451" s="15"/>
      <c r="E451" s="109" t="s">
        <v>4</v>
      </c>
      <c r="F451" s="63">
        <f t="shared" si="53"/>
        <v>7690.3</v>
      </c>
      <c r="G451" s="63">
        <f t="shared" si="53"/>
        <v>7690.3</v>
      </c>
      <c r="H451" s="63">
        <f t="shared" si="53"/>
        <v>3700</v>
      </c>
      <c r="I451" s="63">
        <f t="shared" si="53"/>
        <v>3696.8749699999998</v>
      </c>
      <c r="J451" s="260">
        <f t="shared" si="45"/>
        <v>48.071921381480564</v>
      </c>
      <c r="K451" s="260">
        <f t="shared" si="52"/>
        <v>99.91553972972973</v>
      </c>
    </row>
    <row r="452" spans="1:11" ht="25.5">
      <c r="A452" s="91"/>
      <c r="B452" s="92"/>
      <c r="C452" s="93" t="s">
        <v>5</v>
      </c>
      <c r="D452" s="92"/>
      <c r="E452" s="94" t="s">
        <v>6</v>
      </c>
      <c r="F452" s="95">
        <f t="shared" si="53"/>
        <v>7690.3</v>
      </c>
      <c r="G452" s="95">
        <f t="shared" si="53"/>
        <v>7690.3</v>
      </c>
      <c r="H452" s="95">
        <f t="shared" si="53"/>
        <v>3700</v>
      </c>
      <c r="I452" s="95">
        <f t="shared" si="53"/>
        <v>3696.8749699999998</v>
      </c>
      <c r="J452" s="256">
        <f t="shared" si="45"/>
        <v>48.071921381480564</v>
      </c>
      <c r="K452" s="256">
        <f t="shared" si="52"/>
        <v>99.91553972972973</v>
      </c>
    </row>
    <row r="453" spans="1:11" ht="26.25">
      <c r="A453" s="27"/>
      <c r="B453" s="27"/>
      <c r="C453" s="27" t="s">
        <v>18</v>
      </c>
      <c r="D453" s="27"/>
      <c r="E453" s="46" t="s">
        <v>19</v>
      </c>
      <c r="F453" s="64">
        <f t="shared" si="53"/>
        <v>7690.3</v>
      </c>
      <c r="G453" s="64">
        <f t="shared" si="53"/>
        <v>7690.3</v>
      </c>
      <c r="H453" s="64">
        <f t="shared" si="53"/>
        <v>3700</v>
      </c>
      <c r="I453" s="64">
        <f t="shared" si="53"/>
        <v>3696.8749699999998</v>
      </c>
      <c r="J453" s="257">
        <f t="shared" si="45"/>
        <v>48.071921381480564</v>
      </c>
      <c r="K453" s="257">
        <f t="shared" si="52"/>
        <v>99.91553972972973</v>
      </c>
    </row>
    <row r="454" spans="1:11" ht="39">
      <c r="A454" s="29"/>
      <c r="B454" s="29"/>
      <c r="C454" s="29" t="s">
        <v>20</v>
      </c>
      <c r="D454" s="29"/>
      <c r="E454" s="30" t="s">
        <v>21</v>
      </c>
      <c r="F454" s="61">
        <f t="shared" si="53"/>
        <v>7690.3</v>
      </c>
      <c r="G454" s="61">
        <f t="shared" si="53"/>
        <v>7690.3</v>
      </c>
      <c r="H454" s="61">
        <f t="shared" si="53"/>
        <v>3700</v>
      </c>
      <c r="I454" s="61">
        <f t="shared" si="53"/>
        <v>3696.8749699999998</v>
      </c>
      <c r="J454" s="258">
        <f t="shared" si="45"/>
        <v>48.071921381480564</v>
      </c>
      <c r="K454" s="258">
        <f t="shared" si="52"/>
        <v>99.91553972972973</v>
      </c>
    </row>
    <row r="455" spans="1:11" ht="26.25">
      <c r="A455" s="78"/>
      <c r="B455" s="78"/>
      <c r="C455" s="6" t="s">
        <v>26</v>
      </c>
      <c r="D455" s="6"/>
      <c r="E455" s="8" t="s">
        <v>27</v>
      </c>
      <c r="F455" s="60">
        <f>F456</f>
        <v>7690.3</v>
      </c>
      <c r="G455" s="60">
        <f t="shared" si="53"/>
        <v>7690.3</v>
      </c>
      <c r="H455" s="60">
        <f t="shared" si="53"/>
        <v>3700</v>
      </c>
      <c r="I455" s="60">
        <f t="shared" si="53"/>
        <v>3696.8749699999998</v>
      </c>
      <c r="J455" s="259">
        <f t="shared" si="45"/>
        <v>48.071921381480564</v>
      </c>
      <c r="K455" s="259">
        <f t="shared" si="52"/>
        <v>99.91553972972973</v>
      </c>
    </row>
    <row r="456" spans="1:11">
      <c r="A456" s="78"/>
      <c r="B456" s="78"/>
      <c r="C456" s="6"/>
      <c r="D456" s="6" t="s">
        <v>403</v>
      </c>
      <c r="E456" s="3" t="s">
        <v>404</v>
      </c>
      <c r="F456" s="60">
        <v>7690.3</v>
      </c>
      <c r="G456" s="60">
        <v>7690.3</v>
      </c>
      <c r="H456" s="60">
        <v>3700</v>
      </c>
      <c r="I456" s="60">
        <v>3696.8749699999998</v>
      </c>
      <c r="J456" s="259">
        <f t="shared" si="45"/>
        <v>48.071921381480564</v>
      </c>
      <c r="K456" s="259">
        <f t="shared" si="52"/>
        <v>99.91553972972973</v>
      </c>
    </row>
    <row r="457" spans="1:11">
      <c r="A457" s="88"/>
      <c r="B457" s="15" t="s">
        <v>575</v>
      </c>
      <c r="C457" s="89"/>
      <c r="D457" s="88"/>
      <c r="E457" s="82" t="s">
        <v>576</v>
      </c>
      <c r="F457" s="63">
        <f>F458</f>
        <v>1340.3</v>
      </c>
      <c r="G457" s="63">
        <f t="shared" ref="G457:I458" si="54">G458</f>
        <v>1033.6315099999999</v>
      </c>
      <c r="H457" s="63">
        <f t="shared" si="54"/>
        <v>223.91467</v>
      </c>
      <c r="I457" s="63">
        <f t="shared" si="54"/>
        <v>223.91467</v>
      </c>
      <c r="J457" s="260">
        <f t="shared" si="45"/>
        <v>21.662910605347165</v>
      </c>
      <c r="K457" s="260">
        <f t="shared" si="52"/>
        <v>100</v>
      </c>
    </row>
    <row r="458" spans="1:11">
      <c r="A458" s="88"/>
      <c r="B458" s="15"/>
      <c r="C458" s="89" t="s">
        <v>3</v>
      </c>
      <c r="D458" s="15"/>
      <c r="E458" s="109" t="s">
        <v>4</v>
      </c>
      <c r="F458" s="63">
        <f>F459</f>
        <v>1340.3</v>
      </c>
      <c r="G458" s="63">
        <f t="shared" si="54"/>
        <v>1033.6315099999999</v>
      </c>
      <c r="H458" s="63">
        <f t="shared" si="54"/>
        <v>223.91467</v>
      </c>
      <c r="I458" s="63">
        <f t="shared" si="54"/>
        <v>223.91467</v>
      </c>
      <c r="J458" s="260">
        <f t="shared" si="45"/>
        <v>21.662910605347165</v>
      </c>
      <c r="K458" s="260">
        <f t="shared" si="52"/>
        <v>100</v>
      </c>
    </row>
    <row r="459" spans="1:11" ht="25.5">
      <c r="A459" s="91"/>
      <c r="B459" s="92"/>
      <c r="C459" s="93" t="s">
        <v>191</v>
      </c>
      <c r="D459" s="92"/>
      <c r="E459" s="94" t="s">
        <v>192</v>
      </c>
      <c r="F459" s="95">
        <f>F460</f>
        <v>1340.3</v>
      </c>
      <c r="G459" s="95">
        <f t="shared" ref="G459:I461" si="55">G460</f>
        <v>1033.6315099999999</v>
      </c>
      <c r="H459" s="95">
        <f t="shared" si="55"/>
        <v>223.91467</v>
      </c>
      <c r="I459" s="95">
        <f t="shared" si="55"/>
        <v>223.91467</v>
      </c>
      <c r="J459" s="256">
        <f t="shared" ref="J459:J518" si="56">I459/G459*100</f>
        <v>21.662910605347165</v>
      </c>
      <c r="K459" s="256">
        <f t="shared" ref="K459:K518" si="57">I459/H459*100</f>
        <v>100</v>
      </c>
    </row>
    <row r="460" spans="1:11" ht="26.25">
      <c r="A460" s="29"/>
      <c r="B460" s="29"/>
      <c r="C460" s="29" t="s">
        <v>193</v>
      </c>
      <c r="D460" s="29"/>
      <c r="E460" s="30" t="s">
        <v>776</v>
      </c>
      <c r="F460" s="61">
        <f>F461</f>
        <v>1340.3</v>
      </c>
      <c r="G460" s="61">
        <f t="shared" si="55"/>
        <v>1033.6315099999999</v>
      </c>
      <c r="H460" s="61">
        <f t="shared" si="55"/>
        <v>223.91467</v>
      </c>
      <c r="I460" s="61">
        <f t="shared" si="55"/>
        <v>223.91467</v>
      </c>
      <c r="J460" s="258">
        <f t="shared" si="56"/>
        <v>21.662910605347165</v>
      </c>
      <c r="K460" s="258">
        <f t="shared" si="57"/>
        <v>100</v>
      </c>
    </row>
    <row r="461" spans="1:11" ht="26.25">
      <c r="A461" s="78"/>
      <c r="B461" s="78"/>
      <c r="C461" s="6" t="s">
        <v>197</v>
      </c>
      <c r="D461" s="6"/>
      <c r="E461" s="11" t="s">
        <v>198</v>
      </c>
      <c r="F461" s="60">
        <f>F462</f>
        <v>1340.3</v>
      </c>
      <c r="G461" s="60">
        <f t="shared" si="55"/>
        <v>1033.6315099999999</v>
      </c>
      <c r="H461" s="60">
        <f t="shared" si="55"/>
        <v>223.91467</v>
      </c>
      <c r="I461" s="60">
        <f t="shared" si="55"/>
        <v>223.91467</v>
      </c>
      <c r="J461" s="259">
        <f t="shared" si="56"/>
        <v>21.662910605347165</v>
      </c>
      <c r="K461" s="259">
        <f t="shared" si="57"/>
        <v>100</v>
      </c>
    </row>
    <row r="462" spans="1:11">
      <c r="A462" s="78"/>
      <c r="B462" s="78"/>
      <c r="C462" s="6"/>
      <c r="D462" s="6" t="s">
        <v>403</v>
      </c>
      <c r="E462" s="3" t="s">
        <v>404</v>
      </c>
      <c r="F462" s="60">
        <v>1340.3</v>
      </c>
      <c r="G462" s="60">
        <v>1033.6315099999999</v>
      </c>
      <c r="H462" s="60">
        <v>223.91467</v>
      </c>
      <c r="I462" s="60">
        <v>223.91467</v>
      </c>
      <c r="J462" s="259">
        <f t="shared" si="56"/>
        <v>21.662910605347165</v>
      </c>
      <c r="K462" s="259">
        <f t="shared" si="57"/>
        <v>100</v>
      </c>
    </row>
    <row r="463" spans="1:11">
      <c r="A463" s="78"/>
      <c r="B463" s="15">
        <v>1004</v>
      </c>
      <c r="C463" s="89"/>
      <c r="D463" s="88"/>
      <c r="E463" s="82" t="s">
        <v>577</v>
      </c>
      <c r="F463" s="63">
        <f t="shared" ref="F463:I464" si="58">F464</f>
        <v>11683.954</v>
      </c>
      <c r="G463" s="63">
        <f t="shared" si="58"/>
        <v>12268.13408</v>
      </c>
      <c r="H463" s="63">
        <f t="shared" si="58"/>
        <v>6824.5808100000004</v>
      </c>
      <c r="I463" s="63">
        <f t="shared" si="58"/>
        <v>6824.5808100000004</v>
      </c>
      <c r="J463" s="260">
        <f t="shared" si="56"/>
        <v>55.628515025163473</v>
      </c>
      <c r="K463" s="260">
        <f t="shared" si="57"/>
        <v>100</v>
      </c>
    </row>
    <row r="464" spans="1:11">
      <c r="A464" s="78"/>
      <c r="B464" s="15"/>
      <c r="C464" s="89" t="s">
        <v>3</v>
      </c>
      <c r="D464" s="15"/>
      <c r="E464" s="109" t="s">
        <v>540</v>
      </c>
      <c r="F464" s="63">
        <f t="shared" si="58"/>
        <v>11683.954</v>
      </c>
      <c r="G464" s="63">
        <f t="shared" si="58"/>
        <v>12268.13408</v>
      </c>
      <c r="H464" s="63">
        <f t="shared" si="58"/>
        <v>6824.5808100000004</v>
      </c>
      <c r="I464" s="63">
        <f t="shared" si="58"/>
        <v>6824.5808100000004</v>
      </c>
      <c r="J464" s="260">
        <f t="shared" si="56"/>
        <v>55.628515025163473</v>
      </c>
      <c r="K464" s="260">
        <f t="shared" si="57"/>
        <v>100</v>
      </c>
    </row>
    <row r="465" spans="1:11" ht="25.5">
      <c r="A465" s="91"/>
      <c r="B465" s="92"/>
      <c r="C465" s="93" t="s">
        <v>175</v>
      </c>
      <c r="D465" s="92"/>
      <c r="E465" s="94" t="s">
        <v>176</v>
      </c>
      <c r="F465" s="95">
        <f>F466+F474</f>
        <v>11683.954</v>
      </c>
      <c r="G465" s="95">
        <f>G466+G474</f>
        <v>12268.13408</v>
      </c>
      <c r="H465" s="95">
        <f>H466+H474</f>
        <v>6824.5808100000004</v>
      </c>
      <c r="I465" s="95">
        <f>I466+I474</f>
        <v>6824.5808100000004</v>
      </c>
      <c r="J465" s="256">
        <f t="shared" si="56"/>
        <v>55.628515025163473</v>
      </c>
      <c r="K465" s="256">
        <f t="shared" si="57"/>
        <v>100</v>
      </c>
    </row>
    <row r="466" spans="1:11">
      <c r="A466" s="29"/>
      <c r="B466" s="29"/>
      <c r="C466" s="29" t="s">
        <v>177</v>
      </c>
      <c r="D466" s="29"/>
      <c r="E466" s="30" t="s">
        <v>178</v>
      </c>
      <c r="F466" s="61">
        <f>F469+F467</f>
        <v>8569.2489999999998</v>
      </c>
      <c r="G466" s="61">
        <f>G469+G467</f>
        <v>8904.9470000000001</v>
      </c>
      <c r="H466" s="61">
        <f>H469+H467</f>
        <v>3975.4142000000002</v>
      </c>
      <c r="I466" s="61">
        <f>I469+I467</f>
        <v>3975.4142000000002</v>
      </c>
      <c r="J466" s="258">
        <f t="shared" si="56"/>
        <v>44.642760928279529</v>
      </c>
      <c r="K466" s="258">
        <f t="shared" si="57"/>
        <v>100</v>
      </c>
    </row>
    <row r="467" spans="1:11" s="34" customFormat="1" ht="51.75">
      <c r="A467" s="10"/>
      <c r="B467" s="10"/>
      <c r="C467" s="6" t="s">
        <v>179</v>
      </c>
      <c r="D467" s="6"/>
      <c r="E467" s="3" t="s">
        <v>490</v>
      </c>
      <c r="F467" s="60">
        <f>F468</f>
        <v>7398.1419999999998</v>
      </c>
      <c r="G467" s="60">
        <f>G468</f>
        <v>6108.5659999999998</v>
      </c>
      <c r="H467" s="60">
        <f>H468</f>
        <v>2446.19</v>
      </c>
      <c r="I467" s="60">
        <f>I468</f>
        <v>2446.19</v>
      </c>
      <c r="J467" s="259">
        <f t="shared" si="56"/>
        <v>40.045241387258486</v>
      </c>
      <c r="K467" s="259">
        <f t="shared" si="57"/>
        <v>100</v>
      </c>
    </row>
    <row r="468" spans="1:11" s="34" customFormat="1">
      <c r="A468" s="10"/>
      <c r="B468" s="10"/>
      <c r="C468" s="6"/>
      <c r="D468" s="6" t="s">
        <v>403</v>
      </c>
      <c r="E468" s="3" t="s">
        <v>404</v>
      </c>
      <c r="F468" s="60">
        <v>7398.1419999999998</v>
      </c>
      <c r="G468" s="60">
        <v>6108.5659999999998</v>
      </c>
      <c r="H468" s="60">
        <v>2446.19</v>
      </c>
      <c r="I468" s="60">
        <v>2446.19</v>
      </c>
      <c r="J468" s="259">
        <f t="shared" si="56"/>
        <v>40.045241387258486</v>
      </c>
      <c r="K468" s="259">
        <f t="shared" si="57"/>
        <v>100</v>
      </c>
    </row>
    <row r="469" spans="1:11" ht="39">
      <c r="A469" s="6"/>
      <c r="B469" s="6"/>
      <c r="C469" s="6" t="s">
        <v>181</v>
      </c>
      <c r="D469" s="6"/>
      <c r="E469" s="48" t="s">
        <v>710</v>
      </c>
      <c r="F469" s="60">
        <f>F470</f>
        <v>1171.107</v>
      </c>
      <c r="G469" s="60">
        <f>G470</f>
        <v>2796.3810000000003</v>
      </c>
      <c r="H469" s="60">
        <f>H470</f>
        <v>1529.2242000000001</v>
      </c>
      <c r="I469" s="60">
        <f>I470</f>
        <v>1529.2242000000001</v>
      </c>
      <c r="J469" s="259">
        <f t="shared" si="56"/>
        <v>54.685831437132492</v>
      </c>
      <c r="K469" s="259"/>
    </row>
    <row r="470" spans="1:11">
      <c r="A470" s="6"/>
      <c r="B470" s="6"/>
      <c r="C470" s="6"/>
      <c r="D470" s="6" t="s">
        <v>403</v>
      </c>
      <c r="E470" s="3" t="s">
        <v>404</v>
      </c>
      <c r="F470" s="60">
        <f>F473</f>
        <v>1171.107</v>
      </c>
      <c r="G470" s="60">
        <f>G473+G471+G472</f>
        <v>2796.3810000000003</v>
      </c>
      <c r="H470" s="60">
        <f>H473+H472+H471</f>
        <v>1529.2242000000001</v>
      </c>
      <c r="I470" s="60">
        <f>I473+I472+I471</f>
        <v>1529.2242000000001</v>
      </c>
      <c r="J470" s="259">
        <f t="shared" si="56"/>
        <v>54.685831437132492</v>
      </c>
      <c r="K470" s="259"/>
    </row>
    <row r="471" spans="1:11">
      <c r="A471" s="6"/>
      <c r="B471" s="6"/>
      <c r="C471" s="6"/>
      <c r="D471" s="6"/>
      <c r="E471" s="3" t="s">
        <v>182</v>
      </c>
      <c r="F471" s="60">
        <v>0</v>
      </c>
      <c r="G471" s="60">
        <v>1218.9559999999999</v>
      </c>
      <c r="H471" s="60">
        <v>666.59610999999995</v>
      </c>
      <c r="I471" s="60">
        <v>666.59610999999995</v>
      </c>
      <c r="J471" s="259">
        <f t="shared" si="56"/>
        <v>54.685822129756943</v>
      </c>
      <c r="K471" s="259"/>
    </row>
    <row r="472" spans="1:11">
      <c r="A472" s="6"/>
      <c r="B472" s="6"/>
      <c r="C472" s="6"/>
      <c r="D472" s="6"/>
      <c r="E472" s="3" t="s">
        <v>180</v>
      </c>
      <c r="F472" s="60">
        <v>0</v>
      </c>
      <c r="G472" s="60">
        <v>406.31799999999998</v>
      </c>
      <c r="H472" s="60">
        <v>222.19848999999999</v>
      </c>
      <c r="I472" s="60">
        <v>222.19848999999999</v>
      </c>
      <c r="J472" s="259">
        <f t="shared" si="56"/>
        <v>54.685859351542391</v>
      </c>
      <c r="K472" s="259"/>
    </row>
    <row r="473" spans="1:11">
      <c r="A473" s="6"/>
      <c r="B473" s="6"/>
      <c r="C473" s="6"/>
      <c r="D473" s="6"/>
      <c r="E473" s="3" t="s">
        <v>145</v>
      </c>
      <c r="F473" s="60">
        <v>1171.107</v>
      </c>
      <c r="G473" s="60">
        <v>1171.107</v>
      </c>
      <c r="H473" s="60">
        <v>640.42960000000005</v>
      </c>
      <c r="I473" s="60">
        <v>640.42960000000005</v>
      </c>
      <c r="J473" s="259">
        <f t="shared" si="56"/>
        <v>54.685831439825741</v>
      </c>
      <c r="K473" s="259"/>
    </row>
    <row r="474" spans="1:11" ht="39">
      <c r="A474" s="29"/>
      <c r="B474" s="29"/>
      <c r="C474" s="29" t="s">
        <v>183</v>
      </c>
      <c r="D474" s="29"/>
      <c r="E474" s="30" t="s">
        <v>184</v>
      </c>
      <c r="F474" s="61">
        <f t="shared" ref="F474:I475" si="59">F475</f>
        <v>3114.7049999999999</v>
      </c>
      <c r="G474" s="61">
        <f t="shared" si="59"/>
        <v>3363.1870799999997</v>
      </c>
      <c r="H474" s="61">
        <f t="shared" si="59"/>
        <v>2849.1666100000002</v>
      </c>
      <c r="I474" s="61">
        <f t="shared" si="59"/>
        <v>2849.1666100000002</v>
      </c>
      <c r="J474" s="258">
        <f t="shared" si="56"/>
        <v>84.716268890994911</v>
      </c>
      <c r="K474" s="258"/>
    </row>
    <row r="475" spans="1:11" ht="64.5">
      <c r="A475" s="78"/>
      <c r="B475" s="78"/>
      <c r="C475" s="6" t="s">
        <v>187</v>
      </c>
      <c r="D475" s="6"/>
      <c r="E475" s="41" t="s">
        <v>188</v>
      </c>
      <c r="F475" s="60">
        <f t="shared" si="59"/>
        <v>3114.7049999999999</v>
      </c>
      <c r="G475" s="60">
        <f t="shared" si="59"/>
        <v>3363.1870799999997</v>
      </c>
      <c r="H475" s="60">
        <f t="shared" si="59"/>
        <v>2849.1666100000002</v>
      </c>
      <c r="I475" s="60">
        <f t="shared" si="59"/>
        <v>2849.1666100000002</v>
      </c>
      <c r="J475" s="259">
        <f t="shared" si="56"/>
        <v>84.716268890994911</v>
      </c>
      <c r="K475" s="259"/>
    </row>
    <row r="476" spans="1:11" ht="26.25">
      <c r="A476" s="78"/>
      <c r="B476" s="78"/>
      <c r="C476" s="6"/>
      <c r="D476" s="6" t="s">
        <v>285</v>
      </c>
      <c r="E476" s="3" t="s">
        <v>286</v>
      </c>
      <c r="F476" s="68">
        <v>3114.7049999999999</v>
      </c>
      <c r="G476" s="68">
        <v>3363.1870799999997</v>
      </c>
      <c r="H476" s="68">
        <v>2849.1666100000002</v>
      </c>
      <c r="I476" s="68">
        <v>2849.1666100000002</v>
      </c>
      <c r="J476" s="261">
        <f t="shared" si="56"/>
        <v>84.716268890994911</v>
      </c>
      <c r="K476" s="261"/>
    </row>
    <row r="477" spans="1:11">
      <c r="A477" s="78"/>
      <c r="B477" s="15" t="s">
        <v>578</v>
      </c>
      <c r="C477" s="89"/>
      <c r="D477" s="88"/>
      <c r="E477" s="82" t="s">
        <v>579</v>
      </c>
      <c r="F477" s="63">
        <f t="shared" ref="F477:I481" si="60">F478</f>
        <v>98.75779</v>
      </c>
      <c r="G477" s="63">
        <f t="shared" si="60"/>
        <v>98.75779</v>
      </c>
      <c r="H477" s="63">
        <f t="shared" si="60"/>
        <v>16.038350000000001</v>
      </c>
      <c r="I477" s="63">
        <f t="shared" si="60"/>
        <v>16.038350000000001</v>
      </c>
      <c r="J477" s="260">
        <f t="shared" si="56"/>
        <v>16.24008597195219</v>
      </c>
      <c r="K477" s="260">
        <f t="shared" si="57"/>
        <v>100</v>
      </c>
    </row>
    <row r="478" spans="1:11">
      <c r="A478" s="78"/>
      <c r="B478" s="15"/>
      <c r="C478" s="89" t="s">
        <v>3</v>
      </c>
      <c r="D478" s="15"/>
      <c r="E478" s="109" t="s">
        <v>540</v>
      </c>
      <c r="F478" s="63">
        <f t="shared" si="60"/>
        <v>98.75779</v>
      </c>
      <c r="G478" s="63">
        <f t="shared" si="60"/>
        <v>98.75779</v>
      </c>
      <c r="H478" s="63">
        <f t="shared" si="60"/>
        <v>16.038350000000001</v>
      </c>
      <c r="I478" s="63">
        <f t="shared" si="60"/>
        <v>16.038350000000001</v>
      </c>
      <c r="J478" s="260">
        <f t="shared" si="56"/>
        <v>16.24008597195219</v>
      </c>
      <c r="K478" s="260">
        <f t="shared" si="57"/>
        <v>100</v>
      </c>
    </row>
    <row r="479" spans="1:11" ht="25.5">
      <c r="A479" s="91"/>
      <c r="B479" s="92"/>
      <c r="C479" s="93" t="s">
        <v>175</v>
      </c>
      <c r="D479" s="92"/>
      <c r="E479" s="94" t="s">
        <v>176</v>
      </c>
      <c r="F479" s="95">
        <f t="shared" si="60"/>
        <v>98.75779</v>
      </c>
      <c r="G479" s="95">
        <f t="shared" si="60"/>
        <v>98.75779</v>
      </c>
      <c r="H479" s="95">
        <f t="shared" si="60"/>
        <v>16.038350000000001</v>
      </c>
      <c r="I479" s="95">
        <f t="shared" si="60"/>
        <v>16.038350000000001</v>
      </c>
      <c r="J479" s="256">
        <f t="shared" si="56"/>
        <v>16.24008597195219</v>
      </c>
      <c r="K479" s="256">
        <f t="shared" si="57"/>
        <v>100</v>
      </c>
    </row>
    <row r="480" spans="1:11" ht="39">
      <c r="A480" s="29"/>
      <c r="B480" s="29"/>
      <c r="C480" s="29" t="s">
        <v>183</v>
      </c>
      <c r="D480" s="29"/>
      <c r="E480" s="30" t="s">
        <v>184</v>
      </c>
      <c r="F480" s="61">
        <f t="shared" si="60"/>
        <v>98.75779</v>
      </c>
      <c r="G480" s="61">
        <f t="shared" si="60"/>
        <v>98.75779</v>
      </c>
      <c r="H480" s="61">
        <f t="shared" si="60"/>
        <v>16.038350000000001</v>
      </c>
      <c r="I480" s="61">
        <f t="shared" si="60"/>
        <v>16.038350000000001</v>
      </c>
      <c r="J480" s="258">
        <f t="shared" si="56"/>
        <v>16.24008597195219</v>
      </c>
      <c r="K480" s="258">
        <f t="shared" si="57"/>
        <v>100</v>
      </c>
    </row>
    <row r="481" spans="1:11" ht="26.25">
      <c r="A481" s="78"/>
      <c r="B481" s="78"/>
      <c r="C481" s="6" t="s">
        <v>185</v>
      </c>
      <c r="D481" s="6"/>
      <c r="E481" s="3" t="s">
        <v>186</v>
      </c>
      <c r="F481" s="60">
        <f>F482</f>
        <v>98.75779</v>
      </c>
      <c r="G481" s="60">
        <f t="shared" si="60"/>
        <v>98.75779</v>
      </c>
      <c r="H481" s="60">
        <f t="shared" si="60"/>
        <v>16.038350000000001</v>
      </c>
      <c r="I481" s="60">
        <f t="shared" si="60"/>
        <v>16.038350000000001</v>
      </c>
      <c r="J481" s="259">
        <f t="shared" si="56"/>
        <v>16.24008597195219</v>
      </c>
      <c r="K481" s="259">
        <f t="shared" si="57"/>
        <v>100</v>
      </c>
    </row>
    <row r="482" spans="1:11">
      <c r="A482" s="78"/>
      <c r="B482" s="78"/>
      <c r="C482" s="6"/>
      <c r="D482" s="6" t="s">
        <v>269</v>
      </c>
      <c r="E482" s="3" t="s">
        <v>270</v>
      </c>
      <c r="F482" s="60">
        <v>98.75779</v>
      </c>
      <c r="G482" s="60">
        <v>98.75779</v>
      </c>
      <c r="H482" s="60">
        <v>16.038350000000001</v>
      </c>
      <c r="I482" s="60">
        <v>16.038350000000001</v>
      </c>
      <c r="J482" s="259">
        <f t="shared" si="56"/>
        <v>16.24008597195219</v>
      </c>
      <c r="K482" s="259">
        <f t="shared" si="57"/>
        <v>100</v>
      </c>
    </row>
    <row r="483" spans="1:11" ht="25.5">
      <c r="A483" s="86">
        <v>611</v>
      </c>
      <c r="B483" s="133"/>
      <c r="C483" s="134"/>
      <c r="D483" s="86"/>
      <c r="E483" s="87" t="s">
        <v>580</v>
      </c>
      <c r="F483" s="135">
        <f>F484+F492+F609+F639</f>
        <v>489499.50706000003</v>
      </c>
      <c r="G483" s="135">
        <f>G484+G492+G609+G639</f>
        <v>509813.51106000011</v>
      </c>
      <c r="H483" s="135">
        <f>H484+H492+H609+H639</f>
        <v>282714.59193</v>
      </c>
      <c r="I483" s="135">
        <f>I484+I492+I609+I639</f>
        <v>282673.52614999999</v>
      </c>
      <c r="J483" s="278">
        <f t="shared" si="56"/>
        <v>55.446456403689162</v>
      </c>
      <c r="K483" s="278">
        <f t="shared" si="57"/>
        <v>99.985474474550585</v>
      </c>
    </row>
    <row r="484" spans="1:11">
      <c r="A484" s="88"/>
      <c r="B484" s="15" t="s">
        <v>511</v>
      </c>
      <c r="C484" s="89"/>
      <c r="D484" s="88"/>
      <c r="E484" s="82" t="s">
        <v>519</v>
      </c>
      <c r="F484" s="63">
        <f t="shared" ref="F484:I489" si="61">F485</f>
        <v>9</v>
      </c>
      <c r="G484" s="63">
        <f t="shared" si="61"/>
        <v>9</v>
      </c>
      <c r="H484" s="63">
        <f t="shared" si="61"/>
        <v>0</v>
      </c>
      <c r="I484" s="63">
        <f t="shared" si="61"/>
        <v>0</v>
      </c>
      <c r="J484" s="260">
        <f t="shared" si="56"/>
        <v>0</v>
      </c>
      <c r="K484" s="260"/>
    </row>
    <row r="485" spans="1:11">
      <c r="A485" s="88"/>
      <c r="B485" s="15" t="s">
        <v>516</v>
      </c>
      <c r="C485" s="89"/>
      <c r="D485" s="88"/>
      <c r="E485" s="82" t="s">
        <v>527</v>
      </c>
      <c r="F485" s="63">
        <f t="shared" si="61"/>
        <v>9</v>
      </c>
      <c r="G485" s="63">
        <f t="shared" si="61"/>
        <v>9</v>
      </c>
      <c r="H485" s="63">
        <f t="shared" si="61"/>
        <v>0</v>
      </c>
      <c r="I485" s="63">
        <f t="shared" si="61"/>
        <v>0</v>
      </c>
      <c r="J485" s="260">
        <f t="shared" si="56"/>
        <v>0</v>
      </c>
      <c r="K485" s="260"/>
    </row>
    <row r="486" spans="1:11">
      <c r="A486" s="88"/>
      <c r="B486" s="15"/>
      <c r="C486" s="89" t="s">
        <v>3</v>
      </c>
      <c r="D486" s="88"/>
      <c r="E486" s="109" t="s">
        <v>4</v>
      </c>
      <c r="F486" s="110">
        <f t="shared" si="61"/>
        <v>9</v>
      </c>
      <c r="G486" s="110">
        <f t="shared" si="61"/>
        <v>9</v>
      </c>
      <c r="H486" s="110">
        <f t="shared" si="61"/>
        <v>0</v>
      </c>
      <c r="I486" s="110">
        <f t="shared" si="61"/>
        <v>0</v>
      </c>
      <c r="J486" s="265">
        <f t="shared" si="56"/>
        <v>0</v>
      </c>
      <c r="K486" s="265"/>
    </row>
    <row r="487" spans="1:11" ht="25.5">
      <c r="A487" s="91"/>
      <c r="B487" s="92"/>
      <c r="C487" s="93" t="s">
        <v>154</v>
      </c>
      <c r="D487" s="92"/>
      <c r="E487" s="94" t="s">
        <v>155</v>
      </c>
      <c r="F487" s="95">
        <f t="shared" si="61"/>
        <v>9</v>
      </c>
      <c r="G487" s="95">
        <f t="shared" si="61"/>
        <v>9</v>
      </c>
      <c r="H487" s="95">
        <f t="shared" si="61"/>
        <v>0</v>
      </c>
      <c r="I487" s="95">
        <f t="shared" si="61"/>
        <v>0</v>
      </c>
      <c r="J487" s="256">
        <f t="shared" si="56"/>
        <v>0</v>
      </c>
      <c r="K487" s="256"/>
    </row>
    <row r="488" spans="1:11" ht="26.25">
      <c r="A488" s="27"/>
      <c r="B488" s="27"/>
      <c r="C488" s="27" t="s">
        <v>162</v>
      </c>
      <c r="D488" s="27"/>
      <c r="E488" s="28" t="s">
        <v>163</v>
      </c>
      <c r="F488" s="64">
        <f t="shared" si="61"/>
        <v>9</v>
      </c>
      <c r="G488" s="64">
        <f t="shared" si="61"/>
        <v>9</v>
      </c>
      <c r="H488" s="64">
        <f t="shared" si="61"/>
        <v>0</v>
      </c>
      <c r="I488" s="64">
        <f t="shared" si="61"/>
        <v>0</v>
      </c>
      <c r="J488" s="257">
        <f t="shared" si="56"/>
        <v>0</v>
      </c>
      <c r="K488" s="257"/>
    </row>
    <row r="489" spans="1:11" ht="26.25">
      <c r="A489" s="29"/>
      <c r="B489" s="29"/>
      <c r="C489" s="29" t="s">
        <v>164</v>
      </c>
      <c r="D489" s="29"/>
      <c r="E489" s="30" t="s">
        <v>165</v>
      </c>
      <c r="F489" s="61">
        <f t="shared" si="61"/>
        <v>9</v>
      </c>
      <c r="G489" s="61">
        <f t="shared" si="61"/>
        <v>9</v>
      </c>
      <c r="H489" s="61">
        <f t="shared" si="61"/>
        <v>0</v>
      </c>
      <c r="I489" s="61">
        <f t="shared" si="61"/>
        <v>0</v>
      </c>
      <c r="J489" s="258">
        <f t="shared" si="56"/>
        <v>0</v>
      </c>
      <c r="K489" s="258"/>
    </row>
    <row r="490" spans="1:11">
      <c r="A490" s="78"/>
      <c r="B490" s="78"/>
      <c r="C490" s="6" t="s">
        <v>166</v>
      </c>
      <c r="D490" s="6"/>
      <c r="E490" s="3" t="s">
        <v>489</v>
      </c>
      <c r="F490" s="60">
        <v>9</v>
      </c>
      <c r="G490" s="60">
        <v>9</v>
      </c>
      <c r="H490" s="60">
        <v>0</v>
      </c>
      <c r="I490" s="60">
        <v>0</v>
      </c>
      <c r="J490" s="259">
        <f t="shared" si="56"/>
        <v>0</v>
      </c>
      <c r="K490" s="259"/>
    </row>
    <row r="491" spans="1:11" ht="26.25">
      <c r="A491" s="78"/>
      <c r="B491" s="78"/>
      <c r="C491" s="6"/>
      <c r="D491" s="6" t="s">
        <v>444</v>
      </c>
      <c r="E491" s="3" t="s">
        <v>445</v>
      </c>
      <c r="F491" s="60">
        <v>9</v>
      </c>
      <c r="G491" s="60">
        <v>9</v>
      </c>
      <c r="H491" s="60">
        <v>0</v>
      </c>
      <c r="I491" s="60">
        <v>0</v>
      </c>
      <c r="J491" s="259">
        <f t="shared" si="56"/>
        <v>0</v>
      </c>
      <c r="K491" s="259"/>
    </row>
    <row r="492" spans="1:11">
      <c r="A492" s="58"/>
      <c r="B492" s="15" t="s">
        <v>561</v>
      </c>
      <c r="C492" s="89"/>
      <c r="D492" s="88"/>
      <c r="E492" s="82" t="s">
        <v>562</v>
      </c>
      <c r="F492" s="63">
        <f>F493+F509+F558+F567</f>
        <v>455825.84860000003</v>
      </c>
      <c r="G492" s="63">
        <f>G493+G509+G558+G567</f>
        <v>478602.67910000012</v>
      </c>
      <c r="H492" s="63">
        <f>H493+H509+H558+H567</f>
        <v>264746.13809999998</v>
      </c>
      <c r="I492" s="63">
        <f>I493+I509+I558+I567</f>
        <v>264705.07231999998</v>
      </c>
      <c r="J492" s="260">
        <f t="shared" si="56"/>
        <v>55.307896064804943</v>
      </c>
      <c r="K492" s="260">
        <f t="shared" si="57"/>
        <v>99.984488619817185</v>
      </c>
    </row>
    <row r="493" spans="1:11">
      <c r="A493" s="58"/>
      <c r="B493" s="15" t="s">
        <v>581</v>
      </c>
      <c r="C493" s="89"/>
      <c r="D493" s="88"/>
      <c r="E493" s="82" t="s">
        <v>582</v>
      </c>
      <c r="F493" s="63">
        <f t="shared" ref="F493:I494" si="62">F494</f>
        <v>108939.44900000001</v>
      </c>
      <c r="G493" s="63">
        <f t="shared" si="62"/>
        <v>113924.87960000001</v>
      </c>
      <c r="H493" s="63">
        <f t="shared" si="62"/>
        <v>59326.976189999994</v>
      </c>
      <c r="I493" s="63">
        <f t="shared" si="62"/>
        <v>59326.976189999994</v>
      </c>
      <c r="J493" s="260">
        <f t="shared" si="56"/>
        <v>52.075522395373227</v>
      </c>
      <c r="K493" s="260">
        <f t="shared" si="57"/>
        <v>100</v>
      </c>
    </row>
    <row r="494" spans="1:11" s="37" customFormat="1">
      <c r="A494" s="88"/>
      <c r="B494" s="15"/>
      <c r="C494" s="89" t="s">
        <v>3</v>
      </c>
      <c r="D494" s="88"/>
      <c r="E494" s="109" t="s">
        <v>540</v>
      </c>
      <c r="F494" s="63">
        <f t="shared" si="62"/>
        <v>108939.44900000001</v>
      </c>
      <c r="G494" s="63">
        <f t="shared" si="62"/>
        <v>113924.87960000001</v>
      </c>
      <c r="H494" s="63">
        <f t="shared" si="62"/>
        <v>59326.976189999994</v>
      </c>
      <c r="I494" s="63">
        <f t="shared" si="62"/>
        <v>59326.976189999994</v>
      </c>
      <c r="J494" s="260">
        <f t="shared" si="56"/>
        <v>52.075522395373227</v>
      </c>
      <c r="K494" s="260">
        <f t="shared" si="57"/>
        <v>100</v>
      </c>
    </row>
    <row r="495" spans="1:11" ht="25.5">
      <c r="A495" s="91"/>
      <c r="B495" s="92"/>
      <c r="C495" s="93" t="s">
        <v>55</v>
      </c>
      <c r="D495" s="92"/>
      <c r="E495" s="94" t="s">
        <v>488</v>
      </c>
      <c r="F495" s="95">
        <f>F496+F505</f>
        <v>108939.44900000001</v>
      </c>
      <c r="G495" s="95">
        <f>G496+G505</f>
        <v>113924.87960000001</v>
      </c>
      <c r="H495" s="95">
        <f>H496+H505</f>
        <v>59326.976189999994</v>
      </c>
      <c r="I495" s="95">
        <f>I496+I505</f>
        <v>59326.976189999994</v>
      </c>
      <c r="J495" s="256">
        <f t="shared" si="56"/>
        <v>52.075522395373227</v>
      </c>
      <c r="K495" s="256">
        <f t="shared" si="57"/>
        <v>100</v>
      </c>
    </row>
    <row r="496" spans="1:11">
      <c r="A496" s="27"/>
      <c r="B496" s="27"/>
      <c r="C496" s="27" t="s">
        <v>57</v>
      </c>
      <c r="D496" s="27"/>
      <c r="E496" s="28" t="s">
        <v>58</v>
      </c>
      <c r="F496" s="64">
        <f>F497</f>
        <v>107935.649</v>
      </c>
      <c r="G496" s="64">
        <f>G497</f>
        <v>113031.04900000001</v>
      </c>
      <c r="H496" s="64">
        <f>H497</f>
        <v>58759.376189999995</v>
      </c>
      <c r="I496" s="64">
        <f>I497</f>
        <v>58759.376189999995</v>
      </c>
      <c r="J496" s="257">
        <f t="shared" si="56"/>
        <v>51.985163996841244</v>
      </c>
      <c r="K496" s="257">
        <f t="shared" si="57"/>
        <v>100</v>
      </c>
    </row>
    <row r="497" spans="1:11" ht="26.25">
      <c r="A497" s="29"/>
      <c r="B497" s="29"/>
      <c r="C497" s="29" t="s">
        <v>59</v>
      </c>
      <c r="D497" s="29"/>
      <c r="E497" s="30" t="s">
        <v>60</v>
      </c>
      <c r="F497" s="61">
        <f>F498+F500+F503</f>
        <v>107935.649</v>
      </c>
      <c r="G497" s="61">
        <f>G498+G500+G503</f>
        <v>113031.04900000001</v>
      </c>
      <c r="H497" s="61">
        <f>H498+H500+H503</f>
        <v>58759.376189999995</v>
      </c>
      <c r="I497" s="61">
        <f>I498+I500+I503</f>
        <v>58759.376189999995</v>
      </c>
      <c r="J497" s="258">
        <f t="shared" si="56"/>
        <v>51.985163996841244</v>
      </c>
      <c r="K497" s="258">
        <f t="shared" si="57"/>
        <v>100</v>
      </c>
    </row>
    <row r="498" spans="1:11" ht="26.25">
      <c r="A498" s="78"/>
      <c r="B498" s="78"/>
      <c r="C498" s="6" t="s">
        <v>61</v>
      </c>
      <c r="D498" s="10"/>
      <c r="E498" s="3" t="s">
        <v>62</v>
      </c>
      <c r="F498" s="60">
        <f>F499</f>
        <v>27674</v>
      </c>
      <c r="G498" s="60">
        <f>G499</f>
        <v>27674</v>
      </c>
      <c r="H498" s="60">
        <f>H499</f>
        <v>13837.008589999999</v>
      </c>
      <c r="I498" s="60">
        <f>I499</f>
        <v>13837.008589999999</v>
      </c>
      <c r="J498" s="259">
        <f t="shared" si="56"/>
        <v>50.000031039965307</v>
      </c>
      <c r="K498" s="259">
        <f t="shared" si="57"/>
        <v>100</v>
      </c>
    </row>
    <row r="499" spans="1:11" ht="26.25">
      <c r="A499" s="78"/>
      <c r="B499" s="78"/>
      <c r="C499" s="6"/>
      <c r="D499" s="6" t="s">
        <v>444</v>
      </c>
      <c r="E499" s="3" t="s">
        <v>445</v>
      </c>
      <c r="F499" s="60">
        <f>27939.6-265.6</f>
        <v>27674</v>
      </c>
      <c r="G499" s="60">
        <f>27939.6-265.6</f>
        <v>27674</v>
      </c>
      <c r="H499" s="60">
        <v>13837.008589999999</v>
      </c>
      <c r="I499" s="60">
        <v>13837.008589999999</v>
      </c>
      <c r="J499" s="259">
        <f t="shared" si="56"/>
        <v>50.000031039965307</v>
      </c>
      <c r="K499" s="259">
        <f t="shared" si="57"/>
        <v>100</v>
      </c>
    </row>
    <row r="500" spans="1:11" ht="39">
      <c r="A500" s="78"/>
      <c r="B500" s="78"/>
      <c r="C500" s="6" t="s">
        <v>63</v>
      </c>
      <c r="D500" s="6"/>
      <c r="E500" s="3" t="s">
        <v>64</v>
      </c>
      <c r="F500" s="60">
        <f>F501+F502</f>
        <v>79091.349000000002</v>
      </c>
      <c r="G500" s="60">
        <f>G501+G502</f>
        <v>84186.749000000011</v>
      </c>
      <c r="H500" s="60">
        <f>H501+H502</f>
        <v>44337.202599999997</v>
      </c>
      <c r="I500" s="60">
        <f>I501+I502</f>
        <v>44337.202599999997</v>
      </c>
      <c r="J500" s="259">
        <f t="shared" si="56"/>
        <v>52.665298430754213</v>
      </c>
      <c r="K500" s="259">
        <f t="shared" si="57"/>
        <v>100</v>
      </c>
    </row>
    <row r="501" spans="1:11">
      <c r="A501" s="78"/>
      <c r="B501" s="78"/>
      <c r="C501" s="6"/>
      <c r="D501" s="6" t="s">
        <v>403</v>
      </c>
      <c r="E501" s="3" t="s">
        <v>404</v>
      </c>
      <c r="F501" s="60">
        <v>0</v>
      </c>
      <c r="G501" s="60">
        <v>22.197399999999998</v>
      </c>
      <c r="H501" s="60">
        <v>0</v>
      </c>
      <c r="I501" s="60">
        <v>0</v>
      </c>
      <c r="J501" s="259">
        <f t="shared" si="56"/>
        <v>0</v>
      </c>
      <c r="K501" s="259"/>
    </row>
    <row r="502" spans="1:11" ht="26.25">
      <c r="A502" s="78"/>
      <c r="B502" s="78"/>
      <c r="C502" s="6"/>
      <c r="D502" s="6" t="s">
        <v>444</v>
      </c>
      <c r="E502" s="3" t="s">
        <v>445</v>
      </c>
      <c r="F502" s="68">
        <v>79091.349000000002</v>
      </c>
      <c r="G502" s="68">
        <v>84164.551600000006</v>
      </c>
      <c r="H502" s="68">
        <v>44337.202599999997</v>
      </c>
      <c r="I502" s="68">
        <v>44337.202599999997</v>
      </c>
      <c r="J502" s="261">
        <f t="shared" si="56"/>
        <v>52.67918827717012</v>
      </c>
      <c r="K502" s="261">
        <f t="shared" si="57"/>
        <v>100</v>
      </c>
    </row>
    <row r="503" spans="1:11">
      <c r="A503" s="78"/>
      <c r="B503" s="78"/>
      <c r="C503" s="6" t="s">
        <v>67</v>
      </c>
      <c r="D503" s="6"/>
      <c r="E503" s="3" t="s">
        <v>68</v>
      </c>
      <c r="F503" s="60">
        <f>F504</f>
        <v>1170.3</v>
      </c>
      <c r="G503" s="60">
        <f>G504</f>
        <v>1170.3</v>
      </c>
      <c r="H503" s="60">
        <f>H504</f>
        <v>585.16499999999996</v>
      </c>
      <c r="I503" s="60">
        <f>I504</f>
        <v>585.16499999999996</v>
      </c>
      <c r="J503" s="259">
        <f t="shared" si="56"/>
        <v>50.001281722635213</v>
      </c>
      <c r="K503" s="259">
        <f t="shared" si="57"/>
        <v>100</v>
      </c>
    </row>
    <row r="504" spans="1:11" ht="26.25">
      <c r="A504" s="78"/>
      <c r="B504" s="78"/>
      <c r="C504" s="6"/>
      <c r="D504" s="6" t="s">
        <v>444</v>
      </c>
      <c r="E504" s="3" t="s">
        <v>445</v>
      </c>
      <c r="F504" s="60">
        <v>1170.3</v>
      </c>
      <c r="G504" s="60">
        <v>1170.3</v>
      </c>
      <c r="H504" s="60">
        <v>585.16499999999996</v>
      </c>
      <c r="I504" s="60">
        <v>585.16499999999996</v>
      </c>
      <c r="J504" s="259">
        <f t="shared" si="56"/>
        <v>50.001281722635213</v>
      </c>
      <c r="K504" s="259">
        <f t="shared" si="57"/>
        <v>100</v>
      </c>
    </row>
    <row r="505" spans="1:11">
      <c r="A505" s="27"/>
      <c r="B505" s="27"/>
      <c r="C505" s="27" t="s">
        <v>127</v>
      </c>
      <c r="D505" s="27"/>
      <c r="E505" s="28" t="s">
        <v>128</v>
      </c>
      <c r="F505" s="64">
        <f t="shared" ref="F505:I507" si="63">F506</f>
        <v>1003.8</v>
      </c>
      <c r="G505" s="64">
        <f t="shared" si="63"/>
        <v>893.8306</v>
      </c>
      <c r="H505" s="64">
        <f t="shared" si="63"/>
        <v>567.6</v>
      </c>
      <c r="I505" s="64">
        <f t="shared" si="63"/>
        <v>567.6</v>
      </c>
      <c r="J505" s="257">
        <f t="shared" si="56"/>
        <v>63.501965584977739</v>
      </c>
      <c r="K505" s="257">
        <f t="shared" si="57"/>
        <v>100</v>
      </c>
    </row>
    <row r="506" spans="1:11" ht="26.25">
      <c r="A506" s="29"/>
      <c r="B506" s="29"/>
      <c r="C506" s="29" t="s">
        <v>135</v>
      </c>
      <c r="D506" s="29"/>
      <c r="E506" s="30" t="s">
        <v>136</v>
      </c>
      <c r="F506" s="61">
        <f t="shared" si="63"/>
        <v>1003.8</v>
      </c>
      <c r="G506" s="61">
        <f t="shared" si="63"/>
        <v>893.8306</v>
      </c>
      <c r="H506" s="61">
        <f t="shared" si="63"/>
        <v>567.6</v>
      </c>
      <c r="I506" s="61">
        <f t="shared" si="63"/>
        <v>567.6</v>
      </c>
      <c r="J506" s="258">
        <f t="shared" si="56"/>
        <v>63.501965584977739</v>
      </c>
      <c r="K506" s="258">
        <f t="shared" si="57"/>
        <v>100</v>
      </c>
    </row>
    <row r="507" spans="1:11" ht="26.25">
      <c r="A507" s="6"/>
      <c r="B507" s="6"/>
      <c r="C507" s="6" t="s">
        <v>137</v>
      </c>
      <c r="D507" s="6"/>
      <c r="E507" s="3" t="s">
        <v>138</v>
      </c>
      <c r="F507" s="60">
        <f t="shared" si="63"/>
        <v>1003.8</v>
      </c>
      <c r="G507" s="60">
        <f t="shared" si="63"/>
        <v>893.8306</v>
      </c>
      <c r="H507" s="60">
        <f t="shared" si="63"/>
        <v>567.6</v>
      </c>
      <c r="I507" s="60">
        <f t="shared" si="63"/>
        <v>567.6</v>
      </c>
      <c r="J507" s="259">
        <f t="shared" si="56"/>
        <v>63.501965584977739</v>
      </c>
      <c r="K507" s="259">
        <f t="shared" si="57"/>
        <v>100</v>
      </c>
    </row>
    <row r="508" spans="1:11" ht="26.25">
      <c r="A508" s="6"/>
      <c r="B508" s="6"/>
      <c r="C508" s="6"/>
      <c r="D508" s="35" t="s">
        <v>444</v>
      </c>
      <c r="E508" s="36" t="s">
        <v>445</v>
      </c>
      <c r="F508" s="60">
        <v>1003.8</v>
      </c>
      <c r="G508" s="60">
        <v>893.8306</v>
      </c>
      <c r="H508" s="60">
        <v>567.6</v>
      </c>
      <c r="I508" s="60">
        <v>567.6</v>
      </c>
      <c r="J508" s="259">
        <f t="shared" si="56"/>
        <v>63.501965584977739</v>
      </c>
      <c r="K508" s="259">
        <f t="shared" si="57"/>
        <v>100</v>
      </c>
    </row>
    <row r="509" spans="1:11">
      <c r="A509" s="58"/>
      <c r="B509" s="15" t="s">
        <v>563</v>
      </c>
      <c r="C509" s="89"/>
      <c r="D509" s="88"/>
      <c r="E509" s="82" t="s">
        <v>564</v>
      </c>
      <c r="F509" s="63">
        <f t="shared" ref="F509:I510" si="64">F510</f>
        <v>297101.79960000003</v>
      </c>
      <c r="G509" s="63">
        <f t="shared" si="64"/>
        <v>314895.59950000007</v>
      </c>
      <c r="H509" s="63">
        <f t="shared" si="64"/>
        <v>178323.57561</v>
      </c>
      <c r="I509" s="63">
        <f t="shared" si="64"/>
        <v>178323.57561</v>
      </c>
      <c r="J509" s="260">
        <f t="shared" si="56"/>
        <v>56.629427623995731</v>
      </c>
      <c r="K509" s="260">
        <f t="shared" si="57"/>
        <v>100</v>
      </c>
    </row>
    <row r="510" spans="1:11">
      <c r="A510" s="58"/>
      <c r="B510" s="15"/>
      <c r="C510" s="89" t="s">
        <v>3</v>
      </c>
      <c r="D510" s="88"/>
      <c r="E510" s="109" t="s">
        <v>4</v>
      </c>
      <c r="F510" s="63">
        <f t="shared" si="64"/>
        <v>297101.79960000003</v>
      </c>
      <c r="G510" s="63">
        <f t="shared" si="64"/>
        <v>314895.59950000007</v>
      </c>
      <c r="H510" s="63">
        <f t="shared" si="64"/>
        <v>178323.57561</v>
      </c>
      <c r="I510" s="63">
        <f t="shared" si="64"/>
        <v>178323.57561</v>
      </c>
      <c r="J510" s="260">
        <f t="shared" si="56"/>
        <v>56.629427623995731</v>
      </c>
      <c r="K510" s="260">
        <f t="shared" si="57"/>
        <v>100</v>
      </c>
    </row>
    <row r="511" spans="1:11" ht="25.5">
      <c r="A511" s="91"/>
      <c r="B511" s="92"/>
      <c r="C511" s="93" t="s">
        <v>55</v>
      </c>
      <c r="D511" s="92"/>
      <c r="E511" s="94" t="s">
        <v>488</v>
      </c>
      <c r="F511" s="95">
        <f>F512+F546+F550</f>
        <v>297101.79960000003</v>
      </c>
      <c r="G511" s="95">
        <f>G512+G546+G550</f>
        <v>314895.59950000007</v>
      </c>
      <c r="H511" s="95">
        <f>H512+H546+H550</f>
        <v>178323.57561</v>
      </c>
      <c r="I511" s="95">
        <f>I512+I546+I550</f>
        <v>178323.57561</v>
      </c>
      <c r="J511" s="256">
        <f t="shared" si="56"/>
        <v>56.629427623995731</v>
      </c>
      <c r="K511" s="256">
        <f t="shared" si="57"/>
        <v>100</v>
      </c>
    </row>
    <row r="512" spans="1:11">
      <c r="A512" s="27"/>
      <c r="B512" s="27"/>
      <c r="C512" s="27" t="s">
        <v>71</v>
      </c>
      <c r="D512" s="27"/>
      <c r="E512" s="28" t="s">
        <v>72</v>
      </c>
      <c r="F512" s="64">
        <f>F513+F522+F541</f>
        <v>271817.3996</v>
      </c>
      <c r="G512" s="64">
        <f>G513+G522+G541</f>
        <v>289586.59960000007</v>
      </c>
      <c r="H512" s="64">
        <f>H513+H522+H541</f>
        <v>175384.25141</v>
      </c>
      <c r="I512" s="64">
        <f>I513+I522+I541</f>
        <v>175384.25141</v>
      </c>
      <c r="J512" s="257">
        <f t="shared" si="56"/>
        <v>60.563662701331687</v>
      </c>
      <c r="K512" s="257">
        <f t="shared" si="57"/>
        <v>100</v>
      </c>
    </row>
    <row r="513" spans="1:11" ht="26.25">
      <c r="A513" s="29"/>
      <c r="B513" s="29"/>
      <c r="C513" s="29" t="s">
        <v>73</v>
      </c>
      <c r="D513" s="29"/>
      <c r="E513" s="30" t="s">
        <v>74</v>
      </c>
      <c r="F513" s="61">
        <f>F514+F516+F518</f>
        <v>235412.41619999998</v>
      </c>
      <c r="G513" s="61">
        <f>G514+G516+G518</f>
        <v>252499.31620000003</v>
      </c>
      <c r="H513" s="61">
        <f>H514+H516+H518</f>
        <v>148399.29060000001</v>
      </c>
      <c r="I513" s="61">
        <f>I514+I516+I518</f>
        <v>148399.29060000001</v>
      </c>
      <c r="J513" s="258">
        <f t="shared" si="56"/>
        <v>58.772155439207474</v>
      </c>
      <c r="K513" s="258">
        <f t="shared" si="57"/>
        <v>100</v>
      </c>
    </row>
    <row r="514" spans="1:11" ht="26.25">
      <c r="A514" s="78"/>
      <c r="B514" s="78"/>
      <c r="C514" s="6" t="s">
        <v>75</v>
      </c>
      <c r="D514" s="10"/>
      <c r="E514" s="3" t="s">
        <v>76</v>
      </c>
      <c r="F514" s="60">
        <f>F515</f>
        <v>34055.699999999997</v>
      </c>
      <c r="G514" s="60">
        <f>G515</f>
        <v>34055.699999999997</v>
      </c>
      <c r="H514" s="60">
        <f>H515</f>
        <v>17151.879300000001</v>
      </c>
      <c r="I514" s="60">
        <f>I515</f>
        <v>17151.879300000001</v>
      </c>
      <c r="J514" s="259">
        <f t="shared" si="56"/>
        <v>50.364195421030843</v>
      </c>
      <c r="K514" s="259">
        <f t="shared" si="57"/>
        <v>100</v>
      </c>
    </row>
    <row r="515" spans="1:11" ht="26.25">
      <c r="A515" s="78"/>
      <c r="B515" s="78"/>
      <c r="C515" s="6"/>
      <c r="D515" s="6" t="s">
        <v>444</v>
      </c>
      <c r="E515" s="3" t="s">
        <v>445</v>
      </c>
      <c r="F515" s="60">
        <f>34653.7-598</f>
        <v>34055.699999999997</v>
      </c>
      <c r="G515" s="60">
        <f>34653.7-598</f>
        <v>34055.699999999997</v>
      </c>
      <c r="H515" s="60">
        <v>17151.879300000001</v>
      </c>
      <c r="I515" s="60">
        <v>17151.879300000001</v>
      </c>
      <c r="J515" s="259">
        <f t="shared" si="56"/>
        <v>50.364195421030843</v>
      </c>
      <c r="K515" s="259">
        <f t="shared" si="57"/>
        <v>100</v>
      </c>
    </row>
    <row r="516" spans="1:11" ht="39">
      <c r="A516" s="78"/>
      <c r="B516" s="78"/>
      <c r="C516" s="6" t="s">
        <v>77</v>
      </c>
      <c r="D516" s="6"/>
      <c r="E516" s="3" t="s">
        <v>78</v>
      </c>
      <c r="F516" s="60">
        <f>F517</f>
        <v>193754.41620000001</v>
      </c>
      <c r="G516" s="60">
        <f>G517</f>
        <v>209406.51620000001</v>
      </c>
      <c r="H516" s="60">
        <f>H517</f>
        <v>126117.6113</v>
      </c>
      <c r="I516" s="60">
        <f>I517</f>
        <v>126117.6113</v>
      </c>
      <c r="J516" s="259">
        <f t="shared" si="56"/>
        <v>60.22621148023282</v>
      </c>
      <c r="K516" s="259">
        <f t="shared" si="57"/>
        <v>100</v>
      </c>
    </row>
    <row r="517" spans="1:11" ht="26.25">
      <c r="A517" s="78"/>
      <c r="B517" s="78"/>
      <c r="C517" s="6"/>
      <c r="D517" s="6" t="s">
        <v>444</v>
      </c>
      <c r="E517" s="3" t="s">
        <v>445</v>
      </c>
      <c r="F517" s="68">
        <v>193754.41620000001</v>
      </c>
      <c r="G517" s="68">
        <v>209406.51620000001</v>
      </c>
      <c r="H517" s="68">
        <v>126117.6113</v>
      </c>
      <c r="I517" s="68">
        <v>126117.6113</v>
      </c>
      <c r="J517" s="261">
        <f t="shared" si="56"/>
        <v>60.22621148023282</v>
      </c>
      <c r="K517" s="261">
        <f t="shared" si="57"/>
        <v>100</v>
      </c>
    </row>
    <row r="518" spans="1:11" ht="64.5">
      <c r="A518" s="78"/>
      <c r="B518" s="78"/>
      <c r="C518" s="6" t="s">
        <v>79</v>
      </c>
      <c r="D518" s="6"/>
      <c r="E518" s="3" t="s">
        <v>80</v>
      </c>
      <c r="F518" s="67">
        <f>F520+F521</f>
        <v>7602.3</v>
      </c>
      <c r="G518" s="67">
        <f>G520+G521</f>
        <v>9037.1</v>
      </c>
      <c r="H518" s="67">
        <f>H520+H521</f>
        <v>5129.8</v>
      </c>
      <c r="I518" s="67">
        <f>I520+I521</f>
        <v>5129.8</v>
      </c>
      <c r="J518" s="262">
        <f t="shared" si="56"/>
        <v>56.763784842482657</v>
      </c>
      <c r="K518" s="262">
        <f t="shared" si="57"/>
        <v>100</v>
      </c>
    </row>
    <row r="519" spans="1:11" ht="26.25">
      <c r="A519" s="78"/>
      <c r="B519" s="78"/>
      <c r="C519" s="6"/>
      <c r="D519" s="6" t="s">
        <v>444</v>
      </c>
      <c r="E519" s="3" t="s">
        <v>445</v>
      </c>
      <c r="F519" s="67">
        <f>F520+F521</f>
        <v>7602.3</v>
      </c>
      <c r="G519" s="67">
        <f>G520+G521</f>
        <v>9037.1</v>
      </c>
      <c r="H519" s="67">
        <f>H520+H521</f>
        <v>5129.8</v>
      </c>
      <c r="I519" s="67">
        <f>I520+I521</f>
        <v>5129.8</v>
      </c>
      <c r="J519" s="262">
        <f t="shared" ref="J519:J586" si="65">I519/G519*100</f>
        <v>56.763784842482657</v>
      </c>
      <c r="K519" s="262">
        <f t="shared" ref="K519:K586" si="66">I519/H519*100</f>
        <v>100</v>
      </c>
    </row>
    <row r="520" spans="1:11">
      <c r="A520" s="78"/>
      <c r="B520" s="78"/>
      <c r="C520" s="6"/>
      <c r="D520" s="6"/>
      <c r="E520" s="3" t="s">
        <v>81</v>
      </c>
      <c r="F520" s="60">
        <v>7032.1</v>
      </c>
      <c r="G520" s="60">
        <v>8466.9</v>
      </c>
      <c r="H520" s="60">
        <v>4774.8</v>
      </c>
      <c r="I520" s="60">
        <v>4774.8</v>
      </c>
      <c r="J520" s="259">
        <f t="shared" si="65"/>
        <v>56.393721432873903</v>
      </c>
      <c r="K520" s="259">
        <f t="shared" si="66"/>
        <v>100</v>
      </c>
    </row>
    <row r="521" spans="1:11">
      <c r="A521" s="78"/>
      <c r="B521" s="78"/>
      <c r="C521" s="6"/>
      <c r="D521" s="6"/>
      <c r="E521" s="3" t="s">
        <v>82</v>
      </c>
      <c r="F521" s="60">
        <v>570.20000000000005</v>
      </c>
      <c r="G521" s="60">
        <v>570.20000000000005</v>
      </c>
      <c r="H521" s="60">
        <v>355</v>
      </c>
      <c r="I521" s="60">
        <v>355</v>
      </c>
      <c r="J521" s="259">
        <f t="shared" si="65"/>
        <v>62.258856541564356</v>
      </c>
      <c r="K521" s="259">
        <f t="shared" si="66"/>
        <v>100</v>
      </c>
    </row>
    <row r="522" spans="1:11" ht="26.25">
      <c r="A522" s="29"/>
      <c r="B522" s="29"/>
      <c r="C522" s="29" t="s">
        <v>83</v>
      </c>
      <c r="D522" s="29"/>
      <c r="E522" s="30" t="s">
        <v>84</v>
      </c>
      <c r="F522" s="61">
        <f>F523+F525+F527+F529+F533+F535</f>
        <v>35976.5</v>
      </c>
      <c r="G522" s="61">
        <f>G523+G525+G527+G529+G533+G535+G539+G531</f>
        <v>36658.800000000003</v>
      </c>
      <c r="H522" s="61">
        <f>H523+H525+H527+H529+H533+H535+H539+H531</f>
        <v>26703.492270000002</v>
      </c>
      <c r="I522" s="61">
        <f>I523+I525+I527+I529+I533+I535+I539+I531</f>
        <v>26703.492270000002</v>
      </c>
      <c r="J522" s="258">
        <f t="shared" si="65"/>
        <v>72.84333439719795</v>
      </c>
      <c r="K522" s="258">
        <f t="shared" si="66"/>
        <v>100</v>
      </c>
    </row>
    <row r="523" spans="1:11">
      <c r="A523" s="78"/>
      <c r="B523" s="78"/>
      <c r="C523" s="6" t="s">
        <v>85</v>
      </c>
      <c r="D523" s="6"/>
      <c r="E523" s="3" t="s">
        <v>86</v>
      </c>
      <c r="F523" s="60">
        <f>F524</f>
        <v>6981.2</v>
      </c>
      <c r="G523" s="60">
        <f>G524</f>
        <v>6981.2</v>
      </c>
      <c r="H523" s="60">
        <f>H524</f>
        <v>3878.444</v>
      </c>
      <c r="I523" s="60">
        <f>I524</f>
        <v>3878.444</v>
      </c>
      <c r="J523" s="259">
        <f t="shared" si="65"/>
        <v>55.555549189251131</v>
      </c>
      <c r="K523" s="259">
        <f t="shared" si="66"/>
        <v>100</v>
      </c>
    </row>
    <row r="524" spans="1:11" ht="26.25">
      <c r="A524" s="78"/>
      <c r="B524" s="78"/>
      <c r="C524" s="6"/>
      <c r="D524" s="6" t="s">
        <v>444</v>
      </c>
      <c r="E524" s="3" t="s">
        <v>445</v>
      </c>
      <c r="F524" s="60">
        <v>6981.2</v>
      </c>
      <c r="G524" s="60">
        <v>6981.2</v>
      </c>
      <c r="H524" s="60">
        <v>3878.444</v>
      </c>
      <c r="I524" s="60">
        <v>3878.444</v>
      </c>
      <c r="J524" s="259">
        <f t="shared" si="65"/>
        <v>55.555549189251131</v>
      </c>
      <c r="K524" s="259">
        <f t="shared" si="66"/>
        <v>100</v>
      </c>
    </row>
    <row r="525" spans="1:11" ht="26.25">
      <c r="A525" s="78"/>
      <c r="B525" s="78"/>
      <c r="C525" s="6" t="s">
        <v>88</v>
      </c>
      <c r="D525" s="6"/>
      <c r="E525" s="3" t="s">
        <v>89</v>
      </c>
      <c r="F525" s="60">
        <f>F526</f>
        <v>188.6</v>
      </c>
      <c r="G525" s="60">
        <f>G526</f>
        <v>188.6</v>
      </c>
      <c r="H525" s="60">
        <f>H526</f>
        <v>104.77800000000001</v>
      </c>
      <c r="I525" s="60">
        <f>I526</f>
        <v>104.77800000000001</v>
      </c>
      <c r="J525" s="259">
        <f t="shared" si="65"/>
        <v>55.555673382820792</v>
      </c>
      <c r="K525" s="259">
        <f t="shared" si="66"/>
        <v>100</v>
      </c>
    </row>
    <row r="526" spans="1:11" ht="26.25">
      <c r="A526" s="78"/>
      <c r="B526" s="78"/>
      <c r="C526" s="6"/>
      <c r="D526" s="6" t="s">
        <v>444</v>
      </c>
      <c r="E526" s="3" t="s">
        <v>445</v>
      </c>
      <c r="F526" s="60">
        <v>188.6</v>
      </c>
      <c r="G526" s="60">
        <v>188.6</v>
      </c>
      <c r="H526" s="60">
        <v>104.77800000000001</v>
      </c>
      <c r="I526" s="60">
        <v>104.77800000000001</v>
      </c>
      <c r="J526" s="259">
        <f t="shared" si="65"/>
        <v>55.555673382820792</v>
      </c>
      <c r="K526" s="259">
        <f t="shared" si="66"/>
        <v>100</v>
      </c>
    </row>
    <row r="527" spans="1:11" ht="26.25">
      <c r="A527" s="78"/>
      <c r="B527" s="78"/>
      <c r="C527" s="6" t="s">
        <v>90</v>
      </c>
      <c r="D527" s="6"/>
      <c r="E527" s="3" t="s">
        <v>91</v>
      </c>
      <c r="F527" s="60">
        <f>F528</f>
        <v>271.3</v>
      </c>
      <c r="G527" s="60">
        <f>G528</f>
        <v>271.3</v>
      </c>
      <c r="H527" s="60">
        <f>H528</f>
        <v>119.05</v>
      </c>
      <c r="I527" s="60">
        <f>I528</f>
        <v>119.05</v>
      </c>
      <c r="J527" s="259">
        <f t="shared" si="65"/>
        <v>43.881312200516035</v>
      </c>
      <c r="K527" s="259">
        <f t="shared" si="66"/>
        <v>100</v>
      </c>
    </row>
    <row r="528" spans="1:11" ht="26.25">
      <c r="A528" s="78"/>
      <c r="B528" s="78"/>
      <c r="C528" s="6"/>
      <c r="D528" s="6" t="s">
        <v>444</v>
      </c>
      <c r="E528" s="3" t="s">
        <v>445</v>
      </c>
      <c r="F528" s="60">
        <v>271.3</v>
      </c>
      <c r="G528" s="60">
        <v>271.3</v>
      </c>
      <c r="H528" s="60">
        <v>119.05</v>
      </c>
      <c r="I528" s="60">
        <v>119.05</v>
      </c>
      <c r="J528" s="259">
        <f t="shared" si="65"/>
        <v>43.881312200516035</v>
      </c>
      <c r="K528" s="259">
        <f t="shared" si="66"/>
        <v>100</v>
      </c>
    </row>
    <row r="529" spans="1:11" ht="26.25">
      <c r="A529" s="78"/>
      <c r="B529" s="78"/>
      <c r="C529" s="6" t="s">
        <v>94</v>
      </c>
      <c r="D529" s="6"/>
      <c r="E529" s="3" t="s">
        <v>95</v>
      </c>
      <c r="F529" s="60">
        <v>12128.1</v>
      </c>
      <c r="G529" s="60">
        <f>G530</f>
        <v>0</v>
      </c>
      <c r="H529" s="60">
        <f>H530</f>
        <v>0</v>
      </c>
      <c r="I529" s="60">
        <f>I530</f>
        <v>0</v>
      </c>
      <c r="J529" s="259" t="e">
        <f t="shared" si="65"/>
        <v>#DIV/0!</v>
      </c>
      <c r="K529" s="259" t="e">
        <f t="shared" si="66"/>
        <v>#DIV/0!</v>
      </c>
    </row>
    <row r="530" spans="1:11" ht="26.25">
      <c r="A530" s="78"/>
      <c r="B530" s="78"/>
      <c r="C530" s="6"/>
      <c r="D530" s="6" t="s">
        <v>444</v>
      </c>
      <c r="E530" s="3" t="s">
        <v>445</v>
      </c>
      <c r="F530" s="60">
        <v>12128.1</v>
      </c>
      <c r="G530" s="60">
        <v>0</v>
      </c>
      <c r="H530" s="60">
        <v>0</v>
      </c>
      <c r="I530" s="60">
        <v>0</v>
      </c>
      <c r="J530" s="259" t="e">
        <f t="shared" si="65"/>
        <v>#DIV/0!</v>
      </c>
      <c r="K530" s="259" t="e">
        <f t="shared" si="66"/>
        <v>#DIV/0!</v>
      </c>
    </row>
    <row r="531" spans="1:11" ht="26.25">
      <c r="A531" s="78"/>
      <c r="B531" s="78"/>
      <c r="C531" s="6" t="s">
        <v>1128</v>
      </c>
      <c r="D531" s="6"/>
      <c r="E531" s="3" t="s">
        <v>95</v>
      </c>
      <c r="F531" s="60">
        <v>0</v>
      </c>
      <c r="G531" s="60">
        <f>G532</f>
        <v>14293.3</v>
      </c>
      <c r="H531" s="60">
        <f>H532</f>
        <v>11438</v>
      </c>
      <c r="I531" s="60">
        <f>I532</f>
        <v>11438</v>
      </c>
      <c r="J531" s="259"/>
      <c r="K531" s="259"/>
    </row>
    <row r="532" spans="1:11" ht="26.25">
      <c r="A532" s="78"/>
      <c r="B532" s="78"/>
      <c r="C532" s="6"/>
      <c r="D532" s="6" t="s">
        <v>444</v>
      </c>
      <c r="E532" s="3" t="s">
        <v>445</v>
      </c>
      <c r="F532" s="60">
        <v>0</v>
      </c>
      <c r="G532" s="60">
        <v>14293.3</v>
      </c>
      <c r="H532" s="60">
        <v>11438</v>
      </c>
      <c r="I532" s="60">
        <v>11438</v>
      </c>
      <c r="J532" s="259"/>
      <c r="K532" s="259"/>
    </row>
    <row r="533" spans="1:11" ht="26.25">
      <c r="A533" s="78"/>
      <c r="B533" s="78"/>
      <c r="C533" s="6" t="s">
        <v>96</v>
      </c>
      <c r="D533" s="6"/>
      <c r="E533" s="3" t="s">
        <v>411</v>
      </c>
      <c r="F533" s="60">
        <f>F534</f>
        <v>13563.3</v>
      </c>
      <c r="G533" s="60">
        <f>G534</f>
        <v>12012.2</v>
      </c>
      <c r="H533" s="60">
        <f>H534</f>
        <v>8251.0202700000009</v>
      </c>
      <c r="I533" s="60">
        <f>I534</f>
        <v>8251.0202700000009</v>
      </c>
      <c r="J533" s="259">
        <f t="shared" si="65"/>
        <v>68.688668770083751</v>
      </c>
      <c r="K533" s="259">
        <f t="shared" si="66"/>
        <v>100</v>
      </c>
    </row>
    <row r="534" spans="1:11" ht="26.25">
      <c r="A534" s="78"/>
      <c r="B534" s="78"/>
      <c r="C534" s="6"/>
      <c r="D534" s="6" t="s">
        <v>444</v>
      </c>
      <c r="E534" s="3" t="s">
        <v>445</v>
      </c>
      <c r="F534" s="60">
        <v>13563.3</v>
      </c>
      <c r="G534" s="60">
        <v>12012.2</v>
      </c>
      <c r="H534" s="60">
        <v>8251.0202700000009</v>
      </c>
      <c r="I534" s="60">
        <v>8251.0202700000009</v>
      </c>
      <c r="J534" s="259">
        <f t="shared" si="65"/>
        <v>68.688668770083751</v>
      </c>
      <c r="K534" s="259">
        <f t="shared" si="66"/>
        <v>100</v>
      </c>
    </row>
    <row r="535" spans="1:11" ht="26.25">
      <c r="A535" s="78"/>
      <c r="B535" s="78"/>
      <c r="C535" s="6" t="s">
        <v>470</v>
      </c>
      <c r="D535" s="6"/>
      <c r="E535" s="3" t="s">
        <v>583</v>
      </c>
      <c r="F535" s="60">
        <f>F536</f>
        <v>2844</v>
      </c>
      <c r="G535" s="60">
        <f>G536</f>
        <v>2844</v>
      </c>
      <c r="H535" s="60">
        <f>H536</f>
        <v>2844</v>
      </c>
      <c r="I535" s="60">
        <f>I536</f>
        <v>2844</v>
      </c>
      <c r="J535" s="259">
        <f t="shared" si="65"/>
        <v>100</v>
      </c>
      <c r="K535" s="259">
        <f t="shared" si="66"/>
        <v>100</v>
      </c>
    </row>
    <row r="536" spans="1:11" ht="26.25">
      <c r="A536" s="78"/>
      <c r="B536" s="78"/>
      <c r="C536" s="6"/>
      <c r="D536" s="6" t="s">
        <v>444</v>
      </c>
      <c r="E536" s="3" t="s">
        <v>445</v>
      </c>
      <c r="F536" s="60">
        <f>F537+F538</f>
        <v>2844</v>
      </c>
      <c r="G536" s="60">
        <f>G537+G538</f>
        <v>2844</v>
      </c>
      <c r="H536" s="60">
        <f>H537+H538</f>
        <v>2844</v>
      </c>
      <c r="I536" s="60">
        <f>I537+I538</f>
        <v>2844</v>
      </c>
      <c r="J536" s="259">
        <f t="shared" si="65"/>
        <v>100</v>
      </c>
      <c r="K536" s="259">
        <f t="shared" si="66"/>
        <v>100</v>
      </c>
    </row>
    <row r="537" spans="1:11">
      <c r="A537" s="78"/>
      <c r="B537" s="78"/>
      <c r="C537" s="6"/>
      <c r="D537" s="6"/>
      <c r="E537" s="3" t="s">
        <v>81</v>
      </c>
      <c r="F537" s="60">
        <v>2133</v>
      </c>
      <c r="G537" s="60">
        <v>2133</v>
      </c>
      <c r="H537" s="60">
        <v>2133</v>
      </c>
      <c r="I537" s="60">
        <v>2133</v>
      </c>
      <c r="J537" s="259">
        <f t="shared" si="65"/>
        <v>100</v>
      </c>
      <c r="K537" s="259">
        <f t="shared" si="66"/>
        <v>100</v>
      </c>
    </row>
    <row r="538" spans="1:11">
      <c r="A538" s="78"/>
      <c r="B538" s="78"/>
      <c r="C538" s="6"/>
      <c r="D538" s="6"/>
      <c r="E538" s="3" t="s">
        <v>82</v>
      </c>
      <c r="F538" s="60">
        <v>711</v>
      </c>
      <c r="G538" s="60">
        <v>711</v>
      </c>
      <c r="H538" s="60">
        <v>711</v>
      </c>
      <c r="I538" s="60">
        <v>711</v>
      </c>
      <c r="J538" s="259">
        <f t="shared" si="65"/>
        <v>100</v>
      </c>
      <c r="K538" s="259">
        <f t="shared" si="66"/>
        <v>100</v>
      </c>
    </row>
    <row r="539" spans="1:11" ht="39">
      <c r="A539" s="78"/>
      <c r="B539" s="78"/>
      <c r="C539" s="6" t="s">
        <v>790</v>
      </c>
      <c r="D539" s="6"/>
      <c r="E539" s="3" t="s">
        <v>791</v>
      </c>
      <c r="F539" s="60">
        <v>0</v>
      </c>
      <c r="G539" s="60">
        <v>68.2</v>
      </c>
      <c r="H539" s="60">
        <v>68.2</v>
      </c>
      <c r="I539" s="60">
        <v>68.2</v>
      </c>
      <c r="J539" s="259">
        <f t="shared" si="65"/>
        <v>100</v>
      </c>
      <c r="K539" s="259">
        <f t="shared" si="66"/>
        <v>100</v>
      </c>
    </row>
    <row r="540" spans="1:11" ht="26.25">
      <c r="A540" s="78"/>
      <c r="B540" s="78"/>
      <c r="C540" s="6"/>
      <c r="D540" s="6" t="s">
        <v>444</v>
      </c>
      <c r="E540" s="3" t="s">
        <v>445</v>
      </c>
      <c r="F540" s="60">
        <v>0</v>
      </c>
      <c r="G540" s="60">
        <v>68.2</v>
      </c>
      <c r="H540" s="60">
        <v>68.2</v>
      </c>
      <c r="I540" s="60">
        <v>68.2</v>
      </c>
      <c r="J540" s="259">
        <f t="shared" si="65"/>
        <v>100</v>
      </c>
      <c r="K540" s="259">
        <f t="shared" si="66"/>
        <v>100</v>
      </c>
    </row>
    <row r="541" spans="1:11" s="37" customFormat="1" ht="25.5">
      <c r="A541" s="80"/>
      <c r="B541" s="80"/>
      <c r="C541" s="75" t="s">
        <v>483</v>
      </c>
      <c r="D541" s="12"/>
      <c r="E541" s="76" t="s">
        <v>633</v>
      </c>
      <c r="F541" s="61">
        <f t="shared" ref="F541:I544" si="67">F542</f>
        <v>428.48340000000002</v>
      </c>
      <c r="G541" s="61">
        <f>G542+G544</f>
        <v>428.48340000000002</v>
      </c>
      <c r="H541" s="61">
        <f>H542+H544</f>
        <v>281.46854000000002</v>
      </c>
      <c r="I541" s="61">
        <f>I542+I544</f>
        <v>281.46854000000002</v>
      </c>
      <c r="J541" s="258">
        <f t="shared" si="65"/>
        <v>65.689485286944603</v>
      </c>
      <c r="K541" s="258">
        <f t="shared" si="66"/>
        <v>100</v>
      </c>
    </row>
    <row r="542" spans="1:11" ht="39">
      <c r="A542" s="78"/>
      <c r="B542" s="78"/>
      <c r="C542" s="421" t="s">
        <v>484</v>
      </c>
      <c r="D542" s="74"/>
      <c r="E542" s="3" t="s">
        <v>485</v>
      </c>
      <c r="F542" s="60">
        <f t="shared" si="67"/>
        <v>428.48340000000002</v>
      </c>
      <c r="G542" s="60">
        <f t="shared" si="67"/>
        <v>0</v>
      </c>
      <c r="H542" s="60">
        <f t="shared" si="67"/>
        <v>0</v>
      </c>
      <c r="I542" s="60">
        <f t="shared" si="67"/>
        <v>0</v>
      </c>
      <c r="J542" s="259"/>
      <c r="K542" s="259"/>
    </row>
    <row r="543" spans="1:11" ht="26.25">
      <c r="A543" s="78"/>
      <c r="B543" s="78"/>
      <c r="C543" s="74"/>
      <c r="D543" s="74" t="s">
        <v>444</v>
      </c>
      <c r="E543" s="73" t="s">
        <v>445</v>
      </c>
      <c r="F543" s="60">
        <v>428.48340000000002</v>
      </c>
      <c r="G543" s="60">
        <v>0</v>
      </c>
      <c r="H543" s="60">
        <v>0</v>
      </c>
      <c r="I543" s="60">
        <v>0</v>
      </c>
      <c r="J543" s="259"/>
      <c r="K543" s="259"/>
    </row>
    <row r="544" spans="1:11" ht="39">
      <c r="A544" s="78"/>
      <c r="B544" s="78"/>
      <c r="C544" s="421" t="s">
        <v>1105</v>
      </c>
      <c r="D544" s="74"/>
      <c r="E544" s="3" t="s">
        <v>485</v>
      </c>
      <c r="F544" s="60">
        <v>0</v>
      </c>
      <c r="G544" s="60">
        <f t="shared" si="67"/>
        <v>428.48340000000002</v>
      </c>
      <c r="H544" s="60">
        <f t="shared" si="67"/>
        <v>281.46854000000002</v>
      </c>
      <c r="I544" s="60">
        <f t="shared" si="67"/>
        <v>281.46854000000002</v>
      </c>
      <c r="J544" s="259">
        <f>I544/G544*100</f>
        <v>65.689485286944603</v>
      </c>
      <c r="K544" s="259">
        <f>I544/H544*100</f>
        <v>100</v>
      </c>
    </row>
    <row r="545" spans="1:11" ht="26.25">
      <c r="A545" s="78"/>
      <c r="B545" s="78"/>
      <c r="C545" s="74"/>
      <c r="D545" s="74" t="s">
        <v>444</v>
      </c>
      <c r="E545" s="73" t="s">
        <v>445</v>
      </c>
      <c r="F545" s="60">
        <v>0</v>
      </c>
      <c r="G545" s="60">
        <v>428.48340000000002</v>
      </c>
      <c r="H545" s="60">
        <v>281.46854000000002</v>
      </c>
      <c r="I545" s="60">
        <v>281.46854000000002</v>
      </c>
      <c r="J545" s="259">
        <f>I545/G545*100</f>
        <v>65.689485286944603</v>
      </c>
      <c r="K545" s="259">
        <f>I545/H545*100</f>
        <v>100</v>
      </c>
    </row>
    <row r="546" spans="1:11">
      <c r="A546" s="27"/>
      <c r="B546" s="27"/>
      <c r="C546" s="27" t="s">
        <v>127</v>
      </c>
      <c r="D546" s="27"/>
      <c r="E546" s="28" t="s">
        <v>128</v>
      </c>
      <c r="F546" s="64">
        <f>F547</f>
        <v>4944.8999999999996</v>
      </c>
      <c r="G546" s="64">
        <f t="shared" ref="G546:I548" si="68">G547</f>
        <v>4969.4998999999998</v>
      </c>
      <c r="H546" s="64">
        <f t="shared" si="68"/>
        <v>2939.3242</v>
      </c>
      <c r="I546" s="64">
        <f t="shared" si="68"/>
        <v>2939.3242</v>
      </c>
      <c r="J546" s="257">
        <f t="shared" si="65"/>
        <v>59.147283612984879</v>
      </c>
      <c r="K546" s="257">
        <f t="shared" si="66"/>
        <v>100</v>
      </c>
    </row>
    <row r="547" spans="1:11" ht="26.25">
      <c r="A547" s="29"/>
      <c r="B547" s="29"/>
      <c r="C547" s="29" t="s">
        <v>135</v>
      </c>
      <c r="D547" s="29"/>
      <c r="E547" s="30" t="s">
        <v>136</v>
      </c>
      <c r="F547" s="61">
        <f>F548</f>
        <v>4944.8999999999996</v>
      </c>
      <c r="G547" s="61">
        <f t="shared" si="68"/>
        <v>4969.4998999999998</v>
      </c>
      <c r="H547" s="61">
        <f t="shared" si="68"/>
        <v>2939.3242</v>
      </c>
      <c r="I547" s="61">
        <f t="shared" si="68"/>
        <v>2939.3242</v>
      </c>
      <c r="J547" s="258">
        <f t="shared" si="65"/>
        <v>59.147283612984879</v>
      </c>
      <c r="K547" s="258">
        <f t="shared" si="66"/>
        <v>100</v>
      </c>
    </row>
    <row r="548" spans="1:11" ht="26.25">
      <c r="A548" s="78"/>
      <c r="B548" s="78"/>
      <c r="C548" s="6" t="s">
        <v>137</v>
      </c>
      <c r="D548" s="6"/>
      <c r="E548" s="3" t="s">
        <v>138</v>
      </c>
      <c r="F548" s="60">
        <f>F549</f>
        <v>4944.8999999999996</v>
      </c>
      <c r="G548" s="60">
        <f t="shared" si="68"/>
        <v>4969.4998999999998</v>
      </c>
      <c r="H548" s="60">
        <f t="shared" si="68"/>
        <v>2939.3242</v>
      </c>
      <c r="I548" s="60">
        <f t="shared" si="68"/>
        <v>2939.3242</v>
      </c>
      <c r="J548" s="259">
        <f t="shared" si="65"/>
        <v>59.147283612984879</v>
      </c>
      <c r="K548" s="259">
        <f t="shared" si="66"/>
        <v>100</v>
      </c>
    </row>
    <row r="549" spans="1:11" ht="26.25">
      <c r="A549" s="78"/>
      <c r="B549" s="78"/>
      <c r="C549" s="6"/>
      <c r="D549" s="35" t="s">
        <v>444</v>
      </c>
      <c r="E549" s="36" t="s">
        <v>445</v>
      </c>
      <c r="F549" s="60">
        <v>4944.8999999999996</v>
      </c>
      <c r="G549" s="60">
        <v>4969.4998999999998</v>
      </c>
      <c r="H549" s="60">
        <v>2939.3242</v>
      </c>
      <c r="I549" s="60">
        <v>2939.3242</v>
      </c>
      <c r="J549" s="259">
        <f t="shared" si="65"/>
        <v>59.147283612984879</v>
      </c>
      <c r="K549" s="259">
        <f t="shared" si="66"/>
        <v>100</v>
      </c>
    </row>
    <row r="550" spans="1:11" ht="30" customHeight="1">
      <c r="A550" s="27"/>
      <c r="B550" s="27"/>
      <c r="C550" s="27" t="s">
        <v>141</v>
      </c>
      <c r="D550" s="27"/>
      <c r="E550" s="28" t="s">
        <v>142</v>
      </c>
      <c r="F550" s="64">
        <f>F551</f>
        <v>20339.5</v>
      </c>
      <c r="G550" s="64">
        <f>G551</f>
        <v>20339.5</v>
      </c>
      <c r="H550" s="64">
        <v>0</v>
      </c>
      <c r="I550" s="64">
        <v>0</v>
      </c>
      <c r="J550" s="257">
        <f t="shared" si="65"/>
        <v>0</v>
      </c>
      <c r="K550" s="257"/>
    </row>
    <row r="551" spans="1:11" ht="26.25">
      <c r="A551" s="32"/>
      <c r="B551" s="32"/>
      <c r="C551" s="32" t="s">
        <v>143</v>
      </c>
      <c r="D551" s="32"/>
      <c r="E551" s="30" t="s">
        <v>144</v>
      </c>
      <c r="F551" s="61">
        <f>+F552+F556</f>
        <v>20339.5</v>
      </c>
      <c r="G551" s="61">
        <f>+G552+G556</f>
        <v>20339.5</v>
      </c>
      <c r="H551" s="61">
        <v>0</v>
      </c>
      <c r="I551" s="61">
        <v>0</v>
      </c>
      <c r="J551" s="258">
        <f t="shared" si="65"/>
        <v>0</v>
      </c>
      <c r="K551" s="258"/>
    </row>
    <row r="552" spans="1:11" ht="25.5">
      <c r="A552" s="78"/>
      <c r="B552" s="78"/>
      <c r="C552" s="6" t="s">
        <v>457</v>
      </c>
      <c r="D552" s="6"/>
      <c r="E552" s="1" t="s">
        <v>623</v>
      </c>
      <c r="F552" s="68">
        <f>F553</f>
        <v>17700</v>
      </c>
      <c r="G552" s="68">
        <f>G553</f>
        <v>17700</v>
      </c>
      <c r="H552" s="68">
        <v>0</v>
      </c>
      <c r="I552" s="68">
        <v>0</v>
      </c>
      <c r="J552" s="261">
        <f t="shared" si="65"/>
        <v>0</v>
      </c>
      <c r="K552" s="261"/>
    </row>
    <row r="553" spans="1:11" ht="26.25">
      <c r="A553" s="78"/>
      <c r="B553" s="78"/>
      <c r="C553" s="6"/>
      <c r="D553" s="6" t="s">
        <v>444</v>
      </c>
      <c r="E553" s="3" t="s">
        <v>445</v>
      </c>
      <c r="F553" s="68">
        <f>F554+F555</f>
        <v>17700</v>
      </c>
      <c r="G553" s="68">
        <f>G554+G555</f>
        <v>17700</v>
      </c>
      <c r="H553" s="68">
        <v>0</v>
      </c>
      <c r="I553" s="68">
        <v>0</v>
      </c>
      <c r="J553" s="261">
        <f t="shared" si="65"/>
        <v>0</v>
      </c>
      <c r="K553" s="261"/>
    </row>
    <row r="554" spans="1:11">
      <c r="A554" s="78"/>
      <c r="B554" s="78"/>
      <c r="C554" s="6"/>
      <c r="D554" s="6"/>
      <c r="E554" s="3" t="s">
        <v>147</v>
      </c>
      <c r="F554" s="68">
        <v>15930</v>
      </c>
      <c r="G554" s="68">
        <v>15930</v>
      </c>
      <c r="H554" s="68">
        <v>0</v>
      </c>
      <c r="I554" s="68">
        <v>0</v>
      </c>
      <c r="J554" s="261">
        <f t="shared" si="65"/>
        <v>0</v>
      </c>
      <c r="K554" s="261"/>
    </row>
    <row r="555" spans="1:11">
      <c r="A555" s="78"/>
      <c r="B555" s="78"/>
      <c r="C555" s="6"/>
      <c r="D555" s="6"/>
      <c r="E555" s="3" t="s">
        <v>101</v>
      </c>
      <c r="F555" s="68">
        <v>1770</v>
      </c>
      <c r="G555" s="68">
        <v>1770</v>
      </c>
      <c r="H555" s="68">
        <v>0</v>
      </c>
      <c r="I555" s="68">
        <v>0</v>
      </c>
      <c r="J555" s="261">
        <f t="shared" si="65"/>
        <v>0</v>
      </c>
      <c r="K555" s="261"/>
    </row>
    <row r="556" spans="1:11">
      <c r="A556" s="78"/>
      <c r="B556" s="78"/>
      <c r="C556" s="6" t="s">
        <v>713</v>
      </c>
      <c r="D556" s="77"/>
      <c r="E556" s="3" t="s">
        <v>712</v>
      </c>
      <c r="F556" s="68">
        <f>F557</f>
        <v>2639.5</v>
      </c>
      <c r="G556" s="68">
        <f>G557</f>
        <v>2639.5</v>
      </c>
      <c r="H556" s="68">
        <v>0</v>
      </c>
      <c r="I556" s="68">
        <v>0</v>
      </c>
      <c r="J556" s="261">
        <f t="shared" si="65"/>
        <v>0</v>
      </c>
      <c r="K556" s="261"/>
    </row>
    <row r="557" spans="1:11" ht="26.25">
      <c r="A557" s="78"/>
      <c r="B557" s="78"/>
      <c r="C557" s="77"/>
      <c r="D557" s="6" t="s">
        <v>444</v>
      </c>
      <c r="E557" s="3" t="s">
        <v>445</v>
      </c>
      <c r="F557" s="68">
        <v>2639.5</v>
      </c>
      <c r="G557" s="68">
        <v>2639.5</v>
      </c>
      <c r="H557" s="68">
        <v>0</v>
      </c>
      <c r="I557" s="68">
        <v>0</v>
      </c>
      <c r="J557" s="261">
        <f t="shared" si="65"/>
        <v>0</v>
      </c>
      <c r="K557" s="261"/>
    </row>
    <row r="558" spans="1:11">
      <c r="A558" s="58"/>
      <c r="B558" s="15" t="s">
        <v>584</v>
      </c>
      <c r="C558" s="89"/>
      <c r="D558" s="15"/>
      <c r="E558" s="109" t="s">
        <v>585</v>
      </c>
      <c r="F558" s="63">
        <f t="shared" ref="F558:I561" si="69">F559</f>
        <v>35972.800000000003</v>
      </c>
      <c r="G558" s="63">
        <f t="shared" si="69"/>
        <v>35972.800000000003</v>
      </c>
      <c r="H558" s="63">
        <f t="shared" si="69"/>
        <v>17986.372000000003</v>
      </c>
      <c r="I558" s="63">
        <f t="shared" si="69"/>
        <v>17986.372000000003</v>
      </c>
      <c r="J558" s="260">
        <f t="shared" si="65"/>
        <v>49.999922163412357</v>
      </c>
      <c r="K558" s="260">
        <f t="shared" si="66"/>
        <v>100</v>
      </c>
    </row>
    <row r="559" spans="1:11">
      <c r="A559" s="58"/>
      <c r="B559" s="15"/>
      <c r="C559" s="89" t="s">
        <v>3</v>
      </c>
      <c r="D559" s="88"/>
      <c r="E559" s="109" t="s">
        <v>4</v>
      </c>
      <c r="F559" s="63">
        <f t="shared" si="69"/>
        <v>35972.800000000003</v>
      </c>
      <c r="G559" s="63">
        <f t="shared" si="69"/>
        <v>35972.800000000003</v>
      </c>
      <c r="H559" s="63">
        <f t="shared" si="69"/>
        <v>17986.372000000003</v>
      </c>
      <c r="I559" s="63">
        <f t="shared" si="69"/>
        <v>17986.372000000003</v>
      </c>
      <c r="J559" s="260">
        <f t="shared" si="65"/>
        <v>49.999922163412357</v>
      </c>
      <c r="K559" s="260">
        <f t="shared" si="66"/>
        <v>100</v>
      </c>
    </row>
    <row r="560" spans="1:11" ht="25.5">
      <c r="A560" s="91"/>
      <c r="B560" s="92"/>
      <c r="C560" s="93" t="s">
        <v>55</v>
      </c>
      <c r="D560" s="92"/>
      <c r="E560" s="94" t="s">
        <v>488</v>
      </c>
      <c r="F560" s="95">
        <f t="shared" si="69"/>
        <v>35972.800000000003</v>
      </c>
      <c r="G560" s="95">
        <f t="shared" si="69"/>
        <v>35972.800000000003</v>
      </c>
      <c r="H560" s="95">
        <f t="shared" si="69"/>
        <v>17986.372000000003</v>
      </c>
      <c r="I560" s="95">
        <f t="shared" si="69"/>
        <v>17986.372000000003</v>
      </c>
      <c r="J560" s="256">
        <f t="shared" si="65"/>
        <v>49.999922163412357</v>
      </c>
      <c r="K560" s="256">
        <f t="shared" si="66"/>
        <v>100</v>
      </c>
    </row>
    <row r="561" spans="1:11">
      <c r="A561" s="27"/>
      <c r="B561" s="27"/>
      <c r="C561" s="27" t="s">
        <v>102</v>
      </c>
      <c r="D561" s="27"/>
      <c r="E561" s="28" t="s">
        <v>103</v>
      </c>
      <c r="F561" s="64">
        <f t="shared" si="69"/>
        <v>35972.800000000003</v>
      </c>
      <c r="G561" s="64">
        <f t="shared" si="69"/>
        <v>35972.800000000003</v>
      </c>
      <c r="H561" s="64">
        <f t="shared" si="69"/>
        <v>17986.372000000003</v>
      </c>
      <c r="I561" s="64">
        <f t="shared" si="69"/>
        <v>17986.372000000003</v>
      </c>
      <c r="J561" s="257">
        <f t="shared" si="65"/>
        <v>49.999922163412357</v>
      </c>
      <c r="K561" s="257">
        <f t="shared" si="66"/>
        <v>100</v>
      </c>
    </row>
    <row r="562" spans="1:11" ht="26.25">
      <c r="A562" s="29"/>
      <c r="B562" s="29"/>
      <c r="C562" s="29" t="s">
        <v>104</v>
      </c>
      <c r="D562" s="32"/>
      <c r="E562" s="30" t="s">
        <v>105</v>
      </c>
      <c r="F562" s="61">
        <f>F563+F565</f>
        <v>35972.800000000003</v>
      </c>
      <c r="G562" s="61">
        <f>G563+G565</f>
        <v>35972.800000000003</v>
      </c>
      <c r="H562" s="61">
        <f>H563+H565</f>
        <v>17986.372000000003</v>
      </c>
      <c r="I562" s="61">
        <f>I563+I565</f>
        <v>17986.372000000003</v>
      </c>
      <c r="J562" s="258">
        <f t="shared" si="65"/>
        <v>49.999922163412357</v>
      </c>
      <c r="K562" s="258">
        <f t="shared" si="66"/>
        <v>100</v>
      </c>
    </row>
    <row r="563" spans="1:11" ht="28.5" customHeight="1">
      <c r="A563" s="78"/>
      <c r="B563" s="78"/>
      <c r="C563" s="6" t="s">
        <v>106</v>
      </c>
      <c r="D563" s="10"/>
      <c r="E563" s="3" t="s">
        <v>621</v>
      </c>
      <c r="F563" s="60">
        <f>F564</f>
        <v>22580.3</v>
      </c>
      <c r="G563" s="60">
        <f>G564</f>
        <v>22580.3</v>
      </c>
      <c r="H563" s="60">
        <f>H564</f>
        <v>10841.138000000001</v>
      </c>
      <c r="I563" s="60">
        <f>I564</f>
        <v>10841.138000000001</v>
      </c>
      <c r="J563" s="259">
        <f t="shared" si="65"/>
        <v>48.011487889886325</v>
      </c>
      <c r="K563" s="259">
        <f t="shared" si="66"/>
        <v>100</v>
      </c>
    </row>
    <row r="564" spans="1:11" ht="26.25">
      <c r="A564" s="78"/>
      <c r="B564" s="78"/>
      <c r="C564" s="6"/>
      <c r="D564" s="6" t="s">
        <v>444</v>
      </c>
      <c r="E564" s="3" t="s">
        <v>445</v>
      </c>
      <c r="F564" s="60">
        <f>22651.1-70.8</f>
        <v>22580.3</v>
      </c>
      <c r="G564" s="60">
        <f>22651.1-70.8</f>
        <v>22580.3</v>
      </c>
      <c r="H564" s="60">
        <v>10841.138000000001</v>
      </c>
      <c r="I564" s="60">
        <v>10841.138000000001</v>
      </c>
      <c r="J564" s="259">
        <f t="shared" si="65"/>
        <v>48.011487889886325</v>
      </c>
      <c r="K564" s="259">
        <f t="shared" si="66"/>
        <v>100</v>
      </c>
    </row>
    <row r="565" spans="1:11" ht="22.5" customHeight="1">
      <c r="A565" s="78"/>
      <c r="B565" s="78"/>
      <c r="C565" s="6" t="s">
        <v>107</v>
      </c>
      <c r="D565" s="10"/>
      <c r="E565" s="3" t="s">
        <v>622</v>
      </c>
      <c r="F565" s="60">
        <f>F566</f>
        <v>13392.5</v>
      </c>
      <c r="G565" s="60">
        <f>G566</f>
        <v>13392.5</v>
      </c>
      <c r="H565" s="60">
        <f>H566</f>
        <v>7145.2340000000004</v>
      </c>
      <c r="I565" s="60">
        <f>I566</f>
        <v>7145.2340000000004</v>
      </c>
      <c r="J565" s="259">
        <f t="shared" si="65"/>
        <v>53.352503266753779</v>
      </c>
      <c r="K565" s="259">
        <f t="shared" si="66"/>
        <v>100</v>
      </c>
    </row>
    <row r="566" spans="1:11" ht="26.25">
      <c r="A566" s="78"/>
      <c r="B566" s="78"/>
      <c r="C566" s="6"/>
      <c r="D566" s="6" t="s">
        <v>444</v>
      </c>
      <c r="E566" s="3" t="s">
        <v>445</v>
      </c>
      <c r="F566" s="60">
        <f>13452.3-59.8</f>
        <v>13392.5</v>
      </c>
      <c r="G566" s="60">
        <f>13452.3-59.8</f>
        <v>13392.5</v>
      </c>
      <c r="H566" s="60">
        <v>7145.2340000000004</v>
      </c>
      <c r="I566" s="60">
        <v>7145.2340000000004</v>
      </c>
      <c r="J566" s="259">
        <f t="shared" si="65"/>
        <v>53.352503266753779</v>
      </c>
      <c r="K566" s="259">
        <f t="shared" si="66"/>
        <v>100</v>
      </c>
    </row>
    <row r="567" spans="1:11">
      <c r="A567" s="58"/>
      <c r="B567" s="15" t="s">
        <v>588</v>
      </c>
      <c r="C567" s="89"/>
      <c r="D567" s="15"/>
      <c r="E567" s="109" t="s">
        <v>589</v>
      </c>
      <c r="F567" s="63">
        <f>F568</f>
        <v>13811.8</v>
      </c>
      <c r="G567" s="63">
        <f>G568</f>
        <v>13809.4</v>
      </c>
      <c r="H567" s="63">
        <f>H568</f>
        <v>9109.2142999999996</v>
      </c>
      <c r="I567" s="63">
        <f>I568</f>
        <v>9068.1485199999988</v>
      </c>
      <c r="J567" s="260">
        <f t="shared" si="65"/>
        <v>65.666491809926569</v>
      </c>
      <c r="K567" s="260">
        <f t="shared" si="66"/>
        <v>99.54918417058208</v>
      </c>
    </row>
    <row r="568" spans="1:11">
      <c r="A568" s="58"/>
      <c r="B568" s="15"/>
      <c r="C568" s="89" t="s">
        <v>3</v>
      </c>
      <c r="D568" s="15"/>
      <c r="E568" s="109" t="s">
        <v>4</v>
      </c>
      <c r="F568" s="63">
        <f>F569+F576</f>
        <v>13811.8</v>
      </c>
      <c r="G568" s="63">
        <f>G569+G576</f>
        <v>13809.4</v>
      </c>
      <c r="H568" s="63">
        <f>H569+H576</f>
        <v>9109.2142999999996</v>
      </c>
      <c r="I568" s="63">
        <f>I569+I576</f>
        <v>9068.1485199999988</v>
      </c>
      <c r="J568" s="260">
        <f t="shared" si="65"/>
        <v>65.666491809926569</v>
      </c>
      <c r="K568" s="260">
        <f t="shared" si="66"/>
        <v>99.54918417058208</v>
      </c>
    </row>
    <row r="569" spans="1:11" ht="25.5">
      <c r="A569" s="91"/>
      <c r="B569" s="92"/>
      <c r="C569" s="93" t="s">
        <v>5</v>
      </c>
      <c r="D569" s="92"/>
      <c r="E569" s="94" t="s">
        <v>487</v>
      </c>
      <c r="F569" s="95">
        <f t="shared" ref="F569:I571" si="70">F570</f>
        <v>6458.7</v>
      </c>
      <c r="G569" s="95">
        <f t="shared" si="70"/>
        <v>6458.7</v>
      </c>
      <c r="H569" s="95">
        <f t="shared" si="70"/>
        <v>2553</v>
      </c>
      <c r="I569" s="95">
        <f t="shared" si="70"/>
        <v>2511.9342200000001</v>
      </c>
      <c r="J569" s="256">
        <f t="shared" si="65"/>
        <v>38.892257265393965</v>
      </c>
      <c r="K569" s="256">
        <f t="shared" si="66"/>
        <v>98.391469643556604</v>
      </c>
    </row>
    <row r="570" spans="1:11" ht="26.25">
      <c r="A570" s="27"/>
      <c r="B570" s="27"/>
      <c r="C570" s="27" t="s">
        <v>18</v>
      </c>
      <c r="D570" s="27"/>
      <c r="E570" s="31" t="s">
        <v>19</v>
      </c>
      <c r="F570" s="64">
        <f t="shared" si="70"/>
        <v>6458.7</v>
      </c>
      <c r="G570" s="64">
        <f t="shared" si="70"/>
        <v>6458.7</v>
      </c>
      <c r="H570" s="64">
        <f t="shared" si="70"/>
        <v>2553</v>
      </c>
      <c r="I570" s="64">
        <f t="shared" si="70"/>
        <v>2511.9342200000001</v>
      </c>
      <c r="J570" s="257">
        <f t="shared" si="65"/>
        <v>38.892257265393965</v>
      </c>
      <c r="K570" s="257">
        <f t="shared" si="66"/>
        <v>98.391469643556604</v>
      </c>
    </row>
    <row r="571" spans="1:11" ht="39">
      <c r="A571" s="29"/>
      <c r="B571" s="29"/>
      <c r="C571" s="29" t="s">
        <v>20</v>
      </c>
      <c r="D571" s="29"/>
      <c r="E571" s="30" t="s">
        <v>21</v>
      </c>
      <c r="F571" s="61">
        <f t="shared" si="70"/>
        <v>6458.7</v>
      </c>
      <c r="G571" s="61">
        <f t="shared" si="70"/>
        <v>6458.7</v>
      </c>
      <c r="H571" s="61">
        <f t="shared" si="70"/>
        <v>2553</v>
      </c>
      <c r="I571" s="61">
        <f t="shared" si="70"/>
        <v>2511.9342200000001</v>
      </c>
      <c r="J571" s="258">
        <f t="shared" si="65"/>
        <v>38.892257265393965</v>
      </c>
      <c r="K571" s="258">
        <f t="shared" si="66"/>
        <v>98.391469643556604</v>
      </c>
    </row>
    <row r="572" spans="1:11" ht="25.5">
      <c r="A572" s="78"/>
      <c r="B572" s="78"/>
      <c r="C572" s="6" t="s">
        <v>24</v>
      </c>
      <c r="D572" s="6"/>
      <c r="E572" s="1" t="s">
        <v>25</v>
      </c>
      <c r="F572" s="60">
        <f>F573+F574</f>
        <v>6458.7</v>
      </c>
      <c r="G572" s="60">
        <f>G573+G574+G575</f>
        <v>6458.7</v>
      </c>
      <c r="H572" s="60">
        <f>H573+H574+H575</f>
        <v>2553</v>
      </c>
      <c r="I572" s="60">
        <f>I573+I574+I575</f>
        <v>2511.9342200000001</v>
      </c>
      <c r="J572" s="259">
        <f t="shared" si="65"/>
        <v>38.892257265393965</v>
      </c>
      <c r="K572" s="259">
        <f t="shared" si="66"/>
        <v>98.391469643556604</v>
      </c>
    </row>
    <row r="573" spans="1:11" ht="39">
      <c r="A573" s="78"/>
      <c r="B573" s="78"/>
      <c r="C573" s="6"/>
      <c r="D573" s="6" t="s">
        <v>379</v>
      </c>
      <c r="E573" s="3" t="s">
        <v>380</v>
      </c>
      <c r="F573" s="60">
        <v>6244</v>
      </c>
      <c r="G573" s="60">
        <v>6244</v>
      </c>
      <c r="H573" s="60">
        <v>2471</v>
      </c>
      <c r="I573" s="60">
        <v>2431.2242799999999</v>
      </c>
      <c r="J573" s="259">
        <f t="shared" si="65"/>
        <v>38.936967969250482</v>
      </c>
      <c r="K573" s="259">
        <f t="shared" si="66"/>
        <v>98.390298664508293</v>
      </c>
    </row>
    <row r="574" spans="1:11">
      <c r="A574" s="78"/>
      <c r="B574" s="78"/>
      <c r="C574" s="6"/>
      <c r="D574" s="6" t="s">
        <v>269</v>
      </c>
      <c r="E574" s="3" t="s">
        <v>270</v>
      </c>
      <c r="F574" s="60">
        <f>219.1-4.4</f>
        <v>214.7</v>
      </c>
      <c r="G574" s="60">
        <v>207.7</v>
      </c>
      <c r="H574" s="60">
        <v>75</v>
      </c>
      <c r="I574" s="60">
        <v>73.709940000000003</v>
      </c>
      <c r="J574" s="259">
        <f t="shared" si="65"/>
        <v>35.488656716417914</v>
      </c>
      <c r="K574" s="259">
        <f t="shared" si="66"/>
        <v>98.279920000000004</v>
      </c>
    </row>
    <row r="575" spans="1:11">
      <c r="A575" s="78"/>
      <c r="B575" s="78"/>
      <c r="C575" s="6"/>
      <c r="D575" s="6" t="s">
        <v>386</v>
      </c>
      <c r="E575" s="3" t="s">
        <v>387</v>
      </c>
      <c r="F575" s="60">
        <v>0</v>
      </c>
      <c r="G575" s="60">
        <v>7</v>
      </c>
      <c r="H575" s="60">
        <v>7</v>
      </c>
      <c r="I575" s="60">
        <v>7</v>
      </c>
      <c r="J575" s="259">
        <f t="shared" si="65"/>
        <v>100</v>
      </c>
      <c r="K575" s="259">
        <f t="shared" si="66"/>
        <v>100</v>
      </c>
    </row>
    <row r="576" spans="1:11" ht="25.5">
      <c r="A576" s="91"/>
      <c r="B576" s="92"/>
      <c r="C576" s="93" t="s">
        <v>55</v>
      </c>
      <c r="D576" s="92"/>
      <c r="E576" s="94" t="s">
        <v>56</v>
      </c>
      <c r="F576" s="95">
        <f>F577+F599+F605+F589</f>
        <v>7353.0999999999995</v>
      </c>
      <c r="G576" s="95">
        <f>G577+G599+G605+G589</f>
        <v>7350.7</v>
      </c>
      <c r="H576" s="95">
        <f>H577+H599+H605+H589</f>
        <v>6556.2142999999996</v>
      </c>
      <c r="I576" s="95">
        <f>I577+I599+I605+I589</f>
        <v>6556.2142999999996</v>
      </c>
      <c r="J576" s="256">
        <f t="shared" si="65"/>
        <v>89.19170011019358</v>
      </c>
      <c r="K576" s="256">
        <f t="shared" si="66"/>
        <v>100</v>
      </c>
    </row>
    <row r="577" spans="1:11">
      <c r="A577" s="27"/>
      <c r="B577" s="27"/>
      <c r="C577" s="27" t="s">
        <v>102</v>
      </c>
      <c r="D577" s="27"/>
      <c r="E577" s="31" t="s">
        <v>103</v>
      </c>
      <c r="F577" s="64">
        <f>F578</f>
        <v>697.00000000000011</v>
      </c>
      <c r="G577" s="64">
        <f>G578</f>
        <v>697.00000000000011</v>
      </c>
      <c r="H577" s="64">
        <f>H578</f>
        <v>368.20000000000005</v>
      </c>
      <c r="I577" s="64">
        <f>I578</f>
        <v>368.20000000000005</v>
      </c>
      <c r="J577" s="257">
        <f t="shared" si="65"/>
        <v>52.826398852223811</v>
      </c>
      <c r="K577" s="257">
        <f t="shared" si="66"/>
        <v>100</v>
      </c>
    </row>
    <row r="578" spans="1:11" ht="26.25">
      <c r="A578" s="29"/>
      <c r="B578" s="29"/>
      <c r="C578" s="29" t="s">
        <v>104</v>
      </c>
      <c r="D578" s="29"/>
      <c r="E578" s="30" t="s">
        <v>105</v>
      </c>
      <c r="F578" s="61">
        <f>F579+F581+F583+F585+F587</f>
        <v>697.00000000000011</v>
      </c>
      <c r="G578" s="61">
        <f>G579+G581+G583+G585+G587</f>
        <v>697.00000000000011</v>
      </c>
      <c r="H578" s="61">
        <f>H579+H581+H583+H585+H587</f>
        <v>368.20000000000005</v>
      </c>
      <c r="I578" s="61">
        <f>I579+I581+I583+I585+I587</f>
        <v>368.20000000000005</v>
      </c>
      <c r="J578" s="258">
        <f t="shared" si="65"/>
        <v>52.826398852223811</v>
      </c>
      <c r="K578" s="258">
        <f t="shared" si="66"/>
        <v>100</v>
      </c>
    </row>
    <row r="579" spans="1:11">
      <c r="A579" s="78"/>
      <c r="B579" s="78"/>
      <c r="C579" s="6" t="s">
        <v>108</v>
      </c>
      <c r="D579" s="6"/>
      <c r="E579" s="3" t="s">
        <v>109</v>
      </c>
      <c r="F579" s="60">
        <f>F580</f>
        <v>274.2</v>
      </c>
      <c r="G579" s="60">
        <f>G580</f>
        <v>274.2</v>
      </c>
      <c r="H579" s="60">
        <f>H580</f>
        <v>103</v>
      </c>
      <c r="I579" s="60">
        <f>I580</f>
        <v>103</v>
      </c>
      <c r="J579" s="259">
        <f t="shared" si="65"/>
        <v>37.563822027716995</v>
      </c>
      <c r="K579" s="259">
        <f t="shared" si="66"/>
        <v>100</v>
      </c>
    </row>
    <row r="580" spans="1:11" ht="26.25">
      <c r="A580" s="78"/>
      <c r="B580" s="78"/>
      <c r="C580" s="6"/>
      <c r="D580" s="6" t="s">
        <v>444</v>
      </c>
      <c r="E580" s="3" t="s">
        <v>445</v>
      </c>
      <c r="F580" s="60">
        <v>274.2</v>
      </c>
      <c r="G580" s="60">
        <v>274.2</v>
      </c>
      <c r="H580" s="60">
        <v>103</v>
      </c>
      <c r="I580" s="60">
        <v>103</v>
      </c>
      <c r="J580" s="259">
        <f t="shared" si="65"/>
        <v>37.563822027716995</v>
      </c>
      <c r="K580" s="259">
        <f t="shared" si="66"/>
        <v>100</v>
      </c>
    </row>
    <row r="581" spans="1:11">
      <c r="A581" s="78"/>
      <c r="B581" s="78"/>
      <c r="C581" s="6" t="s">
        <v>110</v>
      </c>
      <c r="D581" s="6"/>
      <c r="E581" s="3" t="s">
        <v>111</v>
      </c>
      <c r="F581" s="60">
        <f>F582</f>
        <v>108.9</v>
      </c>
      <c r="G581" s="60">
        <f>G582</f>
        <v>108.9</v>
      </c>
      <c r="H581" s="60">
        <f>H582</f>
        <v>54.45</v>
      </c>
      <c r="I581" s="60">
        <f>I582</f>
        <v>54.45</v>
      </c>
      <c r="J581" s="259">
        <f t="shared" si="65"/>
        <v>50</v>
      </c>
      <c r="K581" s="259">
        <f t="shared" si="66"/>
        <v>100</v>
      </c>
    </row>
    <row r="582" spans="1:11" ht="26.25">
      <c r="A582" s="78"/>
      <c r="B582" s="78"/>
      <c r="C582" s="6"/>
      <c r="D582" s="6" t="s">
        <v>444</v>
      </c>
      <c r="E582" s="3" t="s">
        <v>445</v>
      </c>
      <c r="F582" s="60">
        <v>108.9</v>
      </c>
      <c r="G582" s="60">
        <v>108.9</v>
      </c>
      <c r="H582" s="60">
        <v>54.45</v>
      </c>
      <c r="I582" s="60">
        <v>54.45</v>
      </c>
      <c r="J582" s="259">
        <f t="shared" si="65"/>
        <v>50</v>
      </c>
      <c r="K582" s="259">
        <f t="shared" si="66"/>
        <v>100</v>
      </c>
    </row>
    <row r="583" spans="1:11">
      <c r="A583" s="78"/>
      <c r="B583" s="78"/>
      <c r="C583" s="6" t="s">
        <v>112</v>
      </c>
      <c r="D583" s="6"/>
      <c r="E583" s="3" t="s">
        <v>113</v>
      </c>
      <c r="F583" s="60">
        <v>74.599999999999994</v>
      </c>
      <c r="G583" s="60">
        <v>74.599999999999994</v>
      </c>
      <c r="H583" s="60">
        <v>34.65</v>
      </c>
      <c r="I583" s="60">
        <v>34.65</v>
      </c>
      <c r="J583" s="259">
        <f t="shared" si="65"/>
        <v>46.447721179624665</v>
      </c>
      <c r="K583" s="259">
        <f t="shared" si="66"/>
        <v>100</v>
      </c>
    </row>
    <row r="584" spans="1:11" ht="26.25">
      <c r="A584" s="78"/>
      <c r="B584" s="78"/>
      <c r="C584" s="6"/>
      <c r="D584" s="6" t="s">
        <v>444</v>
      </c>
      <c r="E584" s="3" t="s">
        <v>445</v>
      </c>
      <c r="F584" s="60">
        <v>74.599999999999994</v>
      </c>
      <c r="G584" s="60">
        <v>74.599999999999994</v>
      </c>
      <c r="H584" s="60">
        <v>8.3000000000000007</v>
      </c>
      <c r="I584" s="60">
        <v>8.3000000000000007</v>
      </c>
      <c r="J584" s="259">
        <f t="shared" si="65"/>
        <v>11.126005361930297</v>
      </c>
      <c r="K584" s="259">
        <f t="shared" si="66"/>
        <v>100</v>
      </c>
    </row>
    <row r="585" spans="1:11" ht="39">
      <c r="A585" s="78"/>
      <c r="B585" s="78"/>
      <c r="C585" s="6" t="s">
        <v>114</v>
      </c>
      <c r="D585" s="6"/>
      <c r="E585" s="3" t="s">
        <v>115</v>
      </c>
      <c r="F585" s="60">
        <f>F586</f>
        <v>83.7</v>
      </c>
      <c r="G585" s="60">
        <f>G586</f>
        <v>83.7</v>
      </c>
      <c r="H585" s="60">
        <f>H586</f>
        <v>57.7</v>
      </c>
      <c r="I585" s="60">
        <f>I586</f>
        <v>57.7</v>
      </c>
      <c r="J585" s="259">
        <f t="shared" si="65"/>
        <v>68.936678614097971</v>
      </c>
      <c r="K585" s="259">
        <f t="shared" si="66"/>
        <v>100</v>
      </c>
    </row>
    <row r="586" spans="1:11" ht="26.25">
      <c r="A586" s="78"/>
      <c r="B586" s="78"/>
      <c r="C586" s="6"/>
      <c r="D586" s="6" t="s">
        <v>444</v>
      </c>
      <c r="E586" s="3" t="s">
        <v>445</v>
      </c>
      <c r="F586" s="60">
        <v>83.7</v>
      </c>
      <c r="G586" s="60">
        <v>83.7</v>
      </c>
      <c r="H586" s="60">
        <v>57.7</v>
      </c>
      <c r="I586" s="60">
        <v>57.7</v>
      </c>
      <c r="J586" s="259">
        <f t="shared" si="65"/>
        <v>68.936678614097971</v>
      </c>
      <c r="K586" s="259">
        <f t="shared" si="66"/>
        <v>100</v>
      </c>
    </row>
    <row r="587" spans="1:11" ht="26.25">
      <c r="A587" s="78"/>
      <c r="B587" s="78"/>
      <c r="C587" s="6" t="s">
        <v>412</v>
      </c>
      <c r="D587" s="6"/>
      <c r="E587" s="3" t="s">
        <v>116</v>
      </c>
      <c r="F587" s="60">
        <f>F588</f>
        <v>155.6</v>
      </c>
      <c r="G587" s="60">
        <f>G588</f>
        <v>155.6</v>
      </c>
      <c r="H587" s="60">
        <f>H588</f>
        <v>118.4</v>
      </c>
      <c r="I587" s="60">
        <f>I588</f>
        <v>118.4</v>
      </c>
      <c r="J587" s="259">
        <f t="shared" ref="J587:J650" si="71">I587/G587*100</f>
        <v>76.092544987146539</v>
      </c>
      <c r="K587" s="259">
        <f t="shared" ref="K587:K650" si="72">I587/H587*100</f>
        <v>100</v>
      </c>
    </row>
    <row r="588" spans="1:11" ht="26.25">
      <c r="A588" s="78"/>
      <c r="B588" s="78"/>
      <c r="C588" s="6"/>
      <c r="D588" s="6" t="s">
        <v>444</v>
      </c>
      <c r="E588" s="3" t="s">
        <v>445</v>
      </c>
      <c r="F588" s="60">
        <v>155.6</v>
      </c>
      <c r="G588" s="60">
        <v>155.6</v>
      </c>
      <c r="H588" s="60">
        <v>118.4</v>
      </c>
      <c r="I588" s="60">
        <v>118.4</v>
      </c>
      <c r="J588" s="259">
        <f t="shared" si="71"/>
        <v>76.092544987146539</v>
      </c>
      <c r="K588" s="259">
        <f t="shared" si="72"/>
        <v>100</v>
      </c>
    </row>
    <row r="589" spans="1:11">
      <c r="A589" s="27"/>
      <c r="B589" s="27"/>
      <c r="C589" s="27" t="s">
        <v>117</v>
      </c>
      <c r="D589" s="27"/>
      <c r="E589" s="31" t="s">
        <v>118</v>
      </c>
      <c r="F589" s="64">
        <f>F590</f>
        <v>6336.4</v>
      </c>
      <c r="G589" s="64">
        <f>G590</f>
        <v>6334</v>
      </c>
      <c r="H589" s="64">
        <f>H590</f>
        <v>6056.0142999999998</v>
      </c>
      <c r="I589" s="64">
        <f>I590</f>
        <v>6056.0142999999998</v>
      </c>
      <c r="J589" s="257">
        <f t="shared" si="71"/>
        <v>95.611214082728139</v>
      </c>
      <c r="K589" s="257"/>
    </row>
    <row r="590" spans="1:11" ht="26.25">
      <c r="A590" s="29"/>
      <c r="B590" s="29"/>
      <c r="C590" s="29" t="s">
        <v>119</v>
      </c>
      <c r="D590" s="29"/>
      <c r="E590" s="30" t="s">
        <v>120</v>
      </c>
      <c r="F590" s="61">
        <f>F595+F591+F593</f>
        <v>6336.4</v>
      </c>
      <c r="G590" s="61">
        <f>G595+G591+G593</f>
        <v>6334</v>
      </c>
      <c r="H590" s="61">
        <f>H595+H591+H593</f>
        <v>6056.0142999999998</v>
      </c>
      <c r="I590" s="61">
        <f>I595+I591+I593</f>
        <v>6056.0142999999998</v>
      </c>
      <c r="J590" s="258">
        <f t="shared" si="71"/>
        <v>95.611214082728139</v>
      </c>
      <c r="K590" s="258"/>
    </row>
    <row r="591" spans="1:11" ht="26.25">
      <c r="A591" s="78"/>
      <c r="B591" s="78"/>
      <c r="C591" s="6" t="s">
        <v>121</v>
      </c>
      <c r="D591" s="6"/>
      <c r="E591" s="3" t="s">
        <v>122</v>
      </c>
      <c r="F591" s="60">
        <f>F592</f>
        <v>109.3</v>
      </c>
      <c r="G591" s="60">
        <f>G592</f>
        <v>48.861600000000003</v>
      </c>
      <c r="H591" s="60">
        <f>H592</f>
        <v>48.861600000000003</v>
      </c>
      <c r="I591" s="60">
        <f>I592</f>
        <v>48.861600000000003</v>
      </c>
      <c r="J591" s="259">
        <f t="shared" si="71"/>
        <v>100</v>
      </c>
      <c r="K591" s="259"/>
    </row>
    <row r="592" spans="1:11" ht="26.25">
      <c r="A592" s="78"/>
      <c r="B592" s="78"/>
      <c r="C592" s="6"/>
      <c r="D592" s="6" t="s">
        <v>444</v>
      </c>
      <c r="E592" s="3" t="s">
        <v>445</v>
      </c>
      <c r="F592" s="60">
        <v>109.3</v>
      </c>
      <c r="G592" s="60">
        <v>48.861600000000003</v>
      </c>
      <c r="H592" s="60">
        <v>48.861600000000003</v>
      </c>
      <c r="I592" s="60">
        <v>48.861600000000003</v>
      </c>
      <c r="J592" s="259">
        <f t="shared" si="71"/>
        <v>100</v>
      </c>
      <c r="K592" s="259"/>
    </row>
    <row r="593" spans="1:11" ht="26.25">
      <c r="A593" s="78"/>
      <c r="B593" s="78"/>
      <c r="C593" s="6" t="s">
        <v>123</v>
      </c>
      <c r="D593" s="6"/>
      <c r="E593" s="3" t="s">
        <v>124</v>
      </c>
      <c r="F593" s="60">
        <f>F594</f>
        <v>1551.9</v>
      </c>
      <c r="G593" s="60">
        <f>G594</f>
        <v>1609.9384</v>
      </c>
      <c r="H593" s="60">
        <f>H594</f>
        <v>1609.9384</v>
      </c>
      <c r="I593" s="60">
        <f>I594</f>
        <v>1609.9384</v>
      </c>
      <c r="J593" s="259">
        <f t="shared" si="71"/>
        <v>100</v>
      </c>
      <c r="K593" s="259"/>
    </row>
    <row r="594" spans="1:11" ht="26.25">
      <c r="A594" s="78"/>
      <c r="B594" s="78"/>
      <c r="C594" s="6"/>
      <c r="D594" s="6" t="s">
        <v>444</v>
      </c>
      <c r="E594" s="3" t="s">
        <v>445</v>
      </c>
      <c r="F594" s="60">
        <v>1551.9</v>
      </c>
      <c r="G594" s="60">
        <v>1609.9384</v>
      </c>
      <c r="H594" s="60">
        <v>1609.9384</v>
      </c>
      <c r="I594" s="60">
        <v>1609.9384</v>
      </c>
      <c r="J594" s="259">
        <f t="shared" si="71"/>
        <v>100</v>
      </c>
      <c r="K594" s="259"/>
    </row>
    <row r="595" spans="1:11" ht="39">
      <c r="A595" s="78"/>
      <c r="B595" s="78"/>
      <c r="C595" s="6" t="s">
        <v>125</v>
      </c>
      <c r="D595" s="6"/>
      <c r="E595" s="3" t="s">
        <v>126</v>
      </c>
      <c r="F595" s="60">
        <f>F597</f>
        <v>4675.2</v>
      </c>
      <c r="G595" s="60">
        <f>G597+G596+G598</f>
        <v>4675.2</v>
      </c>
      <c r="H595" s="60">
        <f>H597</f>
        <v>4397.2142999999996</v>
      </c>
      <c r="I595" s="60">
        <f>I597</f>
        <v>4397.2142999999996</v>
      </c>
      <c r="J595" s="259">
        <f t="shared" si="71"/>
        <v>94.054036190965078</v>
      </c>
      <c r="K595" s="259"/>
    </row>
    <row r="596" spans="1:11">
      <c r="A596" s="78"/>
      <c r="B596" s="78"/>
      <c r="C596" s="6"/>
      <c r="D596" s="6" t="s">
        <v>403</v>
      </c>
      <c r="E596" s="3" t="s">
        <v>404</v>
      </c>
      <c r="F596" s="60">
        <v>0</v>
      </c>
      <c r="G596" s="60">
        <v>76.613669999999999</v>
      </c>
      <c r="H596" s="60">
        <v>0</v>
      </c>
      <c r="I596" s="60">
        <v>0</v>
      </c>
      <c r="J596" s="259">
        <f t="shared" si="71"/>
        <v>0</v>
      </c>
      <c r="K596" s="259"/>
    </row>
    <row r="597" spans="1:11" ht="26.25">
      <c r="A597" s="78"/>
      <c r="B597" s="78"/>
      <c r="C597" s="6"/>
      <c r="D597" s="6" t="s">
        <v>444</v>
      </c>
      <c r="E597" s="3" t="s">
        <v>445</v>
      </c>
      <c r="F597" s="60">
        <v>4675.2</v>
      </c>
      <c r="G597" s="60">
        <v>4411.3084699999999</v>
      </c>
      <c r="H597" s="60">
        <v>4397.2142999999996</v>
      </c>
      <c r="I597" s="60">
        <v>4397.2142999999996</v>
      </c>
      <c r="J597" s="259">
        <f t="shared" si="71"/>
        <v>99.680499105971606</v>
      </c>
      <c r="K597" s="259"/>
    </row>
    <row r="598" spans="1:11">
      <c r="A598" s="78"/>
      <c r="B598" s="78"/>
      <c r="C598" s="6"/>
      <c r="D598" s="6" t="s">
        <v>386</v>
      </c>
      <c r="E598" s="3" t="s">
        <v>387</v>
      </c>
      <c r="F598" s="60">
        <v>0</v>
      </c>
      <c r="G598" s="60">
        <v>187.27786</v>
      </c>
      <c r="H598" s="60">
        <v>0</v>
      </c>
      <c r="I598" s="60">
        <v>0</v>
      </c>
      <c r="J598" s="259">
        <f t="shared" si="71"/>
        <v>0</v>
      </c>
      <c r="K598" s="259"/>
    </row>
    <row r="599" spans="1:11">
      <c r="A599" s="27"/>
      <c r="B599" s="27"/>
      <c r="C599" s="27" t="s">
        <v>127</v>
      </c>
      <c r="D599" s="27"/>
      <c r="E599" s="28" t="s">
        <v>128</v>
      </c>
      <c r="F599" s="64">
        <f>F600</f>
        <v>276.7</v>
      </c>
      <c r="G599" s="64">
        <f>G600</f>
        <v>276.7</v>
      </c>
      <c r="H599" s="64">
        <f>H600</f>
        <v>89</v>
      </c>
      <c r="I599" s="64">
        <f>I600</f>
        <v>89</v>
      </c>
      <c r="J599" s="257">
        <f t="shared" si="71"/>
        <v>32.16479942175642</v>
      </c>
      <c r="K599" s="257">
        <f t="shared" si="72"/>
        <v>100</v>
      </c>
    </row>
    <row r="600" spans="1:11" ht="26.25">
      <c r="A600" s="29"/>
      <c r="B600" s="29"/>
      <c r="C600" s="29" t="s">
        <v>129</v>
      </c>
      <c r="D600" s="29"/>
      <c r="E600" s="30" t="s">
        <v>130</v>
      </c>
      <c r="F600" s="61">
        <f>F603+F601</f>
        <v>276.7</v>
      </c>
      <c r="G600" s="61">
        <f>G603+G601</f>
        <v>276.7</v>
      </c>
      <c r="H600" s="61">
        <f>H603+H601</f>
        <v>89</v>
      </c>
      <c r="I600" s="61">
        <f>I603+I601</f>
        <v>89</v>
      </c>
      <c r="J600" s="258">
        <f t="shared" si="71"/>
        <v>32.16479942175642</v>
      </c>
      <c r="K600" s="258">
        <f t="shared" si="72"/>
        <v>100</v>
      </c>
    </row>
    <row r="601" spans="1:11">
      <c r="A601" s="35"/>
      <c r="B601" s="35"/>
      <c r="C601" s="35" t="s">
        <v>131</v>
      </c>
      <c r="D601" s="35"/>
      <c r="E601" s="36" t="s">
        <v>132</v>
      </c>
      <c r="F601" s="60">
        <f>F602</f>
        <v>175</v>
      </c>
      <c r="G601" s="60">
        <f>G602</f>
        <v>175</v>
      </c>
      <c r="H601" s="60">
        <f>H602</f>
        <v>60</v>
      </c>
      <c r="I601" s="60">
        <f>I602</f>
        <v>60</v>
      </c>
      <c r="J601" s="259">
        <f t="shared" si="71"/>
        <v>34.285714285714285</v>
      </c>
      <c r="K601" s="259">
        <f t="shared" si="72"/>
        <v>100</v>
      </c>
    </row>
    <row r="602" spans="1:11" ht="26.25">
      <c r="A602" s="35"/>
      <c r="B602" s="35"/>
      <c r="C602" s="35"/>
      <c r="D602" s="35" t="s">
        <v>444</v>
      </c>
      <c r="E602" s="36" t="s">
        <v>445</v>
      </c>
      <c r="F602" s="60">
        <v>175</v>
      </c>
      <c r="G602" s="60">
        <v>175</v>
      </c>
      <c r="H602" s="60">
        <v>60</v>
      </c>
      <c r="I602" s="60">
        <v>60</v>
      </c>
      <c r="J602" s="259">
        <f t="shared" si="71"/>
        <v>34.285714285714285</v>
      </c>
      <c r="K602" s="259">
        <f t="shared" si="72"/>
        <v>100</v>
      </c>
    </row>
    <row r="603" spans="1:11" ht="26.25">
      <c r="A603" s="6"/>
      <c r="B603" s="6"/>
      <c r="C603" s="6" t="s">
        <v>133</v>
      </c>
      <c r="D603" s="6"/>
      <c r="E603" s="3" t="s">
        <v>134</v>
      </c>
      <c r="F603" s="60">
        <f>F604</f>
        <v>101.7</v>
      </c>
      <c r="G603" s="60">
        <f>G604</f>
        <v>101.7</v>
      </c>
      <c r="H603" s="60">
        <f>H604</f>
        <v>29</v>
      </c>
      <c r="I603" s="60">
        <f>I604</f>
        <v>29</v>
      </c>
      <c r="J603" s="259">
        <f t="shared" si="71"/>
        <v>28.515240904621436</v>
      </c>
      <c r="K603" s="259">
        <f t="shared" si="72"/>
        <v>100</v>
      </c>
    </row>
    <row r="604" spans="1:11" ht="26.25">
      <c r="A604" s="6"/>
      <c r="B604" s="6"/>
      <c r="C604" s="6"/>
      <c r="D604" s="35" t="s">
        <v>444</v>
      </c>
      <c r="E604" s="36" t="s">
        <v>445</v>
      </c>
      <c r="F604" s="60">
        <v>101.7</v>
      </c>
      <c r="G604" s="60">
        <v>101.7</v>
      </c>
      <c r="H604" s="60">
        <v>29</v>
      </c>
      <c r="I604" s="60">
        <v>29</v>
      </c>
      <c r="J604" s="259">
        <f t="shared" si="71"/>
        <v>28.515240904621436</v>
      </c>
      <c r="K604" s="259">
        <f t="shared" si="72"/>
        <v>100</v>
      </c>
    </row>
    <row r="605" spans="1:11">
      <c r="A605" s="27"/>
      <c r="B605" s="27"/>
      <c r="C605" s="27" t="s">
        <v>148</v>
      </c>
      <c r="D605" s="27"/>
      <c r="E605" s="28" t="s">
        <v>149</v>
      </c>
      <c r="F605" s="64">
        <f t="shared" ref="F605:I607" si="73">F606</f>
        <v>43</v>
      </c>
      <c r="G605" s="64">
        <f t="shared" si="73"/>
        <v>43</v>
      </c>
      <c r="H605" s="64">
        <f t="shared" si="73"/>
        <v>43</v>
      </c>
      <c r="I605" s="64">
        <f t="shared" si="73"/>
        <v>43</v>
      </c>
      <c r="J605" s="257">
        <f t="shared" si="71"/>
        <v>100</v>
      </c>
      <c r="K605" s="257">
        <f t="shared" si="72"/>
        <v>100</v>
      </c>
    </row>
    <row r="606" spans="1:11">
      <c r="A606" s="29"/>
      <c r="B606" s="29"/>
      <c r="C606" s="29" t="s">
        <v>150</v>
      </c>
      <c r="D606" s="29"/>
      <c r="E606" s="30" t="s">
        <v>151</v>
      </c>
      <c r="F606" s="61">
        <f t="shared" si="73"/>
        <v>43</v>
      </c>
      <c r="G606" s="61">
        <f t="shared" si="73"/>
        <v>43</v>
      </c>
      <c r="H606" s="61">
        <f t="shared" si="73"/>
        <v>43</v>
      </c>
      <c r="I606" s="61">
        <f t="shared" si="73"/>
        <v>43</v>
      </c>
      <c r="J606" s="258">
        <f t="shared" si="71"/>
        <v>100</v>
      </c>
      <c r="K606" s="258">
        <f t="shared" si="72"/>
        <v>100</v>
      </c>
    </row>
    <row r="607" spans="1:11" ht="26.25">
      <c r="A607" s="78"/>
      <c r="B607" s="78"/>
      <c r="C607" s="6" t="s">
        <v>152</v>
      </c>
      <c r="D607" s="6"/>
      <c r="E607" s="3" t="s">
        <v>153</v>
      </c>
      <c r="F607" s="60">
        <f>F608</f>
        <v>43</v>
      </c>
      <c r="G607" s="60">
        <f t="shared" si="73"/>
        <v>43</v>
      </c>
      <c r="H607" s="60">
        <f t="shared" si="73"/>
        <v>43</v>
      </c>
      <c r="I607" s="60">
        <f t="shared" si="73"/>
        <v>43</v>
      </c>
      <c r="J607" s="259">
        <f t="shared" si="71"/>
        <v>100</v>
      </c>
      <c r="K607" s="259">
        <f t="shared" si="72"/>
        <v>100</v>
      </c>
    </row>
    <row r="608" spans="1:11" ht="26.25">
      <c r="A608" s="78"/>
      <c r="B608" s="78"/>
      <c r="C608" s="6"/>
      <c r="D608" s="6" t="s">
        <v>444</v>
      </c>
      <c r="E608" s="3" t="s">
        <v>445</v>
      </c>
      <c r="F608" s="60">
        <v>43</v>
      </c>
      <c r="G608" s="60">
        <v>43</v>
      </c>
      <c r="H608" s="60">
        <v>43</v>
      </c>
      <c r="I608" s="60">
        <v>43</v>
      </c>
      <c r="J608" s="259">
        <f t="shared" si="71"/>
        <v>100</v>
      </c>
      <c r="K608" s="259">
        <f t="shared" si="72"/>
        <v>100</v>
      </c>
    </row>
    <row r="609" spans="1:11">
      <c r="A609" s="78"/>
      <c r="B609" s="15">
        <v>1000</v>
      </c>
      <c r="C609" s="89"/>
      <c r="D609" s="88"/>
      <c r="E609" s="82" t="s">
        <v>572</v>
      </c>
      <c r="F609" s="63">
        <f>F610+F632</f>
        <v>28083.62846</v>
      </c>
      <c r="G609" s="63">
        <f>G610+G632</f>
        <v>25260.247859999996</v>
      </c>
      <c r="H609" s="63">
        <f>H610+H632</f>
        <v>16682.399730000001</v>
      </c>
      <c r="I609" s="63">
        <f>I610+I632</f>
        <v>16682.399730000001</v>
      </c>
      <c r="J609" s="260">
        <f t="shared" si="71"/>
        <v>66.042106247171262</v>
      </c>
      <c r="K609" s="260">
        <f t="shared" si="72"/>
        <v>100</v>
      </c>
    </row>
    <row r="610" spans="1:11">
      <c r="A610" s="78"/>
      <c r="B610" s="15">
        <v>1003</v>
      </c>
      <c r="C610" s="89"/>
      <c r="D610" s="88"/>
      <c r="E610" s="82" t="s">
        <v>576</v>
      </c>
      <c r="F610" s="63">
        <f t="shared" ref="F610:I611" si="74">F611</f>
        <v>24111.528460000001</v>
      </c>
      <c r="G610" s="63">
        <f t="shared" si="74"/>
        <v>21471.647859999997</v>
      </c>
      <c r="H610" s="63">
        <f t="shared" si="74"/>
        <v>14759.69973</v>
      </c>
      <c r="I610" s="63">
        <f t="shared" si="74"/>
        <v>14759.69973</v>
      </c>
      <c r="J610" s="260">
        <f t="shared" si="71"/>
        <v>68.740414458343309</v>
      </c>
      <c r="K610" s="260">
        <f t="shared" si="72"/>
        <v>100</v>
      </c>
    </row>
    <row r="611" spans="1:11">
      <c r="A611" s="78"/>
      <c r="B611" s="15"/>
      <c r="C611" s="89" t="s">
        <v>3</v>
      </c>
      <c r="D611" s="88"/>
      <c r="E611" s="109" t="s">
        <v>4</v>
      </c>
      <c r="F611" s="63">
        <f t="shared" si="74"/>
        <v>24111.528460000001</v>
      </c>
      <c r="G611" s="63">
        <f t="shared" si="74"/>
        <v>21471.647859999997</v>
      </c>
      <c r="H611" s="63">
        <f t="shared" si="74"/>
        <v>14759.69973</v>
      </c>
      <c r="I611" s="63">
        <f t="shared" si="74"/>
        <v>14759.69973</v>
      </c>
      <c r="J611" s="260">
        <f t="shared" si="71"/>
        <v>68.740414458343309</v>
      </c>
      <c r="K611" s="260">
        <f t="shared" si="72"/>
        <v>100</v>
      </c>
    </row>
    <row r="612" spans="1:11" ht="25.5">
      <c r="A612" s="93"/>
      <c r="B612" s="93"/>
      <c r="C612" s="93" t="s">
        <v>55</v>
      </c>
      <c r="D612" s="92"/>
      <c r="E612" s="94" t="s">
        <v>56</v>
      </c>
      <c r="F612" s="95">
        <f>F613+F617+F625</f>
        <v>24111.528460000001</v>
      </c>
      <c r="G612" s="95">
        <f>G613+G617+G625</f>
        <v>21471.647859999997</v>
      </c>
      <c r="H612" s="95">
        <f>H613+H617+H625</f>
        <v>14759.69973</v>
      </c>
      <c r="I612" s="95">
        <f>I613+I617+I625</f>
        <v>14759.69973</v>
      </c>
      <c r="J612" s="256">
        <f t="shared" si="71"/>
        <v>68.740414458343309</v>
      </c>
      <c r="K612" s="256">
        <f t="shared" si="72"/>
        <v>100</v>
      </c>
    </row>
    <row r="613" spans="1:11">
      <c r="A613" s="27"/>
      <c r="B613" s="27"/>
      <c r="C613" s="27" t="s">
        <v>57</v>
      </c>
      <c r="D613" s="27"/>
      <c r="E613" s="28" t="s">
        <v>58</v>
      </c>
      <c r="F613" s="64">
        <f t="shared" ref="F613:I615" si="75">F614</f>
        <v>245.9</v>
      </c>
      <c r="G613" s="64">
        <f t="shared" si="75"/>
        <v>245.9</v>
      </c>
      <c r="H613" s="64">
        <f t="shared" si="75"/>
        <v>122.95</v>
      </c>
      <c r="I613" s="64">
        <f t="shared" si="75"/>
        <v>122.95</v>
      </c>
      <c r="J613" s="257">
        <f t="shared" si="71"/>
        <v>50</v>
      </c>
      <c r="K613" s="257">
        <f t="shared" si="72"/>
        <v>100</v>
      </c>
    </row>
    <row r="614" spans="1:11" ht="26.25">
      <c r="A614" s="29"/>
      <c r="B614" s="29"/>
      <c r="C614" s="29" t="s">
        <v>59</v>
      </c>
      <c r="D614" s="29"/>
      <c r="E614" s="30" t="s">
        <v>60</v>
      </c>
      <c r="F614" s="61">
        <f t="shared" si="75"/>
        <v>245.9</v>
      </c>
      <c r="G614" s="61">
        <f t="shared" si="75"/>
        <v>245.9</v>
      </c>
      <c r="H614" s="61">
        <f t="shared" si="75"/>
        <v>122.95</v>
      </c>
      <c r="I614" s="61">
        <f t="shared" si="75"/>
        <v>122.95</v>
      </c>
      <c r="J614" s="258">
        <f t="shared" si="71"/>
        <v>50</v>
      </c>
      <c r="K614" s="258">
        <f t="shared" si="72"/>
        <v>100</v>
      </c>
    </row>
    <row r="615" spans="1:11" ht="26.25">
      <c r="A615" s="78"/>
      <c r="B615" s="78"/>
      <c r="C615" s="14" t="s">
        <v>69</v>
      </c>
      <c r="D615" s="6"/>
      <c r="E615" s="3" t="s">
        <v>70</v>
      </c>
      <c r="F615" s="60">
        <f>F616</f>
        <v>245.9</v>
      </c>
      <c r="G615" s="60">
        <f t="shared" si="75"/>
        <v>245.9</v>
      </c>
      <c r="H615" s="60">
        <f t="shared" si="75"/>
        <v>122.95</v>
      </c>
      <c r="I615" s="60">
        <f t="shared" si="75"/>
        <v>122.95</v>
      </c>
      <c r="J615" s="259">
        <f t="shared" si="71"/>
        <v>50</v>
      </c>
      <c r="K615" s="259">
        <f t="shared" si="72"/>
        <v>100</v>
      </c>
    </row>
    <row r="616" spans="1:11" ht="26.25">
      <c r="A616" s="78"/>
      <c r="B616" s="78"/>
      <c r="C616" s="14"/>
      <c r="D616" s="6" t="s">
        <v>444</v>
      </c>
      <c r="E616" s="3" t="s">
        <v>445</v>
      </c>
      <c r="F616" s="60">
        <v>245.9</v>
      </c>
      <c r="G616" s="60">
        <v>245.9</v>
      </c>
      <c r="H616" s="60">
        <v>122.95</v>
      </c>
      <c r="I616" s="60">
        <v>122.95</v>
      </c>
      <c r="J616" s="259">
        <f t="shared" si="71"/>
        <v>50</v>
      </c>
      <c r="K616" s="259">
        <f t="shared" si="72"/>
        <v>100</v>
      </c>
    </row>
    <row r="617" spans="1:11">
      <c r="A617" s="27"/>
      <c r="B617" s="27"/>
      <c r="C617" s="27" t="s">
        <v>71</v>
      </c>
      <c r="D617" s="27"/>
      <c r="E617" s="28" t="s">
        <v>72</v>
      </c>
      <c r="F617" s="64">
        <f>F618</f>
        <v>10550</v>
      </c>
      <c r="G617" s="64">
        <f>G618</f>
        <v>8050.7000000000007</v>
      </c>
      <c r="H617" s="64">
        <f>H618</f>
        <v>5097.7873</v>
      </c>
      <c r="I617" s="64">
        <f>I618</f>
        <v>5097.7873</v>
      </c>
      <c r="J617" s="257">
        <f t="shared" si="71"/>
        <v>63.321044132808325</v>
      </c>
      <c r="K617" s="257">
        <f t="shared" si="72"/>
        <v>100</v>
      </c>
    </row>
    <row r="618" spans="1:11" ht="26.25">
      <c r="A618" s="29"/>
      <c r="B618" s="29"/>
      <c r="C618" s="29" t="s">
        <v>83</v>
      </c>
      <c r="D618" s="29"/>
      <c r="E618" s="30" t="s">
        <v>84</v>
      </c>
      <c r="F618" s="61">
        <f>F619+F621+F623</f>
        <v>10550</v>
      </c>
      <c r="G618" s="61">
        <f>G619+G621+G623</f>
        <v>8050.7000000000007</v>
      </c>
      <c r="H618" s="61">
        <f>H619+H621+H623</f>
        <v>5097.7873</v>
      </c>
      <c r="I618" s="61">
        <f>I619+I621+I623</f>
        <v>5097.7873</v>
      </c>
      <c r="J618" s="258">
        <f t="shared" si="71"/>
        <v>63.321044132808325</v>
      </c>
      <c r="K618" s="258">
        <f t="shared" si="72"/>
        <v>100</v>
      </c>
    </row>
    <row r="619" spans="1:11" ht="25.5">
      <c r="A619" s="78"/>
      <c r="B619" s="78"/>
      <c r="C619" s="33" t="s">
        <v>92</v>
      </c>
      <c r="D619" s="6"/>
      <c r="E619" s="1" t="s">
        <v>619</v>
      </c>
      <c r="F619" s="60">
        <f>F620</f>
        <v>3993</v>
      </c>
      <c r="G619" s="60">
        <f>G620</f>
        <v>3326.6506800000002</v>
      </c>
      <c r="H619" s="60">
        <f>H620</f>
        <v>2081.8000000000002</v>
      </c>
      <c r="I619" s="60">
        <f>I620</f>
        <v>2081.8000000000002</v>
      </c>
      <c r="J619" s="259">
        <f t="shared" si="71"/>
        <v>62.579459049183974</v>
      </c>
      <c r="K619" s="259">
        <f t="shared" si="72"/>
        <v>100</v>
      </c>
    </row>
    <row r="620" spans="1:11" ht="26.25">
      <c r="A620" s="78"/>
      <c r="B620" s="78"/>
      <c r="C620" s="33"/>
      <c r="D620" s="6" t="s">
        <v>444</v>
      </c>
      <c r="E620" s="3" t="s">
        <v>445</v>
      </c>
      <c r="F620" s="60">
        <v>3993</v>
      </c>
      <c r="G620" s="60">
        <v>3326.6506800000002</v>
      </c>
      <c r="H620" s="60">
        <v>2081.8000000000002</v>
      </c>
      <c r="I620" s="60">
        <v>2081.8000000000002</v>
      </c>
      <c r="J620" s="259">
        <f t="shared" si="71"/>
        <v>62.579459049183974</v>
      </c>
      <c r="K620" s="259">
        <f t="shared" si="72"/>
        <v>100</v>
      </c>
    </row>
    <row r="621" spans="1:11" ht="26.25">
      <c r="A621" s="78"/>
      <c r="B621" s="78"/>
      <c r="C621" s="33" t="s">
        <v>93</v>
      </c>
      <c r="D621" s="6"/>
      <c r="E621" s="3" t="s">
        <v>620</v>
      </c>
      <c r="F621" s="60">
        <f>F622</f>
        <v>5123.5</v>
      </c>
      <c r="G621" s="60">
        <f>G622</f>
        <v>3290.5493200000001</v>
      </c>
      <c r="H621" s="60">
        <f>H622</f>
        <v>2045.2</v>
      </c>
      <c r="I621" s="60">
        <f>I622</f>
        <v>2045.2</v>
      </c>
      <c r="J621" s="259">
        <f t="shared" si="71"/>
        <v>62.153756139415648</v>
      </c>
      <c r="K621" s="259">
        <f t="shared" si="72"/>
        <v>100</v>
      </c>
    </row>
    <row r="622" spans="1:11" ht="26.25">
      <c r="A622" s="78"/>
      <c r="B622" s="78"/>
      <c r="C622" s="33"/>
      <c r="D622" s="6" t="s">
        <v>444</v>
      </c>
      <c r="E622" s="3" t="s">
        <v>445</v>
      </c>
      <c r="F622" s="60">
        <v>5123.5</v>
      </c>
      <c r="G622" s="60">
        <v>3290.5493200000001</v>
      </c>
      <c r="H622" s="60">
        <v>2045.2</v>
      </c>
      <c r="I622" s="60">
        <v>2045.2</v>
      </c>
      <c r="J622" s="259">
        <f t="shared" si="71"/>
        <v>62.153756139415648</v>
      </c>
      <c r="K622" s="259">
        <f t="shared" si="72"/>
        <v>100</v>
      </c>
    </row>
    <row r="623" spans="1:11" ht="26.25">
      <c r="A623" s="78"/>
      <c r="B623" s="78"/>
      <c r="C623" s="6" t="s">
        <v>87</v>
      </c>
      <c r="D623" s="6"/>
      <c r="E623" s="3" t="s">
        <v>70</v>
      </c>
      <c r="F623" s="60">
        <f>F624</f>
        <v>1433.5</v>
      </c>
      <c r="G623" s="60">
        <f>G624</f>
        <v>1433.5</v>
      </c>
      <c r="H623" s="60">
        <f>H624</f>
        <v>970.78729999999996</v>
      </c>
      <c r="I623" s="60">
        <f>I624</f>
        <v>970.78729999999996</v>
      </c>
      <c r="J623" s="259">
        <f t="shared" si="71"/>
        <v>67.721471921869551</v>
      </c>
      <c r="K623" s="259">
        <f t="shared" si="72"/>
        <v>100</v>
      </c>
    </row>
    <row r="624" spans="1:11" ht="26.25">
      <c r="A624" s="78"/>
      <c r="B624" s="78"/>
      <c r="C624" s="6"/>
      <c r="D624" s="6" t="s">
        <v>444</v>
      </c>
      <c r="E624" s="3" t="s">
        <v>445</v>
      </c>
      <c r="F624" s="60">
        <v>1433.5</v>
      </c>
      <c r="G624" s="60">
        <v>1433.5</v>
      </c>
      <c r="H624" s="60">
        <v>970.78729999999996</v>
      </c>
      <c r="I624" s="60">
        <v>970.78729999999996</v>
      </c>
      <c r="J624" s="259">
        <f t="shared" si="71"/>
        <v>67.721471921869551</v>
      </c>
      <c r="K624" s="259">
        <f t="shared" si="72"/>
        <v>100</v>
      </c>
    </row>
    <row r="625" spans="1:11">
      <c r="A625" s="27"/>
      <c r="B625" s="27"/>
      <c r="C625" s="27" t="s">
        <v>127</v>
      </c>
      <c r="D625" s="27"/>
      <c r="E625" s="28" t="s">
        <v>128</v>
      </c>
      <c r="F625" s="64">
        <f>F626</f>
        <v>13315.628460000002</v>
      </c>
      <c r="G625" s="64">
        <f>G626</f>
        <v>13175.047859999999</v>
      </c>
      <c r="H625" s="64">
        <f>H626</f>
        <v>9538.9624299999996</v>
      </c>
      <c r="I625" s="64">
        <f>I626</f>
        <v>9538.9624299999996</v>
      </c>
      <c r="J625" s="257">
        <f t="shared" si="71"/>
        <v>72.401728869317367</v>
      </c>
      <c r="K625" s="257">
        <f t="shared" si="72"/>
        <v>100</v>
      </c>
    </row>
    <row r="626" spans="1:11" ht="26.25">
      <c r="A626" s="29"/>
      <c r="B626" s="29"/>
      <c r="C626" s="29" t="s">
        <v>135</v>
      </c>
      <c r="D626" s="29"/>
      <c r="E626" s="30" t="s">
        <v>136</v>
      </c>
      <c r="F626" s="61">
        <f>F627+F629</f>
        <v>13315.628460000002</v>
      </c>
      <c r="G626" s="61">
        <f>G627+G629</f>
        <v>13175.047859999999</v>
      </c>
      <c r="H626" s="61">
        <f>H627+H629</f>
        <v>9538.9624299999996</v>
      </c>
      <c r="I626" s="61">
        <f>I627+I629</f>
        <v>9538.9624299999996</v>
      </c>
      <c r="J626" s="258">
        <f t="shared" si="71"/>
        <v>72.401728869317367</v>
      </c>
      <c r="K626" s="258">
        <f t="shared" si="72"/>
        <v>100</v>
      </c>
    </row>
    <row r="627" spans="1:11" ht="26.25">
      <c r="A627" s="78"/>
      <c r="B627" s="78"/>
      <c r="C627" s="6" t="s">
        <v>137</v>
      </c>
      <c r="D627" s="6"/>
      <c r="E627" s="3" t="s">
        <v>138</v>
      </c>
      <c r="F627" s="60">
        <f>SUM(F628)</f>
        <v>599.4</v>
      </c>
      <c r="G627" s="60">
        <f>SUM(G628)</f>
        <v>458.82</v>
      </c>
      <c r="H627" s="60">
        <f>SUM(H628)</f>
        <v>0</v>
      </c>
      <c r="I627" s="60">
        <f>SUM(I628)</f>
        <v>0</v>
      </c>
      <c r="J627" s="259">
        <f t="shared" si="71"/>
        <v>0</v>
      </c>
      <c r="K627" s="259"/>
    </row>
    <row r="628" spans="1:11">
      <c r="A628" s="78"/>
      <c r="B628" s="78"/>
      <c r="C628" s="6"/>
      <c r="D628" s="6" t="s">
        <v>403</v>
      </c>
      <c r="E628" s="3" t="s">
        <v>404</v>
      </c>
      <c r="F628" s="60">
        <v>599.4</v>
      </c>
      <c r="G628" s="60">
        <v>458.82</v>
      </c>
      <c r="H628" s="60">
        <v>0</v>
      </c>
      <c r="I628" s="60">
        <v>0</v>
      </c>
      <c r="J628" s="259">
        <f t="shared" si="71"/>
        <v>0</v>
      </c>
      <c r="K628" s="259"/>
    </row>
    <row r="629" spans="1:11" ht="51.75">
      <c r="A629" s="78"/>
      <c r="B629" s="78"/>
      <c r="C629" s="6" t="s">
        <v>139</v>
      </c>
      <c r="D629" s="6"/>
      <c r="E629" s="3" t="s">
        <v>140</v>
      </c>
      <c r="F629" s="60">
        <f>F630+F631</f>
        <v>12716.228460000002</v>
      </c>
      <c r="G629" s="60">
        <f>G630+G631</f>
        <v>12716.227859999999</v>
      </c>
      <c r="H629" s="60">
        <f>H630+H631</f>
        <v>9538.9624299999996</v>
      </c>
      <c r="I629" s="60">
        <f>I630+I631</f>
        <v>9538.9624299999996</v>
      </c>
      <c r="J629" s="259">
        <f t="shared" si="71"/>
        <v>75.014088572646884</v>
      </c>
      <c r="K629" s="259">
        <f t="shared" si="72"/>
        <v>100</v>
      </c>
    </row>
    <row r="630" spans="1:11">
      <c r="A630" s="78"/>
      <c r="B630" s="78"/>
      <c r="C630" s="6"/>
      <c r="D630" s="6" t="s">
        <v>403</v>
      </c>
      <c r="E630" s="3" t="s">
        <v>404</v>
      </c>
      <c r="F630" s="60">
        <v>5946.1129600000004</v>
      </c>
      <c r="G630" s="60">
        <v>6087.6270199999999</v>
      </c>
      <c r="H630" s="60">
        <v>4705.2705900000001</v>
      </c>
      <c r="I630" s="60">
        <v>4705.2705900000001</v>
      </c>
      <c r="J630" s="259">
        <f t="shared" si="71"/>
        <v>77.292359971159996</v>
      </c>
      <c r="K630" s="259">
        <f t="shared" si="72"/>
        <v>100</v>
      </c>
    </row>
    <row r="631" spans="1:11" ht="26.25">
      <c r="A631" s="78"/>
      <c r="B631" s="78"/>
      <c r="C631" s="6"/>
      <c r="D631" s="6" t="s">
        <v>444</v>
      </c>
      <c r="E631" s="3" t="s">
        <v>445</v>
      </c>
      <c r="F631" s="60">
        <v>6770.1155000000008</v>
      </c>
      <c r="G631" s="60">
        <v>6628.6008400000001</v>
      </c>
      <c r="H631" s="60">
        <v>4833.6918400000004</v>
      </c>
      <c r="I631" s="60">
        <v>4833.6918400000004</v>
      </c>
      <c r="J631" s="259">
        <f t="shared" si="71"/>
        <v>72.921751613572809</v>
      </c>
      <c r="K631" s="259">
        <f t="shared" si="72"/>
        <v>100</v>
      </c>
    </row>
    <row r="632" spans="1:11">
      <c r="A632" s="88"/>
      <c r="B632" s="15">
        <v>1004</v>
      </c>
      <c r="C632" s="89"/>
      <c r="D632" s="88"/>
      <c r="E632" s="82" t="s">
        <v>577</v>
      </c>
      <c r="F632" s="63">
        <f t="shared" ref="F632:I637" si="76">F633</f>
        <v>3972.1</v>
      </c>
      <c r="G632" s="63">
        <f t="shared" si="76"/>
        <v>3788.6</v>
      </c>
      <c r="H632" s="63">
        <f t="shared" si="76"/>
        <v>1922.7</v>
      </c>
      <c r="I632" s="63">
        <f t="shared" si="76"/>
        <v>1922.7</v>
      </c>
      <c r="J632" s="260">
        <f t="shared" si="71"/>
        <v>50.749617272871248</v>
      </c>
      <c r="K632" s="260">
        <f t="shared" si="72"/>
        <v>100</v>
      </c>
    </row>
    <row r="633" spans="1:11">
      <c r="A633" s="88"/>
      <c r="B633" s="15"/>
      <c r="C633" s="89" t="s">
        <v>3</v>
      </c>
      <c r="D633" s="15"/>
      <c r="E633" s="7" t="s">
        <v>540</v>
      </c>
      <c r="F633" s="63">
        <f t="shared" si="76"/>
        <v>3972.1</v>
      </c>
      <c r="G633" s="63">
        <f t="shared" si="76"/>
        <v>3788.6</v>
      </c>
      <c r="H633" s="63">
        <f t="shared" si="76"/>
        <v>1922.7</v>
      </c>
      <c r="I633" s="63">
        <f t="shared" si="76"/>
        <v>1922.7</v>
      </c>
      <c r="J633" s="260">
        <f t="shared" si="71"/>
        <v>50.749617272871248</v>
      </c>
      <c r="K633" s="260">
        <f t="shared" si="72"/>
        <v>100</v>
      </c>
    </row>
    <row r="634" spans="1:11" ht="25.5">
      <c r="A634" s="91"/>
      <c r="B634" s="92"/>
      <c r="C634" s="93" t="s">
        <v>55</v>
      </c>
      <c r="D634" s="92"/>
      <c r="E634" s="94" t="s">
        <v>56</v>
      </c>
      <c r="F634" s="95">
        <f t="shared" si="76"/>
        <v>3972.1</v>
      </c>
      <c r="G634" s="95">
        <f t="shared" si="76"/>
        <v>3788.6</v>
      </c>
      <c r="H634" s="95">
        <f t="shared" si="76"/>
        <v>1922.7</v>
      </c>
      <c r="I634" s="95">
        <f t="shared" si="76"/>
        <v>1922.7</v>
      </c>
      <c r="J634" s="256">
        <f t="shared" si="71"/>
        <v>50.749617272871248</v>
      </c>
      <c r="K634" s="256">
        <f t="shared" si="72"/>
        <v>100</v>
      </c>
    </row>
    <row r="635" spans="1:11">
      <c r="A635" s="112"/>
      <c r="B635" s="113"/>
      <c r="C635" s="114" t="s">
        <v>57</v>
      </c>
      <c r="D635" s="113"/>
      <c r="E635" s="115" t="s">
        <v>58</v>
      </c>
      <c r="F635" s="116">
        <f t="shared" si="76"/>
        <v>3972.1</v>
      </c>
      <c r="G635" s="116">
        <f t="shared" si="76"/>
        <v>3788.6</v>
      </c>
      <c r="H635" s="116">
        <f t="shared" si="76"/>
        <v>1922.7</v>
      </c>
      <c r="I635" s="116">
        <f t="shared" si="76"/>
        <v>1922.7</v>
      </c>
      <c r="J635" s="266">
        <f t="shared" si="71"/>
        <v>50.749617272871248</v>
      </c>
      <c r="K635" s="266">
        <f t="shared" si="72"/>
        <v>100</v>
      </c>
    </row>
    <row r="636" spans="1:11" ht="26.25">
      <c r="A636" s="29"/>
      <c r="B636" s="29"/>
      <c r="C636" s="29" t="s">
        <v>59</v>
      </c>
      <c r="D636" s="29"/>
      <c r="E636" s="30" t="s">
        <v>74</v>
      </c>
      <c r="F636" s="61">
        <f t="shared" si="76"/>
        <v>3972.1</v>
      </c>
      <c r="G636" s="61">
        <f t="shared" si="76"/>
        <v>3788.6</v>
      </c>
      <c r="H636" s="61">
        <f t="shared" si="76"/>
        <v>1922.7</v>
      </c>
      <c r="I636" s="61">
        <f t="shared" si="76"/>
        <v>1922.7</v>
      </c>
      <c r="J636" s="258">
        <f t="shared" si="71"/>
        <v>50.749617272871248</v>
      </c>
      <c r="K636" s="258">
        <f t="shared" si="72"/>
        <v>100</v>
      </c>
    </row>
    <row r="637" spans="1:11" ht="39">
      <c r="A637" s="78"/>
      <c r="B637" s="78"/>
      <c r="C637" s="6" t="s">
        <v>65</v>
      </c>
      <c r="D637" s="6"/>
      <c r="E637" s="3" t="s">
        <v>66</v>
      </c>
      <c r="F637" s="60">
        <f t="shared" si="76"/>
        <v>3972.1</v>
      </c>
      <c r="G637" s="60">
        <f t="shared" si="76"/>
        <v>3788.6</v>
      </c>
      <c r="H637" s="60">
        <f t="shared" si="76"/>
        <v>1922.7</v>
      </c>
      <c r="I637" s="60">
        <f t="shared" si="76"/>
        <v>1922.7</v>
      </c>
      <c r="J637" s="259">
        <f t="shared" si="71"/>
        <v>50.749617272871248</v>
      </c>
      <c r="K637" s="259">
        <f t="shared" si="72"/>
        <v>100</v>
      </c>
    </row>
    <row r="638" spans="1:11" ht="26.25">
      <c r="A638" s="78"/>
      <c r="B638" s="78"/>
      <c r="C638" s="6"/>
      <c r="D638" s="6" t="s">
        <v>444</v>
      </c>
      <c r="E638" s="3" t="s">
        <v>445</v>
      </c>
      <c r="F638" s="60">
        <v>3972.1</v>
      </c>
      <c r="G638" s="60">
        <v>3788.6</v>
      </c>
      <c r="H638" s="60">
        <v>1922.7</v>
      </c>
      <c r="I638" s="60">
        <v>1922.7</v>
      </c>
      <c r="J638" s="259">
        <f t="shared" si="71"/>
        <v>50.749617272871248</v>
      </c>
      <c r="K638" s="259">
        <f t="shared" si="72"/>
        <v>100</v>
      </c>
    </row>
    <row r="639" spans="1:11">
      <c r="A639" s="58"/>
      <c r="B639" s="15">
        <v>1100</v>
      </c>
      <c r="C639" s="89"/>
      <c r="D639" s="88"/>
      <c r="E639" s="82" t="s">
        <v>590</v>
      </c>
      <c r="F639" s="63">
        <f t="shared" ref="F639:I641" si="77">F640</f>
        <v>5581.03</v>
      </c>
      <c r="G639" s="63">
        <f t="shared" si="77"/>
        <v>5941.5841</v>
      </c>
      <c r="H639" s="63">
        <f t="shared" si="77"/>
        <v>1286.0541000000001</v>
      </c>
      <c r="I639" s="63">
        <f t="shared" si="77"/>
        <v>1286.0541000000001</v>
      </c>
      <c r="J639" s="260">
        <f t="shared" si="71"/>
        <v>21.644970067830901</v>
      </c>
      <c r="K639" s="260">
        <f t="shared" si="72"/>
        <v>100</v>
      </c>
    </row>
    <row r="640" spans="1:11">
      <c r="A640" s="58"/>
      <c r="B640" s="15" t="s">
        <v>591</v>
      </c>
      <c r="C640" s="89"/>
      <c r="D640" s="15"/>
      <c r="E640" s="109" t="s">
        <v>592</v>
      </c>
      <c r="F640" s="63">
        <f t="shared" si="77"/>
        <v>5581.03</v>
      </c>
      <c r="G640" s="63">
        <f t="shared" si="77"/>
        <v>5941.5841</v>
      </c>
      <c r="H640" s="63">
        <f t="shared" si="77"/>
        <v>1286.0541000000001</v>
      </c>
      <c r="I640" s="63">
        <f t="shared" si="77"/>
        <v>1286.0541000000001</v>
      </c>
      <c r="J640" s="260">
        <f t="shared" si="71"/>
        <v>21.644970067830901</v>
      </c>
      <c r="K640" s="260">
        <f t="shared" si="72"/>
        <v>100</v>
      </c>
    </row>
    <row r="641" spans="1:11">
      <c r="A641" s="58"/>
      <c r="B641" s="15"/>
      <c r="C641" s="89" t="s">
        <v>3</v>
      </c>
      <c r="D641" s="15"/>
      <c r="E641" s="109" t="s">
        <v>4</v>
      </c>
      <c r="F641" s="63">
        <f t="shared" si="77"/>
        <v>5581.03</v>
      </c>
      <c r="G641" s="63">
        <f t="shared" si="77"/>
        <v>5941.5841</v>
      </c>
      <c r="H641" s="63">
        <f t="shared" si="77"/>
        <v>1286.0541000000001</v>
      </c>
      <c r="I641" s="63">
        <f t="shared" si="77"/>
        <v>1286.0541000000001</v>
      </c>
      <c r="J641" s="260">
        <f t="shared" si="71"/>
        <v>21.644970067830901</v>
      </c>
      <c r="K641" s="260">
        <f t="shared" si="72"/>
        <v>100</v>
      </c>
    </row>
    <row r="642" spans="1:11" ht="25.5">
      <c r="A642" s="91"/>
      <c r="B642" s="92"/>
      <c r="C642" s="93" t="s">
        <v>245</v>
      </c>
      <c r="D642" s="92"/>
      <c r="E642" s="94" t="s">
        <v>246</v>
      </c>
      <c r="F642" s="95">
        <f>F643+F651</f>
        <v>5581.03</v>
      </c>
      <c r="G642" s="95">
        <f>G643+G651</f>
        <v>5941.5841</v>
      </c>
      <c r="H642" s="95">
        <f>H643+H651</f>
        <v>1286.0541000000001</v>
      </c>
      <c r="I642" s="95">
        <f>I643+I651</f>
        <v>1286.0541000000001</v>
      </c>
      <c r="J642" s="256">
        <f t="shared" si="71"/>
        <v>21.644970067830901</v>
      </c>
      <c r="K642" s="256">
        <f t="shared" si="72"/>
        <v>100</v>
      </c>
    </row>
    <row r="643" spans="1:11" ht="26.25">
      <c r="A643" s="29"/>
      <c r="B643" s="29"/>
      <c r="C643" s="29" t="s">
        <v>247</v>
      </c>
      <c r="D643" s="29"/>
      <c r="E643" s="30" t="s">
        <v>627</v>
      </c>
      <c r="F643" s="61">
        <f>F644+F646</f>
        <v>1581.03</v>
      </c>
      <c r="G643" s="61">
        <f>G644+G646+G649</f>
        <v>1941.5841</v>
      </c>
      <c r="H643" s="61">
        <f>H644+H646+H649</f>
        <v>1286.0541000000001</v>
      </c>
      <c r="I643" s="61">
        <f>I644+I646+I649</f>
        <v>1286.0541000000001</v>
      </c>
      <c r="J643" s="258">
        <f t="shared" si="71"/>
        <v>66.237362574199082</v>
      </c>
      <c r="K643" s="258">
        <f t="shared" si="72"/>
        <v>100</v>
      </c>
    </row>
    <row r="644" spans="1:11" ht="39">
      <c r="A644" s="78"/>
      <c r="B644" s="78"/>
      <c r="C644" s="6" t="s">
        <v>249</v>
      </c>
      <c r="D644" s="6"/>
      <c r="E644" s="3" t="s">
        <v>250</v>
      </c>
      <c r="F644" s="60">
        <f>F645</f>
        <v>1442.7</v>
      </c>
      <c r="G644" s="60">
        <f>G645</f>
        <v>1442.7</v>
      </c>
      <c r="H644" s="60">
        <f>H645</f>
        <v>925.5</v>
      </c>
      <c r="I644" s="60">
        <f>I645</f>
        <v>925.5</v>
      </c>
      <c r="J644" s="259">
        <f t="shared" si="71"/>
        <v>64.150551050114373</v>
      </c>
      <c r="K644" s="259">
        <f t="shared" si="72"/>
        <v>100</v>
      </c>
    </row>
    <row r="645" spans="1:11" ht="26.25">
      <c r="A645" s="78"/>
      <c r="B645" s="78"/>
      <c r="C645" s="6"/>
      <c r="D645" s="6" t="s">
        <v>444</v>
      </c>
      <c r="E645" s="3" t="s">
        <v>445</v>
      </c>
      <c r="F645" s="60">
        <v>1442.7</v>
      </c>
      <c r="G645" s="60">
        <v>1442.7</v>
      </c>
      <c r="H645" s="60">
        <v>925.5</v>
      </c>
      <c r="I645" s="60">
        <v>925.5</v>
      </c>
      <c r="J645" s="259">
        <f t="shared" si="71"/>
        <v>64.150551050114373</v>
      </c>
      <c r="K645" s="259">
        <f t="shared" si="72"/>
        <v>100</v>
      </c>
    </row>
    <row r="646" spans="1:11">
      <c r="A646" s="78"/>
      <c r="B646" s="78"/>
      <c r="C646" s="6" t="s">
        <v>745</v>
      </c>
      <c r="D646" s="6"/>
      <c r="E646" s="3" t="s">
        <v>746</v>
      </c>
      <c r="F646" s="60">
        <f>F647</f>
        <v>138.33000000000001</v>
      </c>
      <c r="G646" s="60">
        <f t="shared" ref="G646:I647" si="78">G647</f>
        <v>138.33000000000001</v>
      </c>
      <c r="H646" s="60">
        <f t="shared" si="78"/>
        <v>0</v>
      </c>
      <c r="I646" s="60">
        <f t="shared" si="78"/>
        <v>0</v>
      </c>
      <c r="J646" s="259">
        <f t="shared" si="71"/>
        <v>0</v>
      </c>
      <c r="K646" s="259"/>
    </row>
    <row r="647" spans="1:11" ht="26.25">
      <c r="A647" s="78"/>
      <c r="B647" s="78"/>
      <c r="C647" s="6"/>
      <c r="D647" s="6" t="s">
        <v>444</v>
      </c>
      <c r="E647" s="3" t="s">
        <v>445</v>
      </c>
      <c r="F647" s="60">
        <f>F648</f>
        <v>138.33000000000001</v>
      </c>
      <c r="G647" s="60">
        <f t="shared" si="78"/>
        <v>138.33000000000001</v>
      </c>
      <c r="H647" s="60">
        <f t="shared" si="78"/>
        <v>0</v>
      </c>
      <c r="I647" s="60">
        <f t="shared" si="78"/>
        <v>0</v>
      </c>
      <c r="J647" s="259">
        <f t="shared" si="71"/>
        <v>0</v>
      </c>
      <c r="K647" s="259"/>
    </row>
    <row r="648" spans="1:11">
      <c r="A648" s="78"/>
      <c r="B648" s="78"/>
      <c r="C648" s="6"/>
      <c r="D648" s="6"/>
      <c r="E648" s="1" t="s">
        <v>145</v>
      </c>
      <c r="F648" s="60">
        <v>138.33000000000001</v>
      </c>
      <c r="G648" s="60">
        <v>138.33000000000001</v>
      </c>
      <c r="H648" s="60">
        <v>0</v>
      </c>
      <c r="I648" s="60">
        <v>0</v>
      </c>
      <c r="J648" s="259">
        <f t="shared" si="71"/>
        <v>0</v>
      </c>
      <c r="K648" s="259"/>
    </row>
    <row r="649" spans="1:11">
      <c r="A649" s="78"/>
      <c r="B649" s="78"/>
      <c r="C649" s="6" t="s">
        <v>792</v>
      </c>
      <c r="D649" s="6"/>
      <c r="E649" s="1" t="s">
        <v>793</v>
      </c>
      <c r="F649" s="60">
        <v>0</v>
      </c>
      <c r="G649" s="60">
        <f>G650</f>
        <v>360.55410000000001</v>
      </c>
      <c r="H649" s="60">
        <f>H650</f>
        <v>360.55410000000001</v>
      </c>
      <c r="I649" s="60">
        <f>I650</f>
        <v>360.55410000000001</v>
      </c>
      <c r="J649" s="259">
        <f t="shared" si="71"/>
        <v>100</v>
      </c>
      <c r="K649" s="259">
        <f t="shared" si="72"/>
        <v>100</v>
      </c>
    </row>
    <row r="650" spans="1:11" ht="26.25">
      <c r="A650" s="78"/>
      <c r="B650" s="78"/>
      <c r="C650" s="6"/>
      <c r="D650" s="6" t="s">
        <v>444</v>
      </c>
      <c r="E650" s="3" t="s">
        <v>445</v>
      </c>
      <c r="F650" s="60">
        <v>0</v>
      </c>
      <c r="G650" s="60">
        <v>360.55410000000001</v>
      </c>
      <c r="H650" s="60">
        <v>360.55410000000001</v>
      </c>
      <c r="I650" s="60">
        <v>360.55410000000001</v>
      </c>
      <c r="J650" s="259">
        <f t="shared" si="71"/>
        <v>100</v>
      </c>
      <c r="K650" s="259">
        <f t="shared" si="72"/>
        <v>100</v>
      </c>
    </row>
    <row r="651" spans="1:11" ht="26.25">
      <c r="A651" s="29"/>
      <c r="B651" s="29"/>
      <c r="C651" s="29" t="s">
        <v>251</v>
      </c>
      <c r="D651" s="29"/>
      <c r="E651" s="30" t="s">
        <v>252</v>
      </c>
      <c r="F651" s="61">
        <f t="shared" ref="F651:I652" si="79">F652</f>
        <v>4000</v>
      </c>
      <c r="G651" s="61">
        <f t="shared" si="79"/>
        <v>4000</v>
      </c>
      <c r="H651" s="61">
        <f t="shared" si="79"/>
        <v>0</v>
      </c>
      <c r="I651" s="61">
        <f t="shared" si="79"/>
        <v>0</v>
      </c>
      <c r="J651" s="258">
        <f t="shared" ref="J651:J709" si="80">I651/G651*100</f>
        <v>0</v>
      </c>
      <c r="K651" s="258"/>
    </row>
    <row r="652" spans="1:11" ht="26.25">
      <c r="A652" s="78"/>
      <c r="B652" s="78"/>
      <c r="C652" s="6" t="s">
        <v>253</v>
      </c>
      <c r="D652" s="6"/>
      <c r="E652" s="3" t="s">
        <v>254</v>
      </c>
      <c r="F652" s="60">
        <f t="shared" si="79"/>
        <v>4000</v>
      </c>
      <c r="G652" s="60">
        <f t="shared" si="79"/>
        <v>4000</v>
      </c>
      <c r="H652" s="60">
        <f t="shared" si="79"/>
        <v>0</v>
      </c>
      <c r="I652" s="60">
        <f t="shared" si="79"/>
        <v>0</v>
      </c>
      <c r="J652" s="259">
        <f t="shared" si="80"/>
        <v>0</v>
      </c>
      <c r="K652" s="259"/>
    </row>
    <row r="653" spans="1:11" ht="26.25">
      <c r="A653" s="78"/>
      <c r="B653" s="78"/>
      <c r="C653" s="6"/>
      <c r="D653" s="6" t="s">
        <v>444</v>
      </c>
      <c r="E653" s="3" t="s">
        <v>445</v>
      </c>
      <c r="F653" s="60">
        <f>F654+F655</f>
        <v>4000</v>
      </c>
      <c r="G653" s="60">
        <f>G654+G655</f>
        <v>4000</v>
      </c>
      <c r="H653" s="60">
        <f>H654+H655</f>
        <v>0</v>
      </c>
      <c r="I653" s="60">
        <f>I654+I655</f>
        <v>0</v>
      </c>
      <c r="J653" s="259">
        <f t="shared" si="80"/>
        <v>0</v>
      </c>
      <c r="K653" s="259"/>
    </row>
    <row r="654" spans="1:11">
      <c r="A654" s="78"/>
      <c r="B654" s="78"/>
      <c r="C654" s="6"/>
      <c r="D654" s="6"/>
      <c r="E654" s="3" t="s">
        <v>147</v>
      </c>
      <c r="F654" s="60">
        <v>3000</v>
      </c>
      <c r="G654" s="60">
        <v>3000</v>
      </c>
      <c r="H654" s="60">
        <v>0</v>
      </c>
      <c r="I654" s="60">
        <v>0</v>
      </c>
      <c r="J654" s="259">
        <f t="shared" si="80"/>
        <v>0</v>
      </c>
      <c r="K654" s="259"/>
    </row>
    <row r="655" spans="1:11">
      <c r="A655" s="78"/>
      <c r="B655" s="78"/>
      <c r="C655" s="6"/>
      <c r="D655" s="6"/>
      <c r="E655" s="3" t="s">
        <v>101</v>
      </c>
      <c r="F655" s="60">
        <v>1000</v>
      </c>
      <c r="G655" s="60">
        <v>1000</v>
      </c>
      <c r="H655" s="60">
        <v>0</v>
      </c>
      <c r="I655" s="60">
        <v>0</v>
      </c>
      <c r="J655" s="259">
        <f t="shared" si="80"/>
        <v>0</v>
      </c>
      <c r="K655" s="259"/>
    </row>
    <row r="656" spans="1:11" ht="25.5">
      <c r="A656" s="86">
        <v>621</v>
      </c>
      <c r="B656" s="133"/>
      <c r="C656" s="134"/>
      <c r="D656" s="86"/>
      <c r="E656" s="87" t="s">
        <v>593</v>
      </c>
      <c r="F656" s="69">
        <f>F657+F673+F699+F748+F756+F763</f>
        <v>95861.339670000001</v>
      </c>
      <c r="G656" s="69">
        <f>G657+G673+G699+G748+G756+G763</f>
        <v>96016.371849999996</v>
      </c>
      <c r="H656" s="69">
        <f>H657+H673+H699+H748+H756+H763</f>
        <v>46916.920130000006</v>
      </c>
      <c r="I656" s="69">
        <f>I657+I673+I699+I748+I756+I763</f>
        <v>46894.489740000005</v>
      </c>
      <c r="J656" s="254">
        <f t="shared" si="80"/>
        <v>48.840097617164865</v>
      </c>
      <c r="K656" s="254">
        <f t="shared" ref="K656:K709" si="81">I656/H656*100</f>
        <v>99.952191256506509</v>
      </c>
    </row>
    <row r="657" spans="1:11">
      <c r="A657" s="136"/>
      <c r="B657" s="15" t="s">
        <v>511</v>
      </c>
      <c r="C657" s="89"/>
      <c r="D657" s="88"/>
      <c r="E657" s="82" t="s">
        <v>519</v>
      </c>
      <c r="F657" s="63">
        <f>F658</f>
        <v>96.5</v>
      </c>
      <c r="G657" s="63">
        <f t="shared" ref="G657:I659" si="82">G658</f>
        <v>96.5</v>
      </c>
      <c r="H657" s="63">
        <f t="shared" si="82"/>
        <v>26.5</v>
      </c>
      <c r="I657" s="63">
        <f t="shared" si="82"/>
        <v>26.5</v>
      </c>
      <c r="J657" s="260">
        <f t="shared" si="80"/>
        <v>27.461139896373055</v>
      </c>
      <c r="K657" s="260">
        <f t="shared" si="81"/>
        <v>100</v>
      </c>
    </row>
    <row r="658" spans="1:11">
      <c r="A658" s="136"/>
      <c r="B658" s="15" t="s">
        <v>516</v>
      </c>
      <c r="C658" s="89"/>
      <c r="D658" s="88"/>
      <c r="E658" s="82" t="s">
        <v>527</v>
      </c>
      <c r="F658" s="63">
        <f>F659</f>
        <v>96.5</v>
      </c>
      <c r="G658" s="63">
        <f t="shared" si="82"/>
        <v>96.5</v>
      </c>
      <c r="H658" s="63">
        <f t="shared" si="82"/>
        <v>26.5</v>
      </c>
      <c r="I658" s="63">
        <f t="shared" si="82"/>
        <v>26.5</v>
      </c>
      <c r="J658" s="260">
        <f t="shared" si="80"/>
        <v>27.461139896373055</v>
      </c>
      <c r="K658" s="260">
        <f t="shared" si="81"/>
        <v>100</v>
      </c>
    </row>
    <row r="659" spans="1:11">
      <c r="A659" s="137"/>
      <c r="B659" s="15"/>
      <c r="C659" s="89" t="s">
        <v>3</v>
      </c>
      <c r="D659" s="88"/>
      <c r="E659" s="109" t="s">
        <v>4</v>
      </c>
      <c r="F659" s="63">
        <f>F660</f>
        <v>96.5</v>
      </c>
      <c r="G659" s="63">
        <f t="shared" si="82"/>
        <v>96.5</v>
      </c>
      <c r="H659" s="63">
        <f t="shared" si="82"/>
        <v>26.5</v>
      </c>
      <c r="I659" s="63">
        <f t="shared" si="82"/>
        <v>26.5</v>
      </c>
      <c r="J659" s="260">
        <f t="shared" si="80"/>
        <v>27.461139896373055</v>
      </c>
      <c r="K659" s="260">
        <f t="shared" si="81"/>
        <v>100</v>
      </c>
    </row>
    <row r="660" spans="1:11" ht="25.5">
      <c r="A660" s="91"/>
      <c r="B660" s="92"/>
      <c r="C660" s="93" t="s">
        <v>154</v>
      </c>
      <c r="D660" s="92"/>
      <c r="E660" s="94" t="s">
        <v>155</v>
      </c>
      <c r="F660" s="95">
        <f>F661+F665+F669</f>
        <v>96.5</v>
      </c>
      <c r="G660" s="95">
        <f>G661+G665+G669</f>
        <v>96.5</v>
      </c>
      <c r="H660" s="95">
        <f>H661+H665+H669</f>
        <v>26.5</v>
      </c>
      <c r="I660" s="95">
        <f>I661+I665+I669</f>
        <v>26.5</v>
      </c>
      <c r="J660" s="256">
        <f t="shared" si="80"/>
        <v>27.461139896373055</v>
      </c>
      <c r="K660" s="256">
        <f t="shared" si="81"/>
        <v>100</v>
      </c>
    </row>
    <row r="661" spans="1:11" ht="26.25">
      <c r="A661" s="27"/>
      <c r="B661" s="27"/>
      <c r="C661" s="27" t="s">
        <v>162</v>
      </c>
      <c r="D661" s="27"/>
      <c r="E661" s="28" t="s">
        <v>163</v>
      </c>
      <c r="F661" s="64">
        <f t="shared" ref="F661:I662" si="83">F662</f>
        <v>10</v>
      </c>
      <c r="G661" s="64">
        <f t="shared" si="83"/>
        <v>10</v>
      </c>
      <c r="H661" s="64">
        <f t="shared" si="83"/>
        <v>0</v>
      </c>
      <c r="I661" s="64">
        <f t="shared" si="83"/>
        <v>0</v>
      </c>
      <c r="J661" s="257">
        <f t="shared" si="80"/>
        <v>0</v>
      </c>
      <c r="K661" s="257"/>
    </row>
    <row r="662" spans="1:11" ht="26.25">
      <c r="A662" s="29"/>
      <c r="B662" s="29"/>
      <c r="C662" s="29" t="s">
        <v>164</v>
      </c>
      <c r="D662" s="29"/>
      <c r="E662" s="30" t="s">
        <v>165</v>
      </c>
      <c r="F662" s="61">
        <f t="shared" si="83"/>
        <v>10</v>
      </c>
      <c r="G662" s="61">
        <f t="shared" si="83"/>
        <v>10</v>
      </c>
      <c r="H662" s="61">
        <f t="shared" si="83"/>
        <v>0</v>
      </c>
      <c r="I662" s="61">
        <f t="shared" si="83"/>
        <v>0</v>
      </c>
      <c r="J662" s="258">
        <f t="shared" si="80"/>
        <v>0</v>
      </c>
      <c r="K662" s="258"/>
    </row>
    <row r="663" spans="1:11">
      <c r="A663" s="78"/>
      <c r="B663" s="78"/>
      <c r="C663" s="6" t="s">
        <v>166</v>
      </c>
      <c r="D663" s="6"/>
      <c r="E663" s="3" t="s">
        <v>489</v>
      </c>
      <c r="F663" s="60">
        <v>10</v>
      </c>
      <c r="G663" s="60">
        <v>10</v>
      </c>
      <c r="H663" s="60">
        <v>0</v>
      </c>
      <c r="I663" s="60">
        <v>0</v>
      </c>
      <c r="J663" s="259">
        <f t="shared" si="80"/>
        <v>0</v>
      </c>
      <c r="K663" s="259"/>
    </row>
    <row r="664" spans="1:11" ht="26.25">
      <c r="A664" s="78"/>
      <c r="B664" s="78"/>
      <c r="C664" s="6"/>
      <c r="D664" s="6" t="s">
        <v>444</v>
      </c>
      <c r="E664" s="3" t="s">
        <v>445</v>
      </c>
      <c r="F664" s="60">
        <v>10</v>
      </c>
      <c r="G664" s="60">
        <v>10</v>
      </c>
      <c r="H664" s="60">
        <v>0</v>
      </c>
      <c r="I664" s="60">
        <v>0</v>
      </c>
      <c r="J664" s="259">
        <f t="shared" si="80"/>
        <v>0</v>
      </c>
      <c r="K664" s="259"/>
    </row>
    <row r="665" spans="1:11">
      <c r="A665" s="27"/>
      <c r="B665" s="27"/>
      <c r="C665" s="27" t="s">
        <v>167</v>
      </c>
      <c r="D665" s="27"/>
      <c r="E665" s="28" t="s">
        <v>168</v>
      </c>
      <c r="F665" s="64">
        <f t="shared" ref="F665:I666" si="84">F666</f>
        <v>26.5</v>
      </c>
      <c r="G665" s="64">
        <f t="shared" si="84"/>
        <v>26.5</v>
      </c>
      <c r="H665" s="64">
        <f t="shared" si="84"/>
        <v>26.5</v>
      </c>
      <c r="I665" s="64">
        <f t="shared" si="84"/>
        <v>26.5</v>
      </c>
      <c r="J665" s="257">
        <f t="shared" si="80"/>
        <v>100</v>
      </c>
      <c r="K665" s="257">
        <f t="shared" si="81"/>
        <v>100</v>
      </c>
    </row>
    <row r="666" spans="1:11" ht="26.25">
      <c r="A666" s="29"/>
      <c r="B666" s="29"/>
      <c r="C666" s="29" t="s">
        <v>169</v>
      </c>
      <c r="D666" s="29"/>
      <c r="E666" s="30" t="s">
        <v>170</v>
      </c>
      <c r="F666" s="61">
        <f t="shared" si="84"/>
        <v>26.5</v>
      </c>
      <c r="G666" s="61">
        <f t="shared" si="84"/>
        <v>26.5</v>
      </c>
      <c r="H666" s="61">
        <f t="shared" si="84"/>
        <v>26.5</v>
      </c>
      <c r="I666" s="61">
        <f t="shared" si="84"/>
        <v>26.5</v>
      </c>
      <c r="J666" s="258">
        <f t="shared" si="80"/>
        <v>100</v>
      </c>
      <c r="K666" s="258">
        <f t="shared" si="81"/>
        <v>100</v>
      </c>
    </row>
    <row r="667" spans="1:11" ht="26.25">
      <c r="A667" s="78"/>
      <c r="B667" s="78"/>
      <c r="C667" s="6" t="s">
        <v>171</v>
      </c>
      <c r="D667" s="6"/>
      <c r="E667" s="3" t="s">
        <v>172</v>
      </c>
      <c r="F667" s="68">
        <v>26.5</v>
      </c>
      <c r="G667" s="68">
        <v>26.5</v>
      </c>
      <c r="H667" s="68">
        <v>26.5</v>
      </c>
      <c r="I667" s="68">
        <v>26.5</v>
      </c>
      <c r="J667" s="261">
        <f t="shared" si="80"/>
        <v>100</v>
      </c>
      <c r="K667" s="261">
        <f t="shared" si="81"/>
        <v>100</v>
      </c>
    </row>
    <row r="668" spans="1:11" ht="26.25">
      <c r="A668" s="78"/>
      <c r="B668" s="78"/>
      <c r="C668" s="6"/>
      <c r="D668" s="6" t="s">
        <v>444</v>
      </c>
      <c r="E668" s="3" t="s">
        <v>445</v>
      </c>
      <c r="F668" s="68">
        <v>26.5</v>
      </c>
      <c r="G668" s="68">
        <v>26.5</v>
      </c>
      <c r="H668" s="68">
        <v>26.5</v>
      </c>
      <c r="I668" s="68">
        <v>26.5</v>
      </c>
      <c r="J668" s="261">
        <f t="shared" si="80"/>
        <v>100</v>
      </c>
      <c r="K668" s="261">
        <f t="shared" si="81"/>
        <v>100</v>
      </c>
    </row>
    <row r="669" spans="1:11">
      <c r="A669" s="27"/>
      <c r="B669" s="27"/>
      <c r="C669" s="27" t="s">
        <v>413</v>
      </c>
      <c r="D669" s="27"/>
      <c r="E669" s="28" t="s">
        <v>173</v>
      </c>
      <c r="F669" s="64">
        <f t="shared" ref="F669:I670" si="85">F670</f>
        <v>60</v>
      </c>
      <c r="G669" s="64">
        <f t="shared" si="85"/>
        <v>60</v>
      </c>
      <c r="H669" s="64">
        <f t="shared" si="85"/>
        <v>0</v>
      </c>
      <c r="I669" s="64">
        <f t="shared" si="85"/>
        <v>0</v>
      </c>
      <c r="J669" s="257">
        <f t="shared" si="80"/>
        <v>0</v>
      </c>
      <c r="K669" s="257"/>
    </row>
    <row r="670" spans="1:11" ht="26.25">
      <c r="A670" s="29"/>
      <c r="B670" s="29"/>
      <c r="C670" s="29" t="s">
        <v>414</v>
      </c>
      <c r="D670" s="29"/>
      <c r="E670" s="30" t="s">
        <v>174</v>
      </c>
      <c r="F670" s="61">
        <f t="shared" si="85"/>
        <v>60</v>
      </c>
      <c r="G670" s="61">
        <f t="shared" si="85"/>
        <v>60</v>
      </c>
      <c r="H670" s="61">
        <f t="shared" si="85"/>
        <v>0</v>
      </c>
      <c r="I670" s="61">
        <f t="shared" si="85"/>
        <v>0</v>
      </c>
      <c r="J670" s="258">
        <f t="shared" si="80"/>
        <v>0</v>
      </c>
      <c r="K670" s="258"/>
    </row>
    <row r="671" spans="1:11" ht="26.25">
      <c r="A671" s="78"/>
      <c r="B671" s="78"/>
      <c r="C671" s="6" t="s">
        <v>454</v>
      </c>
      <c r="D671" s="6"/>
      <c r="E671" s="3" t="s">
        <v>634</v>
      </c>
      <c r="F671" s="60">
        <v>60</v>
      </c>
      <c r="G671" s="60">
        <v>60</v>
      </c>
      <c r="H671" s="60">
        <v>0</v>
      </c>
      <c r="I671" s="60">
        <v>0</v>
      </c>
      <c r="J671" s="259">
        <f t="shared" si="80"/>
        <v>0</v>
      </c>
      <c r="K671" s="259"/>
    </row>
    <row r="672" spans="1:11" ht="26.25">
      <c r="A672" s="78"/>
      <c r="B672" s="78"/>
      <c r="C672" s="6"/>
      <c r="D672" s="6" t="s">
        <v>444</v>
      </c>
      <c r="E672" s="3" t="s">
        <v>445</v>
      </c>
      <c r="F672" s="60">
        <v>60</v>
      </c>
      <c r="G672" s="60">
        <v>60</v>
      </c>
      <c r="H672" s="60">
        <v>0</v>
      </c>
      <c r="I672" s="60">
        <v>0</v>
      </c>
      <c r="J672" s="259">
        <f t="shared" si="80"/>
        <v>0</v>
      </c>
      <c r="K672" s="259"/>
    </row>
    <row r="673" spans="1:11">
      <c r="A673" s="137"/>
      <c r="B673" s="15" t="s">
        <v>561</v>
      </c>
      <c r="C673" s="89"/>
      <c r="D673" s="88"/>
      <c r="E673" s="82" t="s">
        <v>562</v>
      </c>
      <c r="F673" s="63">
        <f>F674+F681+F692</f>
        <v>19869.3</v>
      </c>
      <c r="G673" s="63">
        <f>G674+G681+G692</f>
        <v>19971.7</v>
      </c>
      <c r="H673" s="63">
        <f>H674+H681+H692</f>
        <v>10000.75</v>
      </c>
      <c r="I673" s="63">
        <f>I674+I681+I692</f>
        <v>10000.75</v>
      </c>
      <c r="J673" s="260">
        <f t="shared" si="80"/>
        <v>50.074605566877125</v>
      </c>
      <c r="K673" s="260">
        <f t="shared" si="81"/>
        <v>100</v>
      </c>
    </row>
    <row r="674" spans="1:11">
      <c r="A674" s="137"/>
      <c r="B674" s="15" t="s">
        <v>584</v>
      </c>
      <c r="C674" s="89"/>
      <c r="D674" s="88"/>
      <c r="E674" s="82" t="s">
        <v>585</v>
      </c>
      <c r="F674" s="63">
        <f t="shared" ref="F674:I679" si="86">F675</f>
        <v>19445.100000000002</v>
      </c>
      <c r="G674" s="63">
        <f t="shared" si="86"/>
        <v>19445.100000000002</v>
      </c>
      <c r="H674" s="63">
        <f t="shared" si="86"/>
        <v>9722.5499999999993</v>
      </c>
      <c r="I674" s="63">
        <f t="shared" si="86"/>
        <v>9722.5499999999993</v>
      </c>
      <c r="J674" s="260">
        <f t="shared" si="80"/>
        <v>49.999999999999986</v>
      </c>
      <c r="K674" s="260">
        <f t="shared" si="81"/>
        <v>100</v>
      </c>
    </row>
    <row r="675" spans="1:11">
      <c r="A675" s="137"/>
      <c r="B675" s="15"/>
      <c r="C675" s="89" t="s">
        <v>3</v>
      </c>
      <c r="D675" s="15"/>
      <c r="E675" s="109" t="s">
        <v>4</v>
      </c>
      <c r="F675" s="63">
        <f t="shared" si="86"/>
        <v>19445.100000000002</v>
      </c>
      <c r="G675" s="63">
        <f t="shared" si="86"/>
        <v>19445.100000000002</v>
      </c>
      <c r="H675" s="63">
        <f t="shared" si="86"/>
        <v>9722.5499999999993</v>
      </c>
      <c r="I675" s="63">
        <f t="shared" si="86"/>
        <v>9722.5499999999993</v>
      </c>
      <c r="J675" s="260">
        <f t="shared" si="80"/>
        <v>49.999999999999986</v>
      </c>
      <c r="K675" s="260">
        <f t="shared" si="81"/>
        <v>100</v>
      </c>
    </row>
    <row r="676" spans="1:11" ht="25.5">
      <c r="A676" s="91"/>
      <c r="B676" s="92"/>
      <c r="C676" s="93" t="s">
        <v>201</v>
      </c>
      <c r="D676" s="92"/>
      <c r="E676" s="94" t="s">
        <v>202</v>
      </c>
      <c r="F676" s="95">
        <f t="shared" si="86"/>
        <v>19445.100000000002</v>
      </c>
      <c r="G676" s="95">
        <f t="shared" si="86"/>
        <v>19445.100000000002</v>
      </c>
      <c r="H676" s="95">
        <f t="shared" si="86"/>
        <v>9722.5499999999993</v>
      </c>
      <c r="I676" s="95">
        <f t="shared" si="86"/>
        <v>9722.5499999999993</v>
      </c>
      <c r="J676" s="256">
        <f t="shared" si="80"/>
        <v>49.999999999999986</v>
      </c>
      <c r="K676" s="256">
        <f t="shared" si="81"/>
        <v>100</v>
      </c>
    </row>
    <row r="677" spans="1:11" ht="26.25">
      <c r="A677" s="27"/>
      <c r="B677" s="27"/>
      <c r="C677" s="27" t="s">
        <v>203</v>
      </c>
      <c r="D677" s="27"/>
      <c r="E677" s="28" t="s">
        <v>204</v>
      </c>
      <c r="F677" s="64">
        <f t="shared" si="86"/>
        <v>19445.100000000002</v>
      </c>
      <c r="G677" s="64">
        <f t="shared" si="86"/>
        <v>19445.100000000002</v>
      </c>
      <c r="H677" s="64">
        <f t="shared" si="86"/>
        <v>9722.5499999999993</v>
      </c>
      <c r="I677" s="64">
        <f t="shared" si="86"/>
        <v>9722.5499999999993</v>
      </c>
      <c r="J677" s="257">
        <f t="shared" si="80"/>
        <v>49.999999999999986</v>
      </c>
      <c r="K677" s="257">
        <f t="shared" si="81"/>
        <v>100</v>
      </c>
    </row>
    <row r="678" spans="1:11" ht="26.25">
      <c r="A678" s="29"/>
      <c r="B678" s="29"/>
      <c r="C678" s="29" t="s">
        <v>216</v>
      </c>
      <c r="D678" s="29"/>
      <c r="E678" s="30" t="s">
        <v>217</v>
      </c>
      <c r="F678" s="61">
        <f t="shared" si="86"/>
        <v>19445.100000000002</v>
      </c>
      <c r="G678" s="61">
        <f t="shared" si="86"/>
        <v>19445.100000000002</v>
      </c>
      <c r="H678" s="61">
        <f t="shared" si="86"/>
        <v>9722.5499999999993</v>
      </c>
      <c r="I678" s="61">
        <f t="shared" si="86"/>
        <v>9722.5499999999993</v>
      </c>
      <c r="J678" s="258">
        <f t="shared" si="80"/>
        <v>49.999999999999986</v>
      </c>
      <c r="K678" s="258">
        <f t="shared" si="81"/>
        <v>100</v>
      </c>
    </row>
    <row r="679" spans="1:11">
      <c r="A679" s="78"/>
      <c r="B679" s="78"/>
      <c r="C679" s="6" t="s">
        <v>218</v>
      </c>
      <c r="D679" s="6"/>
      <c r="E679" s="8" t="s">
        <v>418</v>
      </c>
      <c r="F679" s="60">
        <f t="shared" si="86"/>
        <v>19445.100000000002</v>
      </c>
      <c r="G679" s="60">
        <f t="shared" si="86"/>
        <v>19445.100000000002</v>
      </c>
      <c r="H679" s="60">
        <f t="shared" si="86"/>
        <v>9722.5499999999993</v>
      </c>
      <c r="I679" s="60">
        <f t="shared" si="86"/>
        <v>9722.5499999999993</v>
      </c>
      <c r="J679" s="259">
        <f t="shared" si="80"/>
        <v>49.999999999999986</v>
      </c>
      <c r="K679" s="259">
        <f t="shared" si="81"/>
        <v>100</v>
      </c>
    </row>
    <row r="680" spans="1:11" ht="26.25">
      <c r="A680" s="78"/>
      <c r="B680" s="78"/>
      <c r="C680" s="6"/>
      <c r="D680" s="6" t="s">
        <v>444</v>
      </c>
      <c r="E680" s="3" t="s">
        <v>445</v>
      </c>
      <c r="F680" s="60">
        <f>19464.2-19.1</f>
        <v>19445.100000000002</v>
      </c>
      <c r="G680" s="60">
        <f>19464.2-19.1</f>
        <v>19445.100000000002</v>
      </c>
      <c r="H680" s="60">
        <v>9722.5499999999993</v>
      </c>
      <c r="I680" s="60">
        <v>9722.5499999999993</v>
      </c>
      <c r="J680" s="259">
        <f t="shared" si="80"/>
        <v>49.999999999999986</v>
      </c>
      <c r="K680" s="259">
        <f t="shared" si="81"/>
        <v>100</v>
      </c>
    </row>
    <row r="681" spans="1:11">
      <c r="A681" s="136"/>
      <c r="B681" s="15" t="s">
        <v>586</v>
      </c>
      <c r="C681" s="89"/>
      <c r="D681" s="15"/>
      <c r="E681" s="82" t="s">
        <v>587</v>
      </c>
      <c r="F681" s="63">
        <f t="shared" ref="F681:I682" si="87">F682</f>
        <v>291.60000000000002</v>
      </c>
      <c r="G681" s="63">
        <f t="shared" si="87"/>
        <v>391.6</v>
      </c>
      <c r="H681" s="63">
        <f t="shared" si="87"/>
        <v>176.5</v>
      </c>
      <c r="I681" s="63">
        <f t="shared" si="87"/>
        <v>176.5</v>
      </c>
      <c r="J681" s="260">
        <f t="shared" si="80"/>
        <v>45.071501532175688</v>
      </c>
      <c r="K681" s="260">
        <f t="shared" si="81"/>
        <v>100</v>
      </c>
    </row>
    <row r="682" spans="1:11">
      <c r="A682" s="136"/>
      <c r="B682" s="15"/>
      <c r="C682" s="89" t="s">
        <v>3</v>
      </c>
      <c r="D682" s="15"/>
      <c r="E682" s="109" t="s">
        <v>4</v>
      </c>
      <c r="F682" s="63">
        <f t="shared" si="87"/>
        <v>291.60000000000002</v>
      </c>
      <c r="G682" s="63">
        <f t="shared" si="87"/>
        <v>391.6</v>
      </c>
      <c r="H682" s="63">
        <f t="shared" si="87"/>
        <v>176.5</v>
      </c>
      <c r="I682" s="63">
        <f t="shared" si="87"/>
        <v>176.5</v>
      </c>
      <c r="J682" s="260">
        <f t="shared" si="80"/>
        <v>45.071501532175688</v>
      </c>
      <c r="K682" s="260">
        <f t="shared" si="81"/>
        <v>100</v>
      </c>
    </row>
    <row r="683" spans="1:11" ht="25.5">
      <c r="A683" s="91"/>
      <c r="B683" s="92"/>
      <c r="C683" s="93" t="s">
        <v>201</v>
      </c>
      <c r="D683" s="92"/>
      <c r="E683" s="94" t="s">
        <v>202</v>
      </c>
      <c r="F683" s="95">
        <f t="shared" ref="F683:I684" si="88">F684</f>
        <v>291.60000000000002</v>
      </c>
      <c r="G683" s="95">
        <f t="shared" si="88"/>
        <v>391.6</v>
      </c>
      <c r="H683" s="95">
        <f t="shared" si="88"/>
        <v>176.5</v>
      </c>
      <c r="I683" s="95">
        <f t="shared" si="88"/>
        <v>176.5</v>
      </c>
      <c r="J683" s="256">
        <f t="shared" si="80"/>
        <v>45.071501532175688</v>
      </c>
      <c r="K683" s="256">
        <f t="shared" si="81"/>
        <v>100</v>
      </c>
    </row>
    <row r="684" spans="1:11">
      <c r="A684" s="27"/>
      <c r="B684" s="27"/>
      <c r="C684" s="27" t="s">
        <v>232</v>
      </c>
      <c r="D684" s="27"/>
      <c r="E684" s="28" t="s">
        <v>233</v>
      </c>
      <c r="F684" s="64">
        <f t="shared" si="88"/>
        <v>291.60000000000002</v>
      </c>
      <c r="G684" s="64">
        <f t="shared" si="88"/>
        <v>391.6</v>
      </c>
      <c r="H684" s="64">
        <f t="shared" si="88"/>
        <v>176.5</v>
      </c>
      <c r="I684" s="64">
        <f t="shared" si="88"/>
        <v>176.5</v>
      </c>
      <c r="J684" s="257">
        <f t="shared" si="80"/>
        <v>45.071501532175688</v>
      </c>
      <c r="K684" s="257">
        <f t="shared" si="81"/>
        <v>100</v>
      </c>
    </row>
    <row r="685" spans="1:11">
      <c r="A685" s="29"/>
      <c r="B685" s="29"/>
      <c r="C685" s="29" t="s">
        <v>234</v>
      </c>
      <c r="D685" s="29"/>
      <c r="E685" s="30" t="s">
        <v>235</v>
      </c>
      <c r="F685" s="61">
        <f>F686+F688</f>
        <v>291.60000000000002</v>
      </c>
      <c r="G685" s="61">
        <f>G686+G688</f>
        <v>391.6</v>
      </c>
      <c r="H685" s="61">
        <f>H686+H688</f>
        <v>176.5</v>
      </c>
      <c r="I685" s="61">
        <f>I686+I688</f>
        <v>176.5</v>
      </c>
      <c r="J685" s="258">
        <f t="shared" si="80"/>
        <v>45.071501532175688</v>
      </c>
      <c r="K685" s="258">
        <f t="shared" si="81"/>
        <v>100</v>
      </c>
    </row>
    <row r="686" spans="1:11" ht="64.5">
      <c r="A686" s="78"/>
      <c r="B686" s="78"/>
      <c r="C686" s="6" t="s">
        <v>236</v>
      </c>
      <c r="D686" s="6"/>
      <c r="E686" s="3" t="s">
        <v>237</v>
      </c>
      <c r="F686" s="60">
        <f>F687</f>
        <v>225.1</v>
      </c>
      <c r="G686" s="60">
        <f>G687</f>
        <v>225.1</v>
      </c>
      <c r="H686" s="60">
        <f>H687</f>
        <v>10</v>
      </c>
      <c r="I686" s="60">
        <f>I687</f>
        <v>10</v>
      </c>
      <c r="J686" s="259">
        <f t="shared" si="80"/>
        <v>4.4424700133274104</v>
      </c>
      <c r="K686" s="259">
        <f t="shared" si="81"/>
        <v>100</v>
      </c>
    </row>
    <row r="687" spans="1:11" ht="26.25">
      <c r="A687" s="78"/>
      <c r="B687" s="78"/>
      <c r="C687" s="6"/>
      <c r="D687" s="6" t="s">
        <v>444</v>
      </c>
      <c r="E687" s="3" t="s">
        <v>445</v>
      </c>
      <c r="F687" s="60">
        <f>237-11.9</f>
        <v>225.1</v>
      </c>
      <c r="G687" s="60">
        <f>237-11.9</f>
        <v>225.1</v>
      </c>
      <c r="H687" s="60">
        <v>10</v>
      </c>
      <c r="I687" s="60">
        <v>10</v>
      </c>
      <c r="J687" s="259">
        <f t="shared" si="80"/>
        <v>4.4424700133274104</v>
      </c>
      <c r="K687" s="259">
        <f t="shared" si="81"/>
        <v>100</v>
      </c>
    </row>
    <row r="688" spans="1:11">
      <c r="A688" s="78"/>
      <c r="B688" s="78"/>
      <c r="C688" s="14" t="s">
        <v>238</v>
      </c>
      <c r="D688" s="14"/>
      <c r="E688" s="1" t="s">
        <v>239</v>
      </c>
      <c r="F688" s="60">
        <f>F689</f>
        <v>66.5</v>
      </c>
      <c r="G688" s="60">
        <f>G689</f>
        <v>166.5</v>
      </c>
      <c r="H688" s="60">
        <f>H689</f>
        <v>166.5</v>
      </c>
      <c r="I688" s="60">
        <f>I689</f>
        <v>166.5</v>
      </c>
      <c r="J688" s="259">
        <f t="shared" si="80"/>
        <v>100</v>
      </c>
      <c r="K688" s="259"/>
    </row>
    <row r="689" spans="1:11" ht="26.25">
      <c r="A689" s="78"/>
      <c r="B689" s="78"/>
      <c r="C689" s="14"/>
      <c r="D689" s="6" t="s">
        <v>444</v>
      </c>
      <c r="E689" s="3" t="s">
        <v>445</v>
      </c>
      <c r="F689" s="60">
        <f>F691</f>
        <v>66.5</v>
      </c>
      <c r="G689" s="60">
        <f>SUM(G691+G690)</f>
        <v>166.5</v>
      </c>
      <c r="H689" s="60">
        <f>SUM(H691+H690)</f>
        <v>166.5</v>
      </c>
      <c r="I689" s="60">
        <f>SUM(I691+I690)</f>
        <v>166.5</v>
      </c>
      <c r="J689" s="259">
        <f t="shared" si="80"/>
        <v>100</v>
      </c>
      <c r="K689" s="259"/>
    </row>
    <row r="690" spans="1:11">
      <c r="A690" s="78"/>
      <c r="B690" s="78"/>
      <c r="C690" s="14"/>
      <c r="D690" s="6"/>
      <c r="E690" s="1" t="s">
        <v>180</v>
      </c>
      <c r="F690" s="60"/>
      <c r="G690" s="60">
        <v>100</v>
      </c>
      <c r="H690" s="60">
        <v>100</v>
      </c>
      <c r="I690" s="60">
        <v>100</v>
      </c>
      <c r="J690" s="259"/>
      <c r="K690" s="259"/>
    </row>
    <row r="691" spans="1:11">
      <c r="A691" s="78"/>
      <c r="B691" s="78"/>
      <c r="C691" s="6"/>
      <c r="D691" s="6"/>
      <c r="E691" s="1" t="s">
        <v>145</v>
      </c>
      <c r="F691" s="60">
        <f>70-3.5</f>
        <v>66.5</v>
      </c>
      <c r="G691" s="60">
        <f>70-3.5</f>
        <v>66.5</v>
      </c>
      <c r="H691" s="60">
        <f>70-3.5</f>
        <v>66.5</v>
      </c>
      <c r="I691" s="60">
        <f>70-3.5</f>
        <v>66.5</v>
      </c>
      <c r="J691" s="259">
        <f t="shared" si="80"/>
        <v>100</v>
      </c>
      <c r="K691" s="259"/>
    </row>
    <row r="692" spans="1:11">
      <c r="A692" s="136"/>
      <c r="B692" s="15" t="s">
        <v>588</v>
      </c>
      <c r="C692" s="89"/>
      <c r="D692" s="15"/>
      <c r="E692" s="109" t="s">
        <v>589</v>
      </c>
      <c r="F692" s="63">
        <f t="shared" ref="F692:I694" si="89">F693</f>
        <v>132.6</v>
      </c>
      <c r="G692" s="63">
        <f t="shared" si="89"/>
        <v>135</v>
      </c>
      <c r="H692" s="63">
        <f t="shared" si="89"/>
        <v>101.7</v>
      </c>
      <c r="I692" s="63">
        <f t="shared" si="89"/>
        <v>101.7</v>
      </c>
      <c r="J692" s="260">
        <f t="shared" si="80"/>
        <v>75.333333333333329</v>
      </c>
      <c r="K692" s="260"/>
    </row>
    <row r="693" spans="1:11">
      <c r="A693" s="136"/>
      <c r="B693" s="15"/>
      <c r="C693" s="89" t="s">
        <v>3</v>
      </c>
      <c r="D693" s="15"/>
      <c r="E693" s="109" t="s">
        <v>4</v>
      </c>
      <c r="F693" s="63">
        <f t="shared" si="89"/>
        <v>132.6</v>
      </c>
      <c r="G693" s="63">
        <f t="shared" si="89"/>
        <v>135</v>
      </c>
      <c r="H693" s="63">
        <f t="shared" si="89"/>
        <v>101.7</v>
      </c>
      <c r="I693" s="63">
        <f t="shared" si="89"/>
        <v>101.7</v>
      </c>
      <c r="J693" s="260">
        <f t="shared" si="80"/>
        <v>75.333333333333329</v>
      </c>
      <c r="K693" s="260"/>
    </row>
    <row r="694" spans="1:11" ht="25.5">
      <c r="A694" s="91"/>
      <c r="B694" s="92"/>
      <c r="C694" s="93" t="s">
        <v>55</v>
      </c>
      <c r="D694" s="92"/>
      <c r="E694" s="94" t="s">
        <v>56</v>
      </c>
      <c r="F694" s="95">
        <f t="shared" si="89"/>
        <v>132.6</v>
      </c>
      <c r="G694" s="95">
        <f t="shared" si="89"/>
        <v>135</v>
      </c>
      <c r="H694" s="95">
        <f t="shared" si="89"/>
        <v>101.7</v>
      </c>
      <c r="I694" s="95">
        <f t="shared" si="89"/>
        <v>101.7</v>
      </c>
      <c r="J694" s="256">
        <f t="shared" si="80"/>
        <v>75.333333333333329</v>
      </c>
      <c r="K694" s="256"/>
    </row>
    <row r="695" spans="1:11">
      <c r="A695" s="27"/>
      <c r="B695" s="27"/>
      <c r="C695" s="27" t="s">
        <v>117</v>
      </c>
      <c r="D695" s="27"/>
      <c r="E695" s="31" t="s">
        <v>118</v>
      </c>
      <c r="F695" s="64">
        <f t="shared" ref="F695:I697" si="90">F696</f>
        <v>132.6</v>
      </c>
      <c r="G695" s="64">
        <f t="shared" si="90"/>
        <v>135</v>
      </c>
      <c r="H695" s="64">
        <f t="shared" si="90"/>
        <v>101.7</v>
      </c>
      <c r="I695" s="64">
        <f t="shared" si="90"/>
        <v>101.7</v>
      </c>
      <c r="J695" s="257">
        <f t="shared" si="80"/>
        <v>75.333333333333329</v>
      </c>
      <c r="K695" s="257"/>
    </row>
    <row r="696" spans="1:11" ht="26.25">
      <c r="A696" s="29"/>
      <c r="B696" s="29"/>
      <c r="C696" s="29" t="s">
        <v>119</v>
      </c>
      <c r="D696" s="29"/>
      <c r="E696" s="30" t="s">
        <v>120</v>
      </c>
      <c r="F696" s="61">
        <f>F697</f>
        <v>132.6</v>
      </c>
      <c r="G696" s="61">
        <f t="shared" si="90"/>
        <v>135</v>
      </c>
      <c r="H696" s="61">
        <f t="shared" si="90"/>
        <v>101.7</v>
      </c>
      <c r="I696" s="61">
        <f t="shared" si="90"/>
        <v>101.7</v>
      </c>
      <c r="J696" s="258">
        <f t="shared" si="80"/>
        <v>75.333333333333329</v>
      </c>
      <c r="K696" s="258"/>
    </row>
    <row r="697" spans="1:11" ht="26.25">
      <c r="A697" s="78"/>
      <c r="B697" s="78"/>
      <c r="C697" s="6" t="s">
        <v>123</v>
      </c>
      <c r="D697" s="6"/>
      <c r="E697" s="3" t="s">
        <v>124</v>
      </c>
      <c r="F697" s="60">
        <f>F698</f>
        <v>132.6</v>
      </c>
      <c r="G697" s="60">
        <f t="shared" si="90"/>
        <v>135</v>
      </c>
      <c r="H697" s="60">
        <f t="shared" si="90"/>
        <v>101.7</v>
      </c>
      <c r="I697" s="60">
        <f t="shared" si="90"/>
        <v>101.7</v>
      </c>
      <c r="J697" s="259">
        <f t="shared" si="80"/>
        <v>75.333333333333329</v>
      </c>
      <c r="K697" s="259"/>
    </row>
    <row r="698" spans="1:11" ht="26.25">
      <c r="A698" s="78"/>
      <c r="B698" s="78"/>
      <c r="C698" s="6"/>
      <c r="D698" s="6" t="s">
        <v>444</v>
      </c>
      <c r="E698" s="3" t="s">
        <v>445</v>
      </c>
      <c r="F698" s="60">
        <v>132.6</v>
      </c>
      <c r="G698" s="60">
        <v>135</v>
      </c>
      <c r="H698" s="60">
        <v>101.7</v>
      </c>
      <c r="I698" s="60">
        <v>101.7</v>
      </c>
      <c r="J698" s="259">
        <f t="shared" si="80"/>
        <v>75.333333333333329</v>
      </c>
      <c r="K698" s="259"/>
    </row>
    <row r="699" spans="1:11">
      <c r="A699" s="88"/>
      <c r="B699" s="15" t="s">
        <v>565</v>
      </c>
      <c r="C699" s="89"/>
      <c r="D699" s="88"/>
      <c r="E699" s="82" t="s">
        <v>566</v>
      </c>
      <c r="F699" s="63">
        <f>F700+F730</f>
        <v>74024.152629999997</v>
      </c>
      <c r="G699" s="63">
        <f>G700+G730</f>
        <v>74076.784209999998</v>
      </c>
      <c r="H699" s="63">
        <f>H700+H730</f>
        <v>35945.770130000004</v>
      </c>
      <c r="I699" s="63">
        <f>I700+I730</f>
        <v>35923.339740000003</v>
      </c>
      <c r="J699" s="260">
        <f t="shared" si="80"/>
        <v>48.494734380154867</v>
      </c>
      <c r="K699" s="260">
        <f t="shared" si="81"/>
        <v>99.937599361708266</v>
      </c>
    </row>
    <row r="700" spans="1:11">
      <c r="A700" s="58"/>
      <c r="B700" s="15" t="s">
        <v>594</v>
      </c>
      <c r="C700" s="89"/>
      <c r="D700" s="88"/>
      <c r="E700" s="82" t="s">
        <v>567</v>
      </c>
      <c r="F700" s="63">
        <f t="shared" ref="F700:I702" si="91">F701</f>
        <v>68972.752630000003</v>
      </c>
      <c r="G700" s="63">
        <f t="shared" si="91"/>
        <v>69025.384210000004</v>
      </c>
      <c r="H700" s="63">
        <f t="shared" si="91"/>
        <v>33304.234210000002</v>
      </c>
      <c r="I700" s="63">
        <f t="shared" si="91"/>
        <v>33304.234210000002</v>
      </c>
      <c r="J700" s="260">
        <f t="shared" si="80"/>
        <v>48.249255822577624</v>
      </c>
      <c r="K700" s="260">
        <f t="shared" si="81"/>
        <v>100</v>
      </c>
    </row>
    <row r="701" spans="1:11">
      <c r="A701" s="58"/>
      <c r="B701" s="15"/>
      <c r="C701" s="89" t="s">
        <v>3</v>
      </c>
      <c r="D701" s="15"/>
      <c r="E701" s="109" t="s">
        <v>4</v>
      </c>
      <c r="F701" s="63">
        <f t="shared" si="91"/>
        <v>68972.752630000003</v>
      </c>
      <c r="G701" s="63">
        <f t="shared" si="91"/>
        <v>69025.384210000004</v>
      </c>
      <c r="H701" s="63">
        <f t="shared" si="91"/>
        <v>33304.234210000002</v>
      </c>
      <c r="I701" s="63">
        <f t="shared" si="91"/>
        <v>33304.234210000002</v>
      </c>
      <c r="J701" s="260">
        <f t="shared" si="80"/>
        <v>48.249255822577624</v>
      </c>
      <c r="K701" s="260">
        <f t="shared" si="81"/>
        <v>100</v>
      </c>
    </row>
    <row r="702" spans="1:11" ht="25.5">
      <c r="A702" s="91"/>
      <c r="B702" s="92"/>
      <c r="C702" s="93" t="s">
        <v>201</v>
      </c>
      <c r="D702" s="92"/>
      <c r="E702" s="94" t="s">
        <v>202</v>
      </c>
      <c r="F702" s="95">
        <f>F703</f>
        <v>68972.752630000003</v>
      </c>
      <c r="G702" s="95">
        <f t="shared" si="91"/>
        <v>69025.384210000004</v>
      </c>
      <c r="H702" s="95">
        <f t="shared" si="91"/>
        <v>33304.234210000002</v>
      </c>
      <c r="I702" s="95">
        <f t="shared" si="91"/>
        <v>33304.234210000002</v>
      </c>
      <c r="J702" s="256">
        <f t="shared" si="80"/>
        <v>48.249255822577624</v>
      </c>
      <c r="K702" s="256">
        <f t="shared" si="81"/>
        <v>100</v>
      </c>
    </row>
    <row r="703" spans="1:11" ht="26.25">
      <c r="A703" s="27"/>
      <c r="B703" s="27"/>
      <c r="C703" s="27" t="s">
        <v>203</v>
      </c>
      <c r="D703" s="27"/>
      <c r="E703" s="28" t="s">
        <v>204</v>
      </c>
      <c r="F703" s="64">
        <f>F704+F707+F712+F715+F724</f>
        <v>68972.752630000003</v>
      </c>
      <c r="G703" s="64">
        <f>G704+G707+G712+G715+G724</f>
        <v>69025.384210000004</v>
      </c>
      <c r="H703" s="64">
        <f>H704+H707+H712+H715+H724</f>
        <v>33304.234210000002</v>
      </c>
      <c r="I703" s="64">
        <f>I704+I707+I712+I715+I724</f>
        <v>33304.234210000002</v>
      </c>
      <c r="J703" s="257">
        <f t="shared" si="80"/>
        <v>48.249255822577624</v>
      </c>
      <c r="K703" s="257">
        <f t="shared" si="81"/>
        <v>100</v>
      </c>
    </row>
    <row r="704" spans="1:11" ht="39">
      <c r="A704" s="29"/>
      <c r="B704" s="29"/>
      <c r="C704" s="29" t="s">
        <v>205</v>
      </c>
      <c r="D704" s="29"/>
      <c r="E704" s="30" t="s">
        <v>206</v>
      </c>
      <c r="F704" s="61">
        <f t="shared" ref="F704:I705" si="92">F705</f>
        <v>46407.7</v>
      </c>
      <c r="G704" s="61">
        <f t="shared" si="92"/>
        <v>46407.7</v>
      </c>
      <c r="H704" s="61">
        <f t="shared" si="92"/>
        <v>23249.55</v>
      </c>
      <c r="I704" s="61">
        <f t="shared" si="92"/>
        <v>23249.55</v>
      </c>
      <c r="J704" s="258">
        <f t="shared" si="80"/>
        <v>50.098475037547651</v>
      </c>
      <c r="K704" s="258">
        <f t="shared" si="81"/>
        <v>100</v>
      </c>
    </row>
    <row r="705" spans="1:11">
      <c r="A705" s="6"/>
      <c r="B705" s="6"/>
      <c r="C705" s="6" t="s">
        <v>207</v>
      </c>
      <c r="D705" s="6"/>
      <c r="E705" s="8" t="s">
        <v>415</v>
      </c>
      <c r="F705" s="60">
        <f t="shared" si="92"/>
        <v>46407.7</v>
      </c>
      <c r="G705" s="60">
        <f t="shared" si="92"/>
        <v>46407.7</v>
      </c>
      <c r="H705" s="60">
        <f t="shared" si="92"/>
        <v>23249.55</v>
      </c>
      <c r="I705" s="60">
        <f t="shared" si="92"/>
        <v>23249.55</v>
      </c>
      <c r="J705" s="259">
        <f t="shared" si="80"/>
        <v>50.098475037547651</v>
      </c>
      <c r="K705" s="259">
        <f t="shared" si="81"/>
        <v>100</v>
      </c>
    </row>
    <row r="706" spans="1:11" ht="26.25">
      <c r="A706" s="6"/>
      <c r="B706" s="6"/>
      <c r="C706" s="6"/>
      <c r="D706" s="6" t="s">
        <v>444</v>
      </c>
      <c r="E706" s="3" t="s">
        <v>445</v>
      </c>
      <c r="F706" s="60">
        <v>46407.7</v>
      </c>
      <c r="G706" s="60">
        <v>46407.7</v>
      </c>
      <c r="H706" s="60">
        <v>23249.55</v>
      </c>
      <c r="I706" s="60">
        <v>23249.55</v>
      </c>
      <c r="J706" s="259">
        <f t="shared" si="80"/>
        <v>50.098475037547651</v>
      </c>
      <c r="K706" s="259">
        <f t="shared" si="81"/>
        <v>100</v>
      </c>
    </row>
    <row r="707" spans="1:11">
      <c r="A707" s="29"/>
      <c r="B707" s="29"/>
      <c r="C707" s="29" t="s">
        <v>208</v>
      </c>
      <c r="D707" s="29"/>
      <c r="E707" s="30" t="s">
        <v>209</v>
      </c>
      <c r="F707" s="61">
        <f>F708+F710</f>
        <v>19129.8</v>
      </c>
      <c r="G707" s="61">
        <f>G708+G710</f>
        <v>19129.8</v>
      </c>
      <c r="H707" s="61">
        <f>H708+H710</f>
        <v>9302</v>
      </c>
      <c r="I707" s="61">
        <f>I708+I710</f>
        <v>9302</v>
      </c>
      <c r="J707" s="258">
        <f t="shared" si="80"/>
        <v>48.625704398373223</v>
      </c>
      <c r="K707" s="258">
        <f t="shared" si="81"/>
        <v>100</v>
      </c>
    </row>
    <row r="708" spans="1:11" ht="26.25">
      <c r="A708" s="6"/>
      <c r="B708" s="6"/>
      <c r="C708" s="6" t="s">
        <v>210</v>
      </c>
      <c r="D708" s="6"/>
      <c r="E708" s="8" t="s">
        <v>416</v>
      </c>
      <c r="F708" s="60">
        <f>F709</f>
        <v>18629.8</v>
      </c>
      <c r="G708" s="60">
        <f>G709</f>
        <v>18629.8</v>
      </c>
      <c r="H708" s="60">
        <f>H709</f>
        <v>9052</v>
      </c>
      <c r="I708" s="60">
        <f>I709</f>
        <v>9052</v>
      </c>
      <c r="J708" s="259">
        <f t="shared" si="80"/>
        <v>48.588820062480544</v>
      </c>
      <c r="K708" s="259">
        <f t="shared" si="81"/>
        <v>100</v>
      </c>
    </row>
    <row r="709" spans="1:11" ht="26.25">
      <c r="A709" s="6"/>
      <c r="B709" s="6"/>
      <c r="C709" s="6"/>
      <c r="D709" s="6" t="s">
        <v>444</v>
      </c>
      <c r="E709" s="3" t="s">
        <v>445</v>
      </c>
      <c r="F709" s="60">
        <f>18743-113.2</f>
        <v>18629.8</v>
      </c>
      <c r="G709" s="60">
        <f>18743-113.2</f>
        <v>18629.8</v>
      </c>
      <c r="H709" s="60">
        <v>9052</v>
      </c>
      <c r="I709" s="60">
        <v>9052</v>
      </c>
      <c r="J709" s="259">
        <f t="shared" si="80"/>
        <v>48.588820062480544</v>
      </c>
      <c r="K709" s="259">
        <f t="shared" si="81"/>
        <v>100</v>
      </c>
    </row>
    <row r="710" spans="1:11">
      <c r="A710" s="6"/>
      <c r="B710" s="6"/>
      <c r="C710" s="6" t="s">
        <v>211</v>
      </c>
      <c r="D710" s="6"/>
      <c r="E710" s="8" t="s">
        <v>212</v>
      </c>
      <c r="F710" s="60">
        <v>500</v>
      </c>
      <c r="G710" s="60">
        <v>500</v>
      </c>
      <c r="H710" s="60">
        <f>H711</f>
        <v>250</v>
      </c>
      <c r="I710" s="60">
        <f>I711</f>
        <v>250</v>
      </c>
      <c r="J710" s="259">
        <f t="shared" ref="J710:J770" si="93">I710/G710*100</f>
        <v>50</v>
      </c>
      <c r="K710" s="259">
        <f t="shared" ref="K710:K770" si="94">I710/H710*100</f>
        <v>100</v>
      </c>
    </row>
    <row r="711" spans="1:11" ht="26.25">
      <c r="A711" s="6"/>
      <c r="B711" s="6"/>
      <c r="C711" s="6"/>
      <c r="D711" s="6" t="s">
        <v>444</v>
      </c>
      <c r="E711" s="3" t="s">
        <v>445</v>
      </c>
      <c r="F711" s="60">
        <v>500</v>
      </c>
      <c r="G711" s="60">
        <v>500</v>
      </c>
      <c r="H711" s="60">
        <v>250</v>
      </c>
      <c r="I711" s="60">
        <v>250</v>
      </c>
      <c r="J711" s="259">
        <f t="shared" si="93"/>
        <v>50</v>
      </c>
      <c r="K711" s="259">
        <f t="shared" si="94"/>
        <v>100</v>
      </c>
    </row>
    <row r="712" spans="1:11" ht="26.25">
      <c r="A712" s="29"/>
      <c r="B712" s="29"/>
      <c r="C712" s="29" t="s">
        <v>213</v>
      </c>
      <c r="D712" s="29"/>
      <c r="E712" s="30" t="s">
        <v>214</v>
      </c>
      <c r="F712" s="61">
        <f t="shared" ref="F712:I713" si="95">F713</f>
        <v>1422</v>
      </c>
      <c r="G712" s="61">
        <f t="shared" si="95"/>
        <v>1422</v>
      </c>
      <c r="H712" s="61">
        <f t="shared" si="95"/>
        <v>700</v>
      </c>
      <c r="I712" s="61">
        <f t="shared" si="95"/>
        <v>700</v>
      </c>
      <c r="J712" s="258">
        <f t="shared" si="93"/>
        <v>49.226441631504926</v>
      </c>
      <c r="K712" s="258">
        <f t="shared" si="94"/>
        <v>100</v>
      </c>
    </row>
    <row r="713" spans="1:11">
      <c r="A713" s="6"/>
      <c r="B713" s="6"/>
      <c r="C713" s="6" t="s">
        <v>215</v>
      </c>
      <c r="D713" s="6"/>
      <c r="E713" s="8" t="s">
        <v>417</v>
      </c>
      <c r="F713" s="60">
        <f t="shared" si="95"/>
        <v>1422</v>
      </c>
      <c r="G713" s="60">
        <f t="shared" si="95"/>
        <v>1422</v>
      </c>
      <c r="H713" s="60">
        <f t="shared" si="95"/>
        <v>700</v>
      </c>
      <c r="I713" s="60">
        <f t="shared" si="95"/>
        <v>700</v>
      </c>
      <c r="J713" s="259">
        <f t="shared" si="93"/>
        <v>49.226441631504926</v>
      </c>
      <c r="K713" s="259">
        <f t="shared" si="94"/>
        <v>100</v>
      </c>
    </row>
    <row r="714" spans="1:11" ht="26.25">
      <c r="A714" s="6"/>
      <c r="B714" s="6"/>
      <c r="C714" s="6"/>
      <c r="D714" s="6" t="s">
        <v>444</v>
      </c>
      <c r="E714" s="3" t="s">
        <v>445</v>
      </c>
      <c r="F714" s="60">
        <f>1427.3-5.3</f>
        <v>1422</v>
      </c>
      <c r="G714" s="60">
        <f>1427.3-5.3</f>
        <v>1422</v>
      </c>
      <c r="H714" s="60">
        <v>700</v>
      </c>
      <c r="I714" s="60">
        <v>700</v>
      </c>
      <c r="J714" s="259">
        <f t="shared" si="93"/>
        <v>49.226441631504926</v>
      </c>
      <c r="K714" s="259">
        <f t="shared" si="94"/>
        <v>100</v>
      </c>
    </row>
    <row r="715" spans="1:11" s="45" customFormat="1" ht="39">
      <c r="A715" s="29"/>
      <c r="B715" s="29"/>
      <c r="C715" s="29" t="s">
        <v>227</v>
      </c>
      <c r="D715" s="29"/>
      <c r="E715" s="43" t="s">
        <v>228</v>
      </c>
      <c r="F715" s="61">
        <f>F716</f>
        <v>2013.2</v>
      </c>
      <c r="G715" s="61">
        <f>G716+G720</f>
        <v>2013.2</v>
      </c>
      <c r="H715" s="61">
        <f t="shared" ref="H715:I716" si="96">H716</f>
        <v>0</v>
      </c>
      <c r="I715" s="61">
        <f t="shared" si="96"/>
        <v>0</v>
      </c>
      <c r="J715" s="258">
        <f t="shared" si="93"/>
        <v>0</v>
      </c>
      <c r="K715" s="258"/>
    </row>
    <row r="716" spans="1:11">
      <c r="A716" s="6"/>
      <c r="B716" s="6"/>
      <c r="C716" s="6" t="s">
        <v>618</v>
      </c>
      <c r="D716" s="44"/>
      <c r="E716" s="1" t="s">
        <v>625</v>
      </c>
      <c r="F716" s="62">
        <f>F717</f>
        <v>2013.2</v>
      </c>
      <c r="G716" s="62">
        <v>0</v>
      </c>
      <c r="H716" s="62">
        <f t="shared" si="96"/>
        <v>0</v>
      </c>
      <c r="I716" s="62">
        <f t="shared" si="96"/>
        <v>0</v>
      </c>
      <c r="J716" s="279"/>
      <c r="K716" s="279"/>
    </row>
    <row r="717" spans="1:11" ht="26.25">
      <c r="A717" s="6"/>
      <c r="B717" s="6"/>
      <c r="C717" s="6"/>
      <c r="D717" s="6" t="s">
        <v>444</v>
      </c>
      <c r="E717" s="3" t="s">
        <v>445</v>
      </c>
      <c r="F717" s="62">
        <f>F719+F718</f>
        <v>2013.2</v>
      </c>
      <c r="G717" s="62">
        <f t="shared" ref="G717:I717" si="97">G719+G718</f>
        <v>0</v>
      </c>
      <c r="H717" s="62">
        <f t="shared" si="97"/>
        <v>0</v>
      </c>
      <c r="I717" s="62">
        <f t="shared" si="97"/>
        <v>0</v>
      </c>
      <c r="J717" s="279"/>
      <c r="K717" s="279"/>
    </row>
    <row r="718" spans="1:11">
      <c r="A718" s="78"/>
      <c r="B718" s="78"/>
      <c r="C718" s="10"/>
      <c r="D718" s="6"/>
      <c r="E718" s="1" t="s">
        <v>180</v>
      </c>
      <c r="F718" s="62">
        <v>1509.9</v>
      </c>
      <c r="G718" s="62">
        <v>0</v>
      </c>
      <c r="H718" s="62">
        <v>0</v>
      </c>
      <c r="I718" s="62">
        <v>0</v>
      </c>
      <c r="J718" s="279"/>
      <c r="K718" s="279"/>
    </row>
    <row r="719" spans="1:11">
      <c r="A719" s="78"/>
      <c r="B719" s="78"/>
      <c r="C719" s="10"/>
      <c r="D719" s="6"/>
      <c r="E719" s="3" t="s">
        <v>145</v>
      </c>
      <c r="F719" s="62">
        <v>503.3</v>
      </c>
      <c r="G719" s="62">
        <v>0</v>
      </c>
      <c r="H719" s="62">
        <v>0</v>
      </c>
      <c r="I719" s="62">
        <v>0</v>
      </c>
      <c r="J719" s="279"/>
      <c r="K719" s="279"/>
    </row>
    <row r="720" spans="1:11" ht="25.5">
      <c r="A720" s="6"/>
      <c r="B720" s="6"/>
      <c r="C720" s="6" t="s">
        <v>1107</v>
      </c>
      <c r="D720" s="15"/>
      <c r="E720" s="1" t="s">
        <v>1108</v>
      </c>
      <c r="F720" s="62">
        <f>F721</f>
        <v>0</v>
      </c>
      <c r="G720" s="62">
        <f>G721</f>
        <v>2013.2</v>
      </c>
      <c r="H720" s="62">
        <v>0</v>
      </c>
      <c r="I720" s="62">
        <v>0</v>
      </c>
      <c r="J720" s="279">
        <f t="shared" si="93"/>
        <v>0</v>
      </c>
      <c r="K720" s="279"/>
    </row>
    <row r="721" spans="1:11" ht="26.25">
      <c r="A721" s="6"/>
      <c r="B721" s="6"/>
      <c r="C721" s="6"/>
      <c r="D721" s="6" t="s">
        <v>444</v>
      </c>
      <c r="E721" s="3" t="s">
        <v>445</v>
      </c>
      <c r="F721" s="62">
        <v>0</v>
      </c>
      <c r="G721" s="62">
        <f>G722+G723</f>
        <v>2013.2</v>
      </c>
      <c r="H721" s="62">
        <v>0</v>
      </c>
      <c r="I721" s="62">
        <v>0</v>
      </c>
      <c r="J721" s="279">
        <f t="shared" si="93"/>
        <v>0</v>
      </c>
      <c r="K721" s="279"/>
    </row>
    <row r="722" spans="1:11">
      <c r="A722" s="78"/>
      <c r="B722" s="78"/>
      <c r="C722" s="10"/>
      <c r="D722" s="6"/>
      <c r="E722" s="1" t="s">
        <v>180</v>
      </c>
      <c r="F722" s="62">
        <v>0</v>
      </c>
      <c r="G722" s="62">
        <v>1509.9</v>
      </c>
      <c r="H722" s="62">
        <v>0</v>
      </c>
      <c r="I722" s="62">
        <v>0</v>
      </c>
      <c r="J722" s="279">
        <f>I722/G722*100</f>
        <v>0</v>
      </c>
      <c r="K722" s="279"/>
    </row>
    <row r="723" spans="1:11">
      <c r="A723" s="78"/>
      <c r="B723" s="78"/>
      <c r="C723" s="10"/>
      <c r="D723" s="6"/>
      <c r="E723" s="3" t="s">
        <v>145</v>
      </c>
      <c r="F723" s="62">
        <v>0</v>
      </c>
      <c r="G723" s="62">
        <v>503.3</v>
      </c>
      <c r="H723" s="62">
        <v>0</v>
      </c>
      <c r="I723" s="62">
        <v>0</v>
      </c>
      <c r="J723" s="279">
        <f>I723/G723*100</f>
        <v>0</v>
      </c>
      <c r="K723" s="279"/>
    </row>
    <row r="724" spans="1:11">
      <c r="A724" s="138"/>
      <c r="B724" s="138"/>
      <c r="C724" s="12" t="s">
        <v>230</v>
      </c>
      <c r="D724" s="12"/>
      <c r="E724" s="13" t="s">
        <v>231</v>
      </c>
      <c r="F724" s="65">
        <f t="shared" ref="F724:I725" si="98">F725</f>
        <v>5.2630000000000003E-2</v>
      </c>
      <c r="G724" s="65">
        <f t="shared" si="98"/>
        <v>52.68421</v>
      </c>
      <c r="H724" s="65">
        <f t="shared" si="98"/>
        <v>52.68421</v>
      </c>
      <c r="I724" s="65">
        <f t="shared" si="98"/>
        <v>52.68421</v>
      </c>
      <c r="J724" s="280">
        <f t="shared" si="93"/>
        <v>100</v>
      </c>
      <c r="K724" s="280">
        <f t="shared" si="94"/>
        <v>100</v>
      </c>
    </row>
    <row r="725" spans="1:11" ht="25.5">
      <c r="A725" s="78"/>
      <c r="B725" s="78"/>
      <c r="C725" s="14" t="s">
        <v>458</v>
      </c>
      <c r="D725" s="14"/>
      <c r="E725" s="7" t="s">
        <v>496</v>
      </c>
      <c r="F725" s="62">
        <f t="shared" si="98"/>
        <v>5.2630000000000003E-2</v>
      </c>
      <c r="G725" s="62">
        <f t="shared" si="98"/>
        <v>52.68421</v>
      </c>
      <c r="H725" s="62">
        <f t="shared" si="98"/>
        <v>52.68421</v>
      </c>
      <c r="I725" s="62">
        <f t="shared" si="98"/>
        <v>52.68421</v>
      </c>
      <c r="J725" s="279">
        <f t="shared" si="93"/>
        <v>100</v>
      </c>
      <c r="K725" s="279">
        <f t="shared" si="94"/>
        <v>100</v>
      </c>
    </row>
    <row r="726" spans="1:11" ht="25.5">
      <c r="A726" s="78"/>
      <c r="B726" s="78"/>
      <c r="C726" s="15"/>
      <c r="D726" s="14" t="s">
        <v>444</v>
      </c>
      <c r="E726" s="1" t="s">
        <v>445</v>
      </c>
      <c r="F726" s="62">
        <f>F729</f>
        <v>5.2630000000000003E-2</v>
      </c>
      <c r="G726" s="62">
        <f>G729+G728+G727</f>
        <v>52.68421</v>
      </c>
      <c r="H726" s="62">
        <f>H729+H728+H727</f>
        <v>52.68421</v>
      </c>
      <c r="I726" s="62">
        <f>I729+I728+I727</f>
        <v>52.68421</v>
      </c>
      <c r="J726" s="279">
        <f t="shared" si="93"/>
        <v>100</v>
      </c>
      <c r="K726" s="279">
        <f t="shared" si="94"/>
        <v>100</v>
      </c>
    </row>
    <row r="727" spans="1:11">
      <c r="A727" s="78"/>
      <c r="B727" s="78"/>
      <c r="C727" s="15"/>
      <c r="D727" s="14"/>
      <c r="E727" s="1" t="s">
        <v>182</v>
      </c>
      <c r="F727" s="62">
        <v>0</v>
      </c>
      <c r="G727" s="62">
        <v>50</v>
      </c>
      <c r="H727" s="62">
        <v>50</v>
      </c>
      <c r="I727" s="62">
        <v>50</v>
      </c>
      <c r="J727" s="279">
        <f t="shared" si="93"/>
        <v>100</v>
      </c>
      <c r="K727" s="279">
        <f t="shared" si="94"/>
        <v>100</v>
      </c>
    </row>
    <row r="728" spans="1:11">
      <c r="A728" s="78"/>
      <c r="B728" s="78"/>
      <c r="C728" s="15"/>
      <c r="D728" s="14"/>
      <c r="E728" s="1" t="s">
        <v>180</v>
      </c>
      <c r="F728" s="62">
        <v>0</v>
      </c>
      <c r="G728" s="62">
        <v>2.63158</v>
      </c>
      <c r="H728" s="62">
        <v>2.63158</v>
      </c>
      <c r="I728" s="62">
        <v>2.63158</v>
      </c>
      <c r="J728" s="279">
        <f t="shared" si="93"/>
        <v>100</v>
      </c>
      <c r="K728" s="279">
        <f t="shared" si="94"/>
        <v>100</v>
      </c>
    </row>
    <row r="729" spans="1:11">
      <c r="A729" s="78"/>
      <c r="B729" s="78"/>
      <c r="C729" s="15"/>
      <c r="D729" s="14"/>
      <c r="E729" s="3" t="s">
        <v>145</v>
      </c>
      <c r="F729" s="62">
        <v>5.2630000000000003E-2</v>
      </c>
      <c r="G729" s="62">
        <v>5.2630000000000003E-2</v>
      </c>
      <c r="H729" s="62">
        <v>5.2630000000000003E-2</v>
      </c>
      <c r="I729" s="62">
        <v>5.2630000000000003E-2</v>
      </c>
      <c r="J729" s="279">
        <f t="shared" si="93"/>
        <v>100</v>
      </c>
      <c r="K729" s="279">
        <f t="shared" si="94"/>
        <v>100</v>
      </c>
    </row>
    <row r="730" spans="1:11">
      <c r="A730" s="58"/>
      <c r="B730" s="15" t="s">
        <v>595</v>
      </c>
      <c r="C730" s="89"/>
      <c r="D730" s="88"/>
      <c r="E730" s="82" t="s">
        <v>596</v>
      </c>
      <c r="F730" s="139">
        <f>F731</f>
        <v>5051.3999999999996</v>
      </c>
      <c r="G730" s="139">
        <f>G731</f>
        <v>5051.3999999999996</v>
      </c>
      <c r="H730" s="139">
        <f>H731</f>
        <v>2641.5359200000003</v>
      </c>
      <c r="I730" s="139">
        <f>I731</f>
        <v>2619.1055299999998</v>
      </c>
      <c r="J730" s="281">
        <f t="shared" si="93"/>
        <v>51.849101833155167</v>
      </c>
      <c r="K730" s="281">
        <f t="shared" si="94"/>
        <v>99.150858035653727</v>
      </c>
    </row>
    <row r="731" spans="1:11">
      <c r="A731" s="58"/>
      <c r="B731" s="15"/>
      <c r="C731" s="89" t="s">
        <v>3</v>
      </c>
      <c r="D731" s="88"/>
      <c r="E731" s="109" t="s">
        <v>4</v>
      </c>
      <c r="F731" s="139">
        <f>F732+F738</f>
        <v>5051.3999999999996</v>
      </c>
      <c r="G731" s="139">
        <f>G732+G738</f>
        <v>5051.3999999999996</v>
      </c>
      <c r="H731" s="139">
        <f>H732+H738</f>
        <v>2641.5359200000003</v>
      </c>
      <c r="I731" s="139">
        <f>I732+I738</f>
        <v>2619.1055299999998</v>
      </c>
      <c r="J731" s="281">
        <f t="shared" si="93"/>
        <v>51.849101833155167</v>
      </c>
      <c r="K731" s="281">
        <f t="shared" si="94"/>
        <v>99.150858035653727</v>
      </c>
    </row>
    <row r="732" spans="1:11" ht="25.5">
      <c r="A732" s="140"/>
      <c r="B732" s="92"/>
      <c r="C732" s="93" t="s">
        <v>5</v>
      </c>
      <c r="D732" s="92"/>
      <c r="E732" s="94" t="s">
        <v>6</v>
      </c>
      <c r="F732" s="95">
        <f t="shared" ref="F732:I734" si="99">F733</f>
        <v>3490.9</v>
      </c>
      <c r="G732" s="95">
        <f t="shared" si="99"/>
        <v>3490.9</v>
      </c>
      <c r="H732" s="95">
        <f t="shared" si="99"/>
        <v>1479.3</v>
      </c>
      <c r="I732" s="95">
        <f t="shared" si="99"/>
        <v>1456.86961</v>
      </c>
      <c r="J732" s="256">
        <f t="shared" si="93"/>
        <v>41.733352717064363</v>
      </c>
      <c r="K732" s="256">
        <f t="shared" si="94"/>
        <v>98.483715946731564</v>
      </c>
    </row>
    <row r="733" spans="1:11" ht="39">
      <c r="A733" s="27"/>
      <c r="B733" s="27"/>
      <c r="C733" s="27" t="s">
        <v>18</v>
      </c>
      <c r="D733" s="27"/>
      <c r="E733" s="28" t="s">
        <v>597</v>
      </c>
      <c r="F733" s="64">
        <f t="shared" si="99"/>
        <v>3490.9</v>
      </c>
      <c r="G733" s="64">
        <f t="shared" si="99"/>
        <v>3490.9</v>
      </c>
      <c r="H733" s="64">
        <f t="shared" si="99"/>
        <v>1479.3</v>
      </c>
      <c r="I733" s="64">
        <f t="shared" si="99"/>
        <v>1456.86961</v>
      </c>
      <c r="J733" s="257">
        <f t="shared" si="93"/>
        <v>41.733352717064363</v>
      </c>
      <c r="K733" s="257">
        <f t="shared" si="94"/>
        <v>98.483715946731564</v>
      </c>
    </row>
    <row r="734" spans="1:11" ht="39">
      <c r="A734" s="29"/>
      <c r="B734" s="29"/>
      <c r="C734" s="29" t="s">
        <v>20</v>
      </c>
      <c r="D734" s="32"/>
      <c r="E734" s="30" t="s">
        <v>21</v>
      </c>
      <c r="F734" s="61">
        <f t="shared" si="99"/>
        <v>3490.9</v>
      </c>
      <c r="G734" s="61">
        <f t="shared" si="99"/>
        <v>3490.9</v>
      </c>
      <c r="H734" s="61">
        <f t="shared" si="99"/>
        <v>1479.3</v>
      </c>
      <c r="I734" s="61">
        <f t="shared" si="99"/>
        <v>1456.86961</v>
      </c>
      <c r="J734" s="258">
        <f t="shared" si="93"/>
        <v>41.733352717064363</v>
      </c>
      <c r="K734" s="258">
        <f t="shared" si="94"/>
        <v>98.483715946731564</v>
      </c>
    </row>
    <row r="735" spans="1:11" ht="25.5">
      <c r="A735" s="58"/>
      <c r="B735" s="14"/>
      <c r="C735" s="108" t="s">
        <v>24</v>
      </c>
      <c r="D735" s="14"/>
      <c r="E735" s="1" t="s">
        <v>25</v>
      </c>
      <c r="F735" s="62">
        <f>F736+F737</f>
        <v>3490.9</v>
      </c>
      <c r="G735" s="62">
        <f>G736+G737</f>
        <v>3490.9</v>
      </c>
      <c r="H735" s="62">
        <f>H736+H737</f>
        <v>1479.3</v>
      </c>
      <c r="I735" s="62">
        <f>I736+I737</f>
        <v>1456.86961</v>
      </c>
      <c r="J735" s="279">
        <f t="shared" si="93"/>
        <v>41.733352717064363</v>
      </c>
      <c r="K735" s="279">
        <f t="shared" si="94"/>
        <v>98.483715946731564</v>
      </c>
    </row>
    <row r="736" spans="1:11" ht="39">
      <c r="A736" s="58"/>
      <c r="B736" s="14"/>
      <c r="C736" s="108"/>
      <c r="D736" s="14" t="s">
        <v>379</v>
      </c>
      <c r="E736" s="3" t="s">
        <v>380</v>
      </c>
      <c r="F736" s="62">
        <v>3374.4</v>
      </c>
      <c r="G736" s="62">
        <v>3374.4</v>
      </c>
      <c r="H736" s="62">
        <v>1459.3</v>
      </c>
      <c r="I736" s="62">
        <v>1438.05753</v>
      </c>
      <c r="J736" s="279">
        <f t="shared" si="93"/>
        <v>42.616688300142243</v>
      </c>
      <c r="K736" s="279">
        <f t="shared" si="94"/>
        <v>98.544338381415756</v>
      </c>
    </row>
    <row r="737" spans="1:11">
      <c r="A737" s="58"/>
      <c r="B737" s="14"/>
      <c r="C737" s="108"/>
      <c r="D737" s="14" t="s">
        <v>269</v>
      </c>
      <c r="E737" s="7" t="s">
        <v>270</v>
      </c>
      <c r="F737" s="60">
        <v>116.5</v>
      </c>
      <c r="G737" s="60">
        <v>116.5</v>
      </c>
      <c r="H737" s="60">
        <v>20</v>
      </c>
      <c r="I737" s="60">
        <v>18.812080000000002</v>
      </c>
      <c r="J737" s="259">
        <f t="shared" si="93"/>
        <v>16.147708154506439</v>
      </c>
      <c r="K737" s="259">
        <f t="shared" si="94"/>
        <v>94.060400000000016</v>
      </c>
    </row>
    <row r="738" spans="1:11" ht="25.5">
      <c r="A738" s="91"/>
      <c r="B738" s="92"/>
      <c r="C738" s="93" t="s">
        <v>201</v>
      </c>
      <c r="D738" s="92"/>
      <c r="E738" s="94" t="s">
        <v>202</v>
      </c>
      <c r="F738" s="95">
        <f>F739</f>
        <v>1560.5</v>
      </c>
      <c r="G738" s="95">
        <f>G739</f>
        <v>1560.5</v>
      </c>
      <c r="H738" s="95">
        <f>H739</f>
        <v>1162.2359200000001</v>
      </c>
      <c r="I738" s="95">
        <f>I739</f>
        <v>1162.2359200000001</v>
      </c>
      <c r="J738" s="256">
        <f t="shared" si="93"/>
        <v>74.478431272028203</v>
      </c>
      <c r="K738" s="256">
        <f t="shared" si="94"/>
        <v>100</v>
      </c>
    </row>
    <row r="739" spans="1:11" ht="26.25">
      <c r="A739" s="27"/>
      <c r="B739" s="27"/>
      <c r="C739" s="27" t="s">
        <v>203</v>
      </c>
      <c r="D739" s="27"/>
      <c r="E739" s="28" t="s">
        <v>204</v>
      </c>
      <c r="F739" s="64">
        <f>F740+F745</f>
        <v>1560.5</v>
      </c>
      <c r="G739" s="64">
        <f>G740+G745</f>
        <v>1560.5</v>
      </c>
      <c r="H739" s="64">
        <f>H740+H745</f>
        <v>1162.2359200000001</v>
      </c>
      <c r="I739" s="64">
        <f>I740+I745</f>
        <v>1162.2359200000001</v>
      </c>
      <c r="J739" s="257">
        <f t="shared" si="93"/>
        <v>74.478431272028203</v>
      </c>
      <c r="K739" s="257">
        <f t="shared" si="94"/>
        <v>100</v>
      </c>
    </row>
    <row r="740" spans="1:11" ht="26.25">
      <c r="A740" s="29"/>
      <c r="B740" s="29"/>
      <c r="C740" s="29" t="s">
        <v>219</v>
      </c>
      <c r="D740" s="32"/>
      <c r="E740" s="30" t="s">
        <v>220</v>
      </c>
      <c r="F740" s="61">
        <f>F741+F743</f>
        <v>1510.5</v>
      </c>
      <c r="G740" s="61">
        <f>G741+G743</f>
        <v>1510.5</v>
      </c>
      <c r="H740" s="61">
        <f>H741+H743</f>
        <v>1112.2359200000001</v>
      </c>
      <c r="I740" s="61">
        <f>I741+I743</f>
        <v>1112.2359200000001</v>
      </c>
      <c r="J740" s="258">
        <f t="shared" si="93"/>
        <v>73.633625951671632</v>
      </c>
      <c r="K740" s="258">
        <f t="shared" si="94"/>
        <v>100</v>
      </c>
    </row>
    <row r="741" spans="1:11" ht="51.75">
      <c r="A741" s="6"/>
      <c r="B741" s="6"/>
      <c r="C741" s="6" t="s">
        <v>221</v>
      </c>
      <c r="D741" s="6"/>
      <c r="E741" s="3" t="s">
        <v>598</v>
      </c>
      <c r="F741" s="60">
        <f>F742</f>
        <v>950</v>
      </c>
      <c r="G741" s="60">
        <f>G742</f>
        <v>950</v>
      </c>
      <c r="H741" s="60">
        <f>H742</f>
        <v>666.45</v>
      </c>
      <c r="I741" s="60">
        <f>I742</f>
        <v>666.45</v>
      </c>
      <c r="J741" s="259">
        <f t="shared" si="93"/>
        <v>70.152631578947378</v>
      </c>
      <c r="K741" s="259">
        <f t="shared" si="94"/>
        <v>100</v>
      </c>
    </row>
    <row r="742" spans="1:11" ht="26.25">
      <c r="A742" s="6"/>
      <c r="B742" s="6"/>
      <c r="C742" s="6"/>
      <c r="D742" s="6" t="s">
        <v>444</v>
      </c>
      <c r="E742" s="3" t="s">
        <v>445</v>
      </c>
      <c r="F742" s="60">
        <v>950</v>
      </c>
      <c r="G742" s="60">
        <v>950</v>
      </c>
      <c r="H742" s="60">
        <v>666.45</v>
      </c>
      <c r="I742" s="60">
        <v>666.45</v>
      </c>
      <c r="J742" s="259">
        <f t="shared" si="93"/>
        <v>70.152631578947378</v>
      </c>
      <c r="K742" s="259">
        <f t="shared" si="94"/>
        <v>100</v>
      </c>
    </row>
    <row r="743" spans="1:11" ht="51.75">
      <c r="A743" s="6"/>
      <c r="B743" s="6"/>
      <c r="C743" s="6" t="s">
        <v>222</v>
      </c>
      <c r="D743" s="6"/>
      <c r="E743" s="3" t="s">
        <v>223</v>
      </c>
      <c r="F743" s="60">
        <f>F744</f>
        <v>560.5</v>
      </c>
      <c r="G743" s="60">
        <f>G744</f>
        <v>560.5</v>
      </c>
      <c r="H743" s="60">
        <f>H744</f>
        <v>445.78591999999998</v>
      </c>
      <c r="I743" s="60">
        <f>I744</f>
        <v>445.78591999999998</v>
      </c>
      <c r="J743" s="259">
        <f t="shared" si="93"/>
        <v>79.533616413916135</v>
      </c>
      <c r="K743" s="259">
        <f t="shared" si="94"/>
        <v>100</v>
      </c>
    </row>
    <row r="744" spans="1:11" s="45" customFormat="1" ht="26.25">
      <c r="A744" s="6"/>
      <c r="B744" s="6"/>
      <c r="C744" s="6"/>
      <c r="D744" s="6" t="s">
        <v>444</v>
      </c>
      <c r="E744" s="3" t="s">
        <v>445</v>
      </c>
      <c r="F744" s="60">
        <f>590-29.5</f>
        <v>560.5</v>
      </c>
      <c r="G744" s="60">
        <f>590-29.5</f>
        <v>560.5</v>
      </c>
      <c r="H744" s="60">
        <v>445.78591999999998</v>
      </c>
      <c r="I744" s="60">
        <v>445.78591999999998</v>
      </c>
      <c r="J744" s="259">
        <f t="shared" si="93"/>
        <v>79.533616413916135</v>
      </c>
      <c r="K744" s="259">
        <f t="shared" si="94"/>
        <v>100</v>
      </c>
    </row>
    <row r="745" spans="1:11">
      <c r="A745" s="29"/>
      <c r="B745" s="29"/>
      <c r="C745" s="29" t="s">
        <v>224</v>
      </c>
      <c r="D745" s="32"/>
      <c r="E745" s="30" t="s">
        <v>225</v>
      </c>
      <c r="F745" s="61">
        <f>F746</f>
        <v>50</v>
      </c>
      <c r="G745" s="61">
        <f t="shared" ref="G745:I746" si="100">G746</f>
        <v>50</v>
      </c>
      <c r="H745" s="61">
        <f t="shared" si="100"/>
        <v>50</v>
      </c>
      <c r="I745" s="61">
        <f t="shared" si="100"/>
        <v>50</v>
      </c>
      <c r="J745" s="258">
        <f t="shared" si="93"/>
        <v>100</v>
      </c>
      <c r="K745" s="258">
        <f t="shared" si="94"/>
        <v>100</v>
      </c>
    </row>
    <row r="746" spans="1:11">
      <c r="A746" s="6"/>
      <c r="B746" s="6"/>
      <c r="C746" s="6" t="s">
        <v>226</v>
      </c>
      <c r="D746" s="6"/>
      <c r="E746" s="3" t="s">
        <v>624</v>
      </c>
      <c r="F746" s="60">
        <f>F747</f>
        <v>50</v>
      </c>
      <c r="G746" s="60">
        <f t="shared" si="100"/>
        <v>50</v>
      </c>
      <c r="H746" s="60">
        <f t="shared" si="100"/>
        <v>50</v>
      </c>
      <c r="I746" s="60">
        <f t="shared" si="100"/>
        <v>50</v>
      </c>
      <c r="J746" s="259">
        <f t="shared" si="93"/>
        <v>100</v>
      </c>
      <c r="K746" s="259">
        <f t="shared" si="94"/>
        <v>100</v>
      </c>
    </row>
    <row r="747" spans="1:11" ht="26.25">
      <c r="A747" s="6"/>
      <c r="B747" s="6"/>
      <c r="C747" s="6"/>
      <c r="D747" s="6" t="s">
        <v>444</v>
      </c>
      <c r="E747" s="3" t="s">
        <v>445</v>
      </c>
      <c r="F747" s="60">
        <v>50</v>
      </c>
      <c r="G747" s="60">
        <v>50</v>
      </c>
      <c r="H747" s="60">
        <v>50</v>
      </c>
      <c r="I747" s="60">
        <v>50</v>
      </c>
      <c r="J747" s="259">
        <f t="shared" si="93"/>
        <v>100</v>
      </c>
      <c r="K747" s="259">
        <f t="shared" si="94"/>
        <v>100</v>
      </c>
    </row>
    <row r="748" spans="1:11">
      <c r="A748" s="58"/>
      <c r="B748" s="15">
        <v>1000</v>
      </c>
      <c r="C748" s="89"/>
      <c r="D748" s="88"/>
      <c r="E748" s="82" t="s">
        <v>572</v>
      </c>
      <c r="F748" s="63">
        <f t="shared" ref="F748:I754" si="101">F749</f>
        <v>317.58704</v>
      </c>
      <c r="G748" s="63">
        <f t="shared" si="101"/>
        <v>317.58764000000002</v>
      </c>
      <c r="H748" s="63">
        <f t="shared" si="101"/>
        <v>200</v>
      </c>
      <c r="I748" s="63">
        <f t="shared" si="101"/>
        <v>200</v>
      </c>
      <c r="J748" s="260">
        <f t="shared" si="93"/>
        <v>62.974742971735296</v>
      </c>
      <c r="K748" s="260">
        <f t="shared" si="94"/>
        <v>100</v>
      </c>
    </row>
    <row r="749" spans="1:11">
      <c r="A749" s="88"/>
      <c r="B749" s="15">
        <v>1003</v>
      </c>
      <c r="C749" s="89"/>
      <c r="D749" s="88"/>
      <c r="E749" s="82" t="s">
        <v>576</v>
      </c>
      <c r="F749" s="63">
        <f t="shared" si="101"/>
        <v>317.58704</v>
      </c>
      <c r="G749" s="63">
        <f t="shared" si="101"/>
        <v>317.58764000000002</v>
      </c>
      <c r="H749" s="63">
        <f t="shared" si="101"/>
        <v>200</v>
      </c>
      <c r="I749" s="63">
        <f t="shared" si="101"/>
        <v>200</v>
      </c>
      <c r="J749" s="260">
        <f t="shared" si="93"/>
        <v>62.974742971735296</v>
      </c>
      <c r="K749" s="260">
        <f t="shared" si="94"/>
        <v>100</v>
      </c>
    </row>
    <row r="750" spans="1:11">
      <c r="A750" s="136"/>
      <c r="B750" s="15"/>
      <c r="C750" s="89" t="s">
        <v>3</v>
      </c>
      <c r="D750" s="88"/>
      <c r="E750" s="109" t="s">
        <v>4</v>
      </c>
      <c r="F750" s="63">
        <f t="shared" si="101"/>
        <v>317.58704</v>
      </c>
      <c r="G750" s="63">
        <f t="shared" si="101"/>
        <v>317.58764000000002</v>
      </c>
      <c r="H750" s="63">
        <f t="shared" si="101"/>
        <v>200</v>
      </c>
      <c r="I750" s="63">
        <f t="shared" si="101"/>
        <v>200</v>
      </c>
      <c r="J750" s="260">
        <f t="shared" si="93"/>
        <v>62.974742971735296</v>
      </c>
      <c r="K750" s="260">
        <f t="shared" si="94"/>
        <v>100</v>
      </c>
    </row>
    <row r="751" spans="1:11" ht="25.5">
      <c r="A751" s="91"/>
      <c r="B751" s="92"/>
      <c r="C751" s="93" t="s">
        <v>55</v>
      </c>
      <c r="D751" s="92"/>
      <c r="E751" s="94" t="s">
        <v>56</v>
      </c>
      <c r="F751" s="95">
        <f t="shared" si="101"/>
        <v>317.58704</v>
      </c>
      <c r="G751" s="95">
        <f t="shared" si="101"/>
        <v>317.58764000000002</v>
      </c>
      <c r="H751" s="95">
        <f t="shared" si="101"/>
        <v>200</v>
      </c>
      <c r="I751" s="95">
        <f t="shared" si="101"/>
        <v>200</v>
      </c>
      <c r="J751" s="256">
        <f t="shared" si="93"/>
        <v>62.974742971735296</v>
      </c>
      <c r="K751" s="256">
        <f t="shared" si="94"/>
        <v>100</v>
      </c>
    </row>
    <row r="752" spans="1:11">
      <c r="A752" s="27"/>
      <c r="B752" s="27"/>
      <c r="C752" s="27" t="s">
        <v>127</v>
      </c>
      <c r="D752" s="27"/>
      <c r="E752" s="28" t="s">
        <v>128</v>
      </c>
      <c r="F752" s="64">
        <f t="shared" si="101"/>
        <v>317.58704</v>
      </c>
      <c r="G752" s="64">
        <f t="shared" si="101"/>
        <v>317.58764000000002</v>
      </c>
      <c r="H752" s="64">
        <f t="shared" si="101"/>
        <v>200</v>
      </c>
      <c r="I752" s="64">
        <f t="shared" si="101"/>
        <v>200</v>
      </c>
      <c r="J752" s="257">
        <f t="shared" si="93"/>
        <v>62.974742971735296</v>
      </c>
      <c r="K752" s="257">
        <f t="shared" si="94"/>
        <v>100</v>
      </c>
    </row>
    <row r="753" spans="1:11" ht="26.25">
      <c r="A753" s="29"/>
      <c r="B753" s="29"/>
      <c r="C753" s="29" t="s">
        <v>135</v>
      </c>
      <c r="D753" s="32"/>
      <c r="E753" s="30" t="s">
        <v>136</v>
      </c>
      <c r="F753" s="61">
        <f t="shared" si="101"/>
        <v>317.58704</v>
      </c>
      <c r="G753" s="61">
        <f t="shared" si="101"/>
        <v>317.58764000000002</v>
      </c>
      <c r="H753" s="61">
        <f t="shared" si="101"/>
        <v>200</v>
      </c>
      <c r="I753" s="61">
        <f t="shared" si="101"/>
        <v>200</v>
      </c>
      <c r="J753" s="258">
        <f t="shared" si="93"/>
        <v>62.974742971735296</v>
      </c>
      <c r="K753" s="258">
        <f t="shared" si="94"/>
        <v>100</v>
      </c>
    </row>
    <row r="754" spans="1:11" ht="51">
      <c r="A754" s="136"/>
      <c r="B754" s="14"/>
      <c r="C754" s="108" t="s">
        <v>139</v>
      </c>
      <c r="D754" s="14"/>
      <c r="E754" s="1" t="s">
        <v>599</v>
      </c>
      <c r="F754" s="60">
        <f>F755</f>
        <v>317.58704</v>
      </c>
      <c r="G754" s="60">
        <f t="shared" si="101"/>
        <v>317.58764000000002</v>
      </c>
      <c r="H754" s="60">
        <f t="shared" si="101"/>
        <v>200</v>
      </c>
      <c r="I754" s="60">
        <f t="shared" si="101"/>
        <v>200</v>
      </c>
      <c r="J754" s="259">
        <f t="shared" si="93"/>
        <v>62.974742971735296</v>
      </c>
      <c r="K754" s="259">
        <f t="shared" si="94"/>
        <v>100</v>
      </c>
    </row>
    <row r="755" spans="1:11" ht="25.5">
      <c r="A755" s="136"/>
      <c r="B755" s="14"/>
      <c r="C755" s="108"/>
      <c r="D755" s="14" t="s">
        <v>444</v>
      </c>
      <c r="E755" s="7" t="s">
        <v>445</v>
      </c>
      <c r="F755" s="60">
        <v>317.58704</v>
      </c>
      <c r="G755" s="60">
        <v>317.58764000000002</v>
      </c>
      <c r="H755" s="60">
        <v>200</v>
      </c>
      <c r="I755" s="60">
        <v>200</v>
      </c>
      <c r="J755" s="259">
        <f t="shared" si="93"/>
        <v>62.974742971735296</v>
      </c>
      <c r="K755" s="259">
        <f t="shared" si="94"/>
        <v>100</v>
      </c>
    </row>
    <row r="756" spans="1:11">
      <c r="A756" s="136"/>
      <c r="B756" s="15">
        <v>1100</v>
      </c>
      <c r="C756" s="89"/>
      <c r="D756" s="88"/>
      <c r="E756" s="82" t="s">
        <v>590</v>
      </c>
      <c r="F756" s="63">
        <f t="shared" ref="F756:I761" si="102">F757</f>
        <v>66</v>
      </c>
      <c r="G756" s="63">
        <f t="shared" si="102"/>
        <v>66</v>
      </c>
      <c r="H756" s="63">
        <f t="shared" si="102"/>
        <v>0</v>
      </c>
      <c r="I756" s="63">
        <f t="shared" si="102"/>
        <v>0</v>
      </c>
      <c r="J756" s="260">
        <f t="shared" si="93"/>
        <v>0</v>
      </c>
      <c r="K756" s="260"/>
    </row>
    <row r="757" spans="1:11">
      <c r="A757" s="136"/>
      <c r="B757" s="15" t="s">
        <v>591</v>
      </c>
      <c r="C757" s="89"/>
      <c r="D757" s="15"/>
      <c r="E757" s="109" t="s">
        <v>592</v>
      </c>
      <c r="F757" s="63">
        <f t="shared" si="102"/>
        <v>66</v>
      </c>
      <c r="G757" s="63">
        <f t="shared" si="102"/>
        <v>66</v>
      </c>
      <c r="H757" s="63">
        <f t="shared" si="102"/>
        <v>0</v>
      </c>
      <c r="I757" s="63">
        <f t="shared" si="102"/>
        <v>0</v>
      </c>
      <c r="J757" s="260">
        <f t="shared" si="93"/>
        <v>0</v>
      </c>
      <c r="K757" s="260"/>
    </row>
    <row r="758" spans="1:11">
      <c r="A758" s="136"/>
      <c r="B758" s="15"/>
      <c r="C758" s="89" t="s">
        <v>3</v>
      </c>
      <c r="D758" s="15"/>
      <c r="E758" s="109" t="s">
        <v>4</v>
      </c>
      <c r="F758" s="63">
        <f t="shared" si="102"/>
        <v>66</v>
      </c>
      <c r="G758" s="63">
        <f t="shared" si="102"/>
        <v>66</v>
      </c>
      <c r="H758" s="63">
        <f t="shared" si="102"/>
        <v>0</v>
      </c>
      <c r="I758" s="63">
        <f t="shared" si="102"/>
        <v>0</v>
      </c>
      <c r="J758" s="260">
        <f t="shared" si="93"/>
        <v>0</v>
      </c>
      <c r="K758" s="260"/>
    </row>
    <row r="759" spans="1:11" ht="25.5">
      <c r="A759" s="91"/>
      <c r="B759" s="92"/>
      <c r="C759" s="93" t="s">
        <v>245</v>
      </c>
      <c r="D759" s="92"/>
      <c r="E759" s="94" t="s">
        <v>246</v>
      </c>
      <c r="F759" s="95">
        <f t="shared" si="102"/>
        <v>66</v>
      </c>
      <c r="G759" s="95">
        <f t="shared" si="102"/>
        <v>66</v>
      </c>
      <c r="H759" s="95">
        <f t="shared" si="102"/>
        <v>0</v>
      </c>
      <c r="I759" s="95">
        <f t="shared" si="102"/>
        <v>0</v>
      </c>
      <c r="J759" s="256">
        <f t="shared" si="93"/>
        <v>0</v>
      </c>
      <c r="K759" s="256"/>
    </row>
    <row r="760" spans="1:11" ht="26.25">
      <c r="A760" s="29"/>
      <c r="B760" s="29"/>
      <c r="C760" s="29" t="s">
        <v>247</v>
      </c>
      <c r="D760" s="29"/>
      <c r="E760" s="30" t="s">
        <v>248</v>
      </c>
      <c r="F760" s="61">
        <f t="shared" si="102"/>
        <v>66</v>
      </c>
      <c r="G760" s="61">
        <f t="shared" si="102"/>
        <v>66</v>
      </c>
      <c r="H760" s="61">
        <f t="shared" si="102"/>
        <v>0</v>
      </c>
      <c r="I760" s="61">
        <f t="shared" si="102"/>
        <v>0</v>
      </c>
      <c r="J760" s="258">
        <f t="shared" si="93"/>
        <v>0</v>
      </c>
      <c r="K760" s="258"/>
    </row>
    <row r="761" spans="1:11" ht="39">
      <c r="A761" s="78"/>
      <c r="B761" s="78"/>
      <c r="C761" s="6" t="s">
        <v>249</v>
      </c>
      <c r="D761" s="6"/>
      <c r="E761" s="3" t="s">
        <v>250</v>
      </c>
      <c r="F761" s="60">
        <f>F762</f>
        <v>66</v>
      </c>
      <c r="G761" s="60">
        <f t="shared" si="102"/>
        <v>66</v>
      </c>
      <c r="H761" s="60">
        <f t="shared" si="102"/>
        <v>0</v>
      </c>
      <c r="I761" s="60">
        <f t="shared" si="102"/>
        <v>0</v>
      </c>
      <c r="J761" s="259">
        <f t="shared" si="93"/>
        <v>0</v>
      </c>
      <c r="K761" s="259"/>
    </row>
    <row r="762" spans="1:11" ht="26.25">
      <c r="A762" s="78"/>
      <c r="B762" s="78"/>
      <c r="C762" s="6"/>
      <c r="D762" s="6" t="s">
        <v>444</v>
      </c>
      <c r="E762" s="3" t="s">
        <v>445</v>
      </c>
      <c r="F762" s="60">
        <v>66</v>
      </c>
      <c r="G762" s="60">
        <v>66</v>
      </c>
      <c r="H762" s="60">
        <v>0</v>
      </c>
      <c r="I762" s="60">
        <v>0</v>
      </c>
      <c r="J762" s="259">
        <f t="shared" si="93"/>
        <v>0</v>
      </c>
      <c r="K762" s="259"/>
    </row>
    <row r="763" spans="1:11">
      <c r="A763" s="136"/>
      <c r="B763" s="15">
        <v>1200</v>
      </c>
      <c r="C763" s="89"/>
      <c r="D763" s="88"/>
      <c r="E763" s="82" t="s">
        <v>600</v>
      </c>
      <c r="F763" s="63">
        <f>F764</f>
        <v>1487.8</v>
      </c>
      <c r="G763" s="63">
        <f t="shared" ref="G763:I766" si="103">G764</f>
        <v>1487.8</v>
      </c>
      <c r="H763" s="63">
        <f t="shared" si="103"/>
        <v>743.9</v>
      </c>
      <c r="I763" s="63">
        <f t="shared" si="103"/>
        <v>743.9</v>
      </c>
      <c r="J763" s="260">
        <f t="shared" si="93"/>
        <v>50</v>
      </c>
      <c r="K763" s="260">
        <f t="shared" si="94"/>
        <v>100</v>
      </c>
    </row>
    <row r="764" spans="1:11">
      <c r="A764" s="88"/>
      <c r="B764" s="15">
        <v>1202</v>
      </c>
      <c r="C764" s="89"/>
      <c r="D764" s="88"/>
      <c r="E764" s="82" t="s">
        <v>601</v>
      </c>
      <c r="F764" s="63">
        <f>F765</f>
        <v>1487.8</v>
      </c>
      <c r="G764" s="63">
        <f t="shared" si="103"/>
        <v>1487.8</v>
      </c>
      <c r="H764" s="63">
        <f t="shared" si="103"/>
        <v>743.9</v>
      </c>
      <c r="I764" s="63">
        <f t="shared" si="103"/>
        <v>743.9</v>
      </c>
      <c r="J764" s="260">
        <f t="shared" si="93"/>
        <v>50</v>
      </c>
      <c r="K764" s="260">
        <f t="shared" si="94"/>
        <v>100</v>
      </c>
    </row>
    <row r="765" spans="1:11">
      <c r="A765" s="88"/>
      <c r="B765" s="15"/>
      <c r="C765" s="89" t="s">
        <v>3</v>
      </c>
      <c r="D765" s="88"/>
      <c r="E765" s="109" t="s">
        <v>4</v>
      </c>
      <c r="F765" s="63">
        <f>F766</f>
        <v>1487.8</v>
      </c>
      <c r="G765" s="63">
        <f t="shared" si="103"/>
        <v>1487.8</v>
      </c>
      <c r="H765" s="63">
        <f t="shared" si="103"/>
        <v>743.9</v>
      </c>
      <c r="I765" s="63">
        <f t="shared" si="103"/>
        <v>743.9</v>
      </c>
      <c r="J765" s="260">
        <f t="shared" si="93"/>
        <v>50</v>
      </c>
      <c r="K765" s="260">
        <f t="shared" si="94"/>
        <v>100</v>
      </c>
    </row>
    <row r="766" spans="1:11" ht="25.5">
      <c r="A766" s="140"/>
      <c r="B766" s="92"/>
      <c r="C766" s="93" t="s">
        <v>201</v>
      </c>
      <c r="D766" s="92"/>
      <c r="E766" s="94" t="s">
        <v>202</v>
      </c>
      <c r="F766" s="95">
        <f>F767</f>
        <v>1487.8</v>
      </c>
      <c r="G766" s="95">
        <f t="shared" si="103"/>
        <v>1487.8</v>
      </c>
      <c r="H766" s="95">
        <f t="shared" si="103"/>
        <v>743.9</v>
      </c>
      <c r="I766" s="95">
        <f t="shared" si="103"/>
        <v>743.9</v>
      </c>
      <c r="J766" s="256">
        <f t="shared" si="93"/>
        <v>50</v>
      </c>
      <c r="K766" s="256">
        <f t="shared" si="94"/>
        <v>100</v>
      </c>
    </row>
    <row r="767" spans="1:11">
      <c r="A767" s="27"/>
      <c r="B767" s="27"/>
      <c r="C767" s="27" t="s">
        <v>240</v>
      </c>
      <c r="D767" s="27"/>
      <c r="E767" s="28" t="s">
        <v>241</v>
      </c>
      <c r="F767" s="64">
        <f t="shared" ref="F767:I769" si="104">F768</f>
        <v>1487.8</v>
      </c>
      <c r="G767" s="64">
        <f t="shared" si="104"/>
        <v>1487.8</v>
      </c>
      <c r="H767" s="64">
        <f t="shared" si="104"/>
        <v>743.9</v>
      </c>
      <c r="I767" s="64">
        <f t="shared" si="104"/>
        <v>743.9</v>
      </c>
      <c r="J767" s="257">
        <f t="shared" si="93"/>
        <v>50</v>
      </c>
      <c r="K767" s="257">
        <f t="shared" si="94"/>
        <v>100</v>
      </c>
    </row>
    <row r="768" spans="1:11" ht="39">
      <c r="A768" s="29"/>
      <c r="B768" s="29"/>
      <c r="C768" s="29" t="s">
        <v>242</v>
      </c>
      <c r="D768" s="29"/>
      <c r="E768" s="30" t="s">
        <v>243</v>
      </c>
      <c r="F768" s="61">
        <f t="shared" si="104"/>
        <v>1487.8</v>
      </c>
      <c r="G768" s="61">
        <f t="shared" si="104"/>
        <v>1487.8</v>
      </c>
      <c r="H768" s="61">
        <f t="shared" si="104"/>
        <v>743.9</v>
      </c>
      <c r="I768" s="61">
        <f t="shared" si="104"/>
        <v>743.9</v>
      </c>
      <c r="J768" s="258">
        <f t="shared" si="93"/>
        <v>50</v>
      </c>
      <c r="K768" s="258">
        <f t="shared" si="94"/>
        <v>100</v>
      </c>
    </row>
    <row r="769" spans="1:11">
      <c r="A769" s="78"/>
      <c r="B769" s="78"/>
      <c r="C769" s="6" t="s">
        <v>244</v>
      </c>
      <c r="D769" s="6"/>
      <c r="E769" s="3" t="s">
        <v>448</v>
      </c>
      <c r="F769" s="60">
        <f>F770</f>
        <v>1487.8</v>
      </c>
      <c r="G769" s="60">
        <f t="shared" si="104"/>
        <v>1487.8</v>
      </c>
      <c r="H769" s="60">
        <f t="shared" si="104"/>
        <v>743.9</v>
      </c>
      <c r="I769" s="60">
        <f t="shared" si="104"/>
        <v>743.9</v>
      </c>
      <c r="J769" s="259">
        <f t="shared" si="93"/>
        <v>50</v>
      </c>
      <c r="K769" s="259">
        <f t="shared" si="94"/>
        <v>100</v>
      </c>
    </row>
    <row r="770" spans="1:11" ht="26.25">
      <c r="A770" s="78"/>
      <c r="B770" s="78"/>
      <c r="C770" s="6"/>
      <c r="D770" s="6" t="s">
        <v>444</v>
      </c>
      <c r="E770" s="3" t="s">
        <v>445</v>
      </c>
      <c r="F770" s="60">
        <v>1487.8</v>
      </c>
      <c r="G770" s="60">
        <v>1487.8</v>
      </c>
      <c r="H770" s="60">
        <v>743.9</v>
      </c>
      <c r="I770" s="60">
        <v>743.9</v>
      </c>
      <c r="J770" s="259">
        <f t="shared" si="93"/>
        <v>50</v>
      </c>
      <c r="K770" s="259">
        <f t="shared" si="94"/>
        <v>100</v>
      </c>
    </row>
    <row r="771" spans="1:11">
      <c r="A771" s="86">
        <v>636</v>
      </c>
      <c r="B771" s="133"/>
      <c r="C771" s="134"/>
      <c r="D771" s="86"/>
      <c r="E771" s="87" t="s">
        <v>602</v>
      </c>
      <c r="F771" s="69">
        <f t="shared" ref="F771:I773" si="105">F772</f>
        <v>3059.7</v>
      </c>
      <c r="G771" s="69">
        <f t="shared" si="105"/>
        <v>3059.7</v>
      </c>
      <c r="H771" s="69">
        <f t="shared" si="105"/>
        <v>1425.29</v>
      </c>
      <c r="I771" s="69">
        <f t="shared" si="105"/>
        <v>1303.3777</v>
      </c>
      <c r="J771" s="254">
        <f t="shared" ref="J771:J811" si="106">I771/G771*100</f>
        <v>42.598218779618918</v>
      </c>
      <c r="K771" s="254">
        <f t="shared" ref="K771:K811" si="107">I771/H771*100</f>
        <v>91.446491591184952</v>
      </c>
    </row>
    <row r="772" spans="1:11">
      <c r="A772" s="58"/>
      <c r="B772" s="15" t="s">
        <v>511</v>
      </c>
      <c r="C772" s="89"/>
      <c r="D772" s="88"/>
      <c r="E772" s="82" t="s">
        <v>519</v>
      </c>
      <c r="F772" s="63">
        <f t="shared" si="105"/>
        <v>3059.7</v>
      </c>
      <c r="G772" s="63">
        <f t="shared" si="105"/>
        <v>3059.7</v>
      </c>
      <c r="H772" s="63">
        <f t="shared" si="105"/>
        <v>1425.29</v>
      </c>
      <c r="I772" s="63">
        <f t="shared" si="105"/>
        <v>1303.3777</v>
      </c>
      <c r="J772" s="260">
        <f t="shared" si="106"/>
        <v>42.598218779618918</v>
      </c>
      <c r="K772" s="260">
        <f t="shared" si="107"/>
        <v>91.446491591184952</v>
      </c>
    </row>
    <row r="773" spans="1:11" ht="25.5">
      <c r="A773" s="58"/>
      <c r="B773" s="15" t="s">
        <v>603</v>
      </c>
      <c r="C773" s="89"/>
      <c r="D773" s="15"/>
      <c r="E773" s="109" t="s">
        <v>604</v>
      </c>
      <c r="F773" s="63">
        <f t="shared" si="105"/>
        <v>3059.7</v>
      </c>
      <c r="G773" s="63">
        <f t="shared" si="105"/>
        <v>3059.7</v>
      </c>
      <c r="H773" s="63">
        <f t="shared" si="105"/>
        <v>1425.29</v>
      </c>
      <c r="I773" s="63">
        <f t="shared" si="105"/>
        <v>1303.3777</v>
      </c>
      <c r="J773" s="260">
        <f t="shared" si="106"/>
        <v>42.598218779618918</v>
      </c>
      <c r="K773" s="260">
        <f t="shared" si="107"/>
        <v>91.446491591184952</v>
      </c>
    </row>
    <row r="774" spans="1:11">
      <c r="A774" s="141"/>
      <c r="B774" s="142"/>
      <c r="C774" s="99" t="s">
        <v>521</v>
      </c>
      <c r="D774" s="100"/>
      <c r="E774" s="101" t="s">
        <v>522</v>
      </c>
      <c r="F774" s="121">
        <f>F775+F781</f>
        <v>3059.7</v>
      </c>
      <c r="G774" s="121">
        <f>G775+G781</f>
        <v>3059.7</v>
      </c>
      <c r="H774" s="121">
        <f>H775+H781</f>
        <v>1425.29</v>
      </c>
      <c r="I774" s="121">
        <f>I775+I781</f>
        <v>1303.3777</v>
      </c>
      <c r="J774" s="269">
        <f t="shared" si="106"/>
        <v>42.598218779618918</v>
      </c>
      <c r="K774" s="269">
        <f t="shared" si="107"/>
        <v>91.446491591184952</v>
      </c>
    </row>
    <row r="775" spans="1:11" s="34" customFormat="1" ht="26.25">
      <c r="A775" s="130"/>
      <c r="B775" s="130"/>
      <c r="C775" s="124" t="s">
        <v>376</v>
      </c>
      <c r="D775" s="54"/>
      <c r="E775" s="55" t="s">
        <v>377</v>
      </c>
      <c r="F775" s="70">
        <f>F776+F778</f>
        <v>2909.7</v>
      </c>
      <c r="G775" s="70">
        <f>G776+G778</f>
        <v>2909.7</v>
      </c>
      <c r="H775" s="70">
        <f>H776+H778</f>
        <v>1369.29</v>
      </c>
      <c r="I775" s="70">
        <f>I776+I778</f>
        <v>1247.3777</v>
      </c>
      <c r="J775" s="270">
        <f t="shared" si="106"/>
        <v>42.869632608172665</v>
      </c>
      <c r="K775" s="270">
        <f t="shared" si="107"/>
        <v>91.096677840340618</v>
      </c>
    </row>
    <row r="776" spans="1:11" ht="26.25">
      <c r="A776" s="78"/>
      <c r="B776" s="78"/>
      <c r="C776" s="6" t="s">
        <v>378</v>
      </c>
      <c r="D776" s="6"/>
      <c r="E776" s="3" t="s">
        <v>456</v>
      </c>
      <c r="F776" s="60">
        <v>1164</v>
      </c>
      <c r="G776" s="60">
        <v>1164</v>
      </c>
      <c r="H776" s="60">
        <f>H777</f>
        <v>485</v>
      </c>
      <c r="I776" s="60">
        <f>I777</f>
        <v>485</v>
      </c>
      <c r="J776" s="259">
        <f t="shared" si="106"/>
        <v>41.666666666666671</v>
      </c>
      <c r="K776" s="259">
        <f t="shared" si="107"/>
        <v>100</v>
      </c>
    </row>
    <row r="777" spans="1:11" ht="39">
      <c r="A777" s="78"/>
      <c r="B777" s="78"/>
      <c r="C777" s="6"/>
      <c r="D777" s="6" t="s">
        <v>379</v>
      </c>
      <c r="E777" s="3" t="s">
        <v>380</v>
      </c>
      <c r="F777" s="68">
        <v>1164</v>
      </c>
      <c r="G777" s="68">
        <v>1164</v>
      </c>
      <c r="H777" s="68">
        <v>485</v>
      </c>
      <c r="I777" s="68">
        <v>485</v>
      </c>
      <c r="J777" s="261">
        <f t="shared" si="106"/>
        <v>41.666666666666671</v>
      </c>
      <c r="K777" s="261">
        <f t="shared" si="107"/>
        <v>100</v>
      </c>
    </row>
    <row r="778" spans="1:11" ht="26.25">
      <c r="A778" s="78"/>
      <c r="B778" s="78"/>
      <c r="C778" s="6" t="s">
        <v>381</v>
      </c>
      <c r="D778" s="6"/>
      <c r="E778" s="48" t="s">
        <v>707</v>
      </c>
      <c r="F778" s="68">
        <f>F779+F780</f>
        <v>1745.7</v>
      </c>
      <c r="G778" s="68">
        <f>G779+G780</f>
        <v>1745.7</v>
      </c>
      <c r="H778" s="68">
        <f>H779+H780</f>
        <v>884.29</v>
      </c>
      <c r="I778" s="68">
        <f>I779+I780</f>
        <v>762.3777</v>
      </c>
      <c r="J778" s="261">
        <f t="shared" si="106"/>
        <v>43.671747722976455</v>
      </c>
      <c r="K778" s="261">
        <f t="shared" si="107"/>
        <v>86.213538545047442</v>
      </c>
    </row>
    <row r="779" spans="1:11" ht="39">
      <c r="A779" s="78"/>
      <c r="B779" s="78"/>
      <c r="C779" s="6"/>
      <c r="D779" s="6" t="s">
        <v>379</v>
      </c>
      <c r="E779" s="3" t="s">
        <v>380</v>
      </c>
      <c r="F779" s="68">
        <v>1695</v>
      </c>
      <c r="G779" s="68">
        <v>1695</v>
      </c>
      <c r="H779" s="68">
        <v>856.3</v>
      </c>
      <c r="I779" s="68">
        <v>745.21371999999997</v>
      </c>
      <c r="J779" s="261">
        <f t="shared" si="106"/>
        <v>43.965411209439523</v>
      </c>
      <c r="K779" s="261">
        <f t="shared" si="107"/>
        <v>87.027177391101247</v>
      </c>
    </row>
    <row r="780" spans="1:11">
      <c r="A780" s="78"/>
      <c r="B780" s="78"/>
      <c r="C780" s="6"/>
      <c r="D780" s="6" t="s">
        <v>269</v>
      </c>
      <c r="E780" s="3" t="s">
        <v>270</v>
      </c>
      <c r="F780" s="60">
        <v>50.7</v>
      </c>
      <c r="G780" s="60">
        <v>50.7</v>
      </c>
      <c r="H780" s="60">
        <v>27.99</v>
      </c>
      <c r="I780" s="60">
        <v>17.163979999999999</v>
      </c>
      <c r="J780" s="259">
        <f t="shared" si="106"/>
        <v>33.854003944773169</v>
      </c>
      <c r="K780" s="259">
        <f t="shared" si="107"/>
        <v>61.32182922472311</v>
      </c>
    </row>
    <row r="781" spans="1:11" ht="25.5">
      <c r="A781" s="130"/>
      <c r="B781" s="130"/>
      <c r="C781" s="124" t="s">
        <v>382</v>
      </c>
      <c r="D781" s="125"/>
      <c r="E781" s="143" t="s">
        <v>523</v>
      </c>
      <c r="F781" s="70">
        <f t="shared" ref="F781:I782" si="108">F782</f>
        <v>150</v>
      </c>
      <c r="G781" s="70">
        <f t="shared" si="108"/>
        <v>150</v>
      </c>
      <c r="H781" s="70">
        <f t="shared" si="108"/>
        <v>56</v>
      </c>
      <c r="I781" s="70">
        <f t="shared" si="108"/>
        <v>56</v>
      </c>
      <c r="J781" s="270">
        <f t="shared" si="106"/>
        <v>37.333333333333336</v>
      </c>
      <c r="K781" s="270">
        <f t="shared" si="107"/>
        <v>100</v>
      </c>
    </row>
    <row r="782" spans="1:11" ht="26.25">
      <c r="A782" s="78"/>
      <c r="B782" s="78"/>
      <c r="C782" s="6" t="s">
        <v>405</v>
      </c>
      <c r="D782" s="6"/>
      <c r="E782" s="3" t="s">
        <v>406</v>
      </c>
      <c r="F782" s="60">
        <f t="shared" si="108"/>
        <v>150</v>
      </c>
      <c r="G782" s="60">
        <f t="shared" si="108"/>
        <v>150</v>
      </c>
      <c r="H782" s="60">
        <f t="shared" si="108"/>
        <v>56</v>
      </c>
      <c r="I782" s="60">
        <f t="shared" si="108"/>
        <v>56</v>
      </c>
      <c r="J782" s="259">
        <f t="shared" si="106"/>
        <v>37.333333333333336</v>
      </c>
      <c r="K782" s="259">
        <f t="shared" si="107"/>
        <v>100</v>
      </c>
    </row>
    <row r="783" spans="1:11">
      <c r="A783" s="78"/>
      <c r="B783" s="78"/>
      <c r="C783" s="6"/>
      <c r="D783" s="6" t="s">
        <v>269</v>
      </c>
      <c r="E783" s="3" t="s">
        <v>270</v>
      </c>
      <c r="F783" s="60">
        <v>150</v>
      </c>
      <c r="G783" s="60">
        <v>150</v>
      </c>
      <c r="H783" s="60">
        <v>56</v>
      </c>
      <c r="I783" s="60">
        <v>56</v>
      </c>
      <c r="J783" s="259">
        <f t="shared" si="106"/>
        <v>37.333333333333336</v>
      </c>
      <c r="K783" s="259">
        <f t="shared" si="107"/>
        <v>100</v>
      </c>
    </row>
    <row r="784" spans="1:11" ht="25.5">
      <c r="A784" s="86">
        <v>651</v>
      </c>
      <c r="B784" s="133"/>
      <c r="C784" s="134"/>
      <c r="D784" s="86"/>
      <c r="E784" s="87" t="s">
        <v>605</v>
      </c>
      <c r="F784" s="69">
        <f>F785</f>
        <v>33371.719299999997</v>
      </c>
      <c r="G784" s="69">
        <f>G785</f>
        <v>32656.374799999998</v>
      </c>
      <c r="H784" s="69">
        <f>H785</f>
        <v>13825.327929999999</v>
      </c>
      <c r="I784" s="69">
        <f>I785</f>
        <v>13737.74898</v>
      </c>
      <c r="J784" s="254">
        <f t="shared" si="106"/>
        <v>42.067587306108457</v>
      </c>
      <c r="K784" s="254">
        <f t="shared" si="107"/>
        <v>99.366532566580517</v>
      </c>
    </row>
    <row r="785" spans="1:11">
      <c r="A785" s="58"/>
      <c r="B785" s="15" t="s">
        <v>511</v>
      </c>
      <c r="C785" s="89"/>
      <c r="D785" s="88"/>
      <c r="E785" s="82" t="s">
        <v>519</v>
      </c>
      <c r="F785" s="63">
        <f>F786+F794+F799</f>
        <v>33371.719299999997</v>
      </c>
      <c r="G785" s="63">
        <f>G786+G794+G799</f>
        <v>32656.374799999998</v>
      </c>
      <c r="H785" s="63">
        <f>H786+H794+H799</f>
        <v>13825.327929999999</v>
      </c>
      <c r="I785" s="63">
        <f>I786+I794+I799</f>
        <v>13737.74898</v>
      </c>
      <c r="J785" s="260">
        <f t="shared" si="106"/>
        <v>42.067587306108457</v>
      </c>
      <c r="K785" s="260">
        <f t="shared" si="107"/>
        <v>99.366532566580517</v>
      </c>
    </row>
    <row r="786" spans="1:11" ht="25.5">
      <c r="A786" s="58"/>
      <c r="B786" s="15" t="s">
        <v>606</v>
      </c>
      <c r="C786" s="89"/>
      <c r="D786" s="88"/>
      <c r="E786" s="82" t="s">
        <v>607</v>
      </c>
      <c r="F786" s="63">
        <f>F787</f>
        <v>7771.0999999999995</v>
      </c>
      <c r="G786" s="63">
        <f>G787</f>
        <v>7771.0999999999995</v>
      </c>
      <c r="H786" s="63">
        <f>H787</f>
        <v>3128</v>
      </c>
      <c r="I786" s="63">
        <f>I787</f>
        <v>3122.5808999999999</v>
      </c>
      <c r="J786" s="260">
        <f t="shared" si="106"/>
        <v>40.181967803785824</v>
      </c>
      <c r="K786" s="260">
        <f t="shared" si="107"/>
        <v>99.826755115089512</v>
      </c>
    </row>
    <row r="787" spans="1:11">
      <c r="A787" s="58"/>
      <c r="B787" s="15"/>
      <c r="C787" s="89" t="s">
        <v>3</v>
      </c>
      <c r="D787" s="88"/>
      <c r="E787" s="82" t="s">
        <v>4</v>
      </c>
      <c r="F787" s="63">
        <f>F789</f>
        <v>7771.0999999999995</v>
      </c>
      <c r="G787" s="63">
        <f>G789</f>
        <v>7771.0999999999995</v>
      </c>
      <c r="H787" s="63">
        <f>H789</f>
        <v>3128</v>
      </c>
      <c r="I787" s="63">
        <f>I789</f>
        <v>3122.5808999999999</v>
      </c>
      <c r="J787" s="260">
        <f t="shared" si="106"/>
        <v>40.181967803785824</v>
      </c>
      <c r="K787" s="260">
        <f t="shared" si="107"/>
        <v>99.826755115089512</v>
      </c>
    </row>
    <row r="788" spans="1:11" ht="25.5">
      <c r="A788" s="140"/>
      <c r="B788" s="92"/>
      <c r="C788" s="93" t="s">
        <v>5</v>
      </c>
      <c r="D788" s="92"/>
      <c r="E788" s="94" t="s">
        <v>487</v>
      </c>
      <c r="F788" s="95">
        <f t="shared" ref="F788:I790" si="109">F789</f>
        <v>7771.0999999999995</v>
      </c>
      <c r="G788" s="95">
        <f t="shared" si="109"/>
        <v>7771.0999999999995</v>
      </c>
      <c r="H788" s="95">
        <f t="shared" si="109"/>
        <v>3128</v>
      </c>
      <c r="I788" s="95">
        <f t="shared" si="109"/>
        <v>3122.5808999999999</v>
      </c>
      <c r="J788" s="256">
        <f t="shared" si="106"/>
        <v>40.181967803785824</v>
      </c>
      <c r="K788" s="256">
        <f t="shared" si="107"/>
        <v>99.826755115089512</v>
      </c>
    </row>
    <row r="789" spans="1:11" ht="26.25">
      <c r="A789" s="27"/>
      <c r="B789" s="27"/>
      <c r="C789" s="27" t="s">
        <v>18</v>
      </c>
      <c r="D789" s="27"/>
      <c r="E789" s="31" t="s">
        <v>19</v>
      </c>
      <c r="F789" s="64">
        <f t="shared" si="109"/>
        <v>7771.0999999999995</v>
      </c>
      <c r="G789" s="64">
        <f t="shared" si="109"/>
        <v>7771.0999999999995</v>
      </c>
      <c r="H789" s="64">
        <f t="shared" si="109"/>
        <v>3128</v>
      </c>
      <c r="I789" s="64">
        <f t="shared" si="109"/>
        <v>3122.5808999999999</v>
      </c>
      <c r="J789" s="257">
        <f t="shared" si="106"/>
        <v>40.181967803785824</v>
      </c>
      <c r="K789" s="257">
        <f t="shared" si="107"/>
        <v>99.826755115089512</v>
      </c>
    </row>
    <row r="790" spans="1:11" ht="39">
      <c r="A790" s="29"/>
      <c r="B790" s="29"/>
      <c r="C790" s="29" t="s">
        <v>20</v>
      </c>
      <c r="D790" s="29"/>
      <c r="E790" s="30" t="s">
        <v>21</v>
      </c>
      <c r="F790" s="61">
        <f t="shared" si="109"/>
        <v>7771.0999999999995</v>
      </c>
      <c r="G790" s="61">
        <f t="shared" si="109"/>
        <v>7771.0999999999995</v>
      </c>
      <c r="H790" s="61">
        <f t="shared" si="109"/>
        <v>3128</v>
      </c>
      <c r="I790" s="61">
        <f t="shared" si="109"/>
        <v>3122.5808999999999</v>
      </c>
      <c r="J790" s="258">
        <f t="shared" si="106"/>
        <v>40.181967803785824</v>
      </c>
      <c r="K790" s="258">
        <f t="shared" si="107"/>
        <v>99.826755115089512</v>
      </c>
    </row>
    <row r="791" spans="1:11" ht="25.5">
      <c r="A791" s="78"/>
      <c r="B791" s="78"/>
      <c r="C791" s="6" t="s">
        <v>24</v>
      </c>
      <c r="D791" s="6"/>
      <c r="E791" s="1" t="s">
        <v>25</v>
      </c>
      <c r="F791" s="60">
        <f>F792+F793</f>
        <v>7771.0999999999995</v>
      </c>
      <c r="G791" s="60">
        <f>G792+G793</f>
        <v>7771.0999999999995</v>
      </c>
      <c r="H791" s="60">
        <f>H792+H793</f>
        <v>3128</v>
      </c>
      <c r="I791" s="60">
        <f>I792+I793</f>
        <v>3122.5808999999999</v>
      </c>
      <c r="J791" s="259">
        <f t="shared" si="106"/>
        <v>40.181967803785824</v>
      </c>
      <c r="K791" s="259">
        <f t="shared" si="107"/>
        <v>99.826755115089512</v>
      </c>
    </row>
    <row r="792" spans="1:11" ht="39">
      <c r="A792" s="78"/>
      <c r="B792" s="78"/>
      <c r="C792" s="6"/>
      <c r="D792" s="6" t="s">
        <v>379</v>
      </c>
      <c r="E792" s="3" t="s">
        <v>380</v>
      </c>
      <c r="F792" s="60">
        <v>7240.9</v>
      </c>
      <c r="G792" s="60">
        <v>7240.9</v>
      </c>
      <c r="H792" s="60">
        <v>2780</v>
      </c>
      <c r="I792" s="60">
        <v>2774.87131</v>
      </c>
      <c r="J792" s="259">
        <f t="shared" si="106"/>
        <v>38.32218798768109</v>
      </c>
      <c r="K792" s="259">
        <f t="shared" si="107"/>
        <v>99.815514748201437</v>
      </c>
    </row>
    <row r="793" spans="1:11">
      <c r="A793" s="78"/>
      <c r="B793" s="78"/>
      <c r="C793" s="6"/>
      <c r="D793" s="6" t="s">
        <v>269</v>
      </c>
      <c r="E793" s="3" t="s">
        <v>270</v>
      </c>
      <c r="F793" s="60">
        <v>530.20000000000005</v>
      </c>
      <c r="G793" s="60">
        <v>530.20000000000005</v>
      </c>
      <c r="H793" s="60">
        <v>348</v>
      </c>
      <c r="I793" s="60">
        <v>347.70958999999999</v>
      </c>
      <c r="J793" s="259">
        <f t="shared" si="106"/>
        <v>65.580835533760833</v>
      </c>
      <c r="K793" s="259">
        <f t="shared" si="107"/>
        <v>99.916548850574713</v>
      </c>
    </row>
    <row r="794" spans="1:11">
      <c r="A794" s="78"/>
      <c r="B794" s="15" t="s">
        <v>608</v>
      </c>
      <c r="C794" s="89"/>
      <c r="D794" s="15"/>
      <c r="E794" s="109" t="s">
        <v>609</v>
      </c>
      <c r="F794" s="63">
        <f t="shared" ref="F794:I797" si="110">F795</f>
        <v>1183.4000000000001</v>
      </c>
      <c r="G794" s="63">
        <f t="shared" si="110"/>
        <v>380.10599999999999</v>
      </c>
      <c r="H794" s="63">
        <f t="shared" si="110"/>
        <v>0</v>
      </c>
      <c r="I794" s="63">
        <f t="shared" si="110"/>
        <v>0</v>
      </c>
      <c r="J794" s="260">
        <f t="shared" si="106"/>
        <v>0</v>
      </c>
      <c r="K794" s="260"/>
    </row>
    <row r="795" spans="1:11" s="34" customFormat="1">
      <c r="A795" s="128"/>
      <c r="B795" s="128"/>
      <c r="C795" s="119" t="s">
        <v>374</v>
      </c>
      <c r="D795" s="119"/>
      <c r="E795" s="120" t="s">
        <v>375</v>
      </c>
      <c r="F795" s="121">
        <f t="shared" si="110"/>
        <v>1183.4000000000001</v>
      </c>
      <c r="G795" s="121">
        <f t="shared" si="110"/>
        <v>380.10599999999999</v>
      </c>
      <c r="H795" s="121">
        <f t="shared" si="110"/>
        <v>0</v>
      </c>
      <c r="I795" s="121">
        <f t="shared" si="110"/>
        <v>0</v>
      </c>
      <c r="J795" s="269">
        <f t="shared" si="106"/>
        <v>0</v>
      </c>
      <c r="K795" s="269"/>
    </row>
    <row r="796" spans="1:11" s="34" customFormat="1" ht="26.25">
      <c r="A796" s="130"/>
      <c r="B796" s="130"/>
      <c r="C796" s="53" t="s">
        <v>382</v>
      </c>
      <c r="D796" s="53"/>
      <c r="E796" s="55" t="s">
        <v>383</v>
      </c>
      <c r="F796" s="70">
        <f t="shared" si="110"/>
        <v>1183.4000000000001</v>
      </c>
      <c r="G796" s="70">
        <f t="shared" si="110"/>
        <v>380.10599999999999</v>
      </c>
      <c r="H796" s="70">
        <f t="shared" si="110"/>
        <v>0</v>
      </c>
      <c r="I796" s="70">
        <f t="shared" si="110"/>
        <v>0</v>
      </c>
      <c r="J796" s="270">
        <f t="shared" si="106"/>
        <v>0</v>
      </c>
      <c r="K796" s="270"/>
    </row>
    <row r="797" spans="1:11">
      <c r="A797" s="78"/>
      <c r="B797" s="78"/>
      <c r="C797" s="6" t="s">
        <v>401</v>
      </c>
      <c r="D797" s="6"/>
      <c r="E797" s="3" t="s">
        <v>402</v>
      </c>
      <c r="F797" s="60">
        <f t="shared" si="110"/>
        <v>1183.4000000000001</v>
      </c>
      <c r="G797" s="60">
        <f t="shared" si="110"/>
        <v>380.10599999999999</v>
      </c>
      <c r="H797" s="60">
        <f t="shared" si="110"/>
        <v>0</v>
      </c>
      <c r="I797" s="60">
        <f t="shared" si="110"/>
        <v>0</v>
      </c>
      <c r="J797" s="259">
        <f t="shared" si="106"/>
        <v>0</v>
      </c>
      <c r="K797" s="259"/>
    </row>
    <row r="798" spans="1:11">
      <c r="A798" s="78"/>
      <c r="B798" s="78"/>
      <c r="C798" s="6"/>
      <c r="D798" s="6" t="s">
        <v>386</v>
      </c>
      <c r="E798" s="3" t="s">
        <v>387</v>
      </c>
      <c r="F798" s="60">
        <v>1183.4000000000001</v>
      </c>
      <c r="G798" s="60">
        <v>380.10599999999999</v>
      </c>
      <c r="H798" s="60">
        <v>0</v>
      </c>
      <c r="I798" s="60">
        <v>0</v>
      </c>
      <c r="J798" s="259">
        <f t="shared" si="106"/>
        <v>0</v>
      </c>
      <c r="K798" s="259"/>
    </row>
    <row r="799" spans="1:11">
      <c r="A799" s="88"/>
      <c r="B799" s="15" t="s">
        <v>516</v>
      </c>
      <c r="C799" s="89"/>
      <c r="D799" s="88"/>
      <c r="E799" s="82" t="s">
        <v>527</v>
      </c>
      <c r="F799" s="110">
        <f>F800+F832</f>
        <v>24417.219300000001</v>
      </c>
      <c r="G799" s="110">
        <f>G800+G832</f>
        <v>24505.168799999999</v>
      </c>
      <c r="H799" s="110">
        <f>H800+H832</f>
        <v>10697.327929999999</v>
      </c>
      <c r="I799" s="110">
        <f>I800+I832</f>
        <v>10615.168079999999</v>
      </c>
      <c r="J799" s="265">
        <f t="shared" si="106"/>
        <v>43.318077776309785</v>
      </c>
      <c r="K799" s="265">
        <f t="shared" si="107"/>
        <v>99.231959134677112</v>
      </c>
    </row>
    <row r="800" spans="1:11">
      <c r="A800" s="119"/>
      <c r="B800" s="119"/>
      <c r="C800" s="119" t="s">
        <v>374</v>
      </c>
      <c r="D800" s="119"/>
      <c r="E800" s="120" t="s">
        <v>375</v>
      </c>
      <c r="F800" s="121">
        <f>F801</f>
        <v>24417.219300000001</v>
      </c>
      <c r="G800" s="121">
        <f>G801</f>
        <v>24505.168799999999</v>
      </c>
      <c r="H800" s="121">
        <f>H801</f>
        <v>10697.327929999999</v>
      </c>
      <c r="I800" s="121">
        <f>I801</f>
        <v>10615.168079999999</v>
      </c>
      <c r="J800" s="269">
        <f t="shared" si="106"/>
        <v>43.318077776309785</v>
      </c>
      <c r="K800" s="269">
        <f t="shared" si="107"/>
        <v>99.231959134677112</v>
      </c>
    </row>
    <row r="801" spans="1:11" ht="26.25">
      <c r="A801" s="53"/>
      <c r="B801" s="53"/>
      <c r="C801" s="53" t="s">
        <v>382</v>
      </c>
      <c r="D801" s="53"/>
      <c r="E801" s="55" t="s">
        <v>383</v>
      </c>
      <c r="F801" s="70">
        <f>F802+F805+F807+F809</f>
        <v>24417.219300000001</v>
      </c>
      <c r="G801" s="70">
        <f>G802+G805+G807+G809</f>
        <v>24505.168799999999</v>
      </c>
      <c r="H801" s="70">
        <f>H802+H805+H807+H809</f>
        <v>10697.327929999999</v>
      </c>
      <c r="I801" s="70">
        <f>I802+I805+I807+I809</f>
        <v>10615.168079999999</v>
      </c>
      <c r="J801" s="270">
        <f t="shared" si="106"/>
        <v>43.318077776309785</v>
      </c>
      <c r="K801" s="270">
        <f t="shared" si="107"/>
        <v>99.231959134677112</v>
      </c>
    </row>
    <row r="802" spans="1:11" ht="26.25">
      <c r="A802" s="78"/>
      <c r="B802" s="78"/>
      <c r="C802" s="6" t="s">
        <v>388</v>
      </c>
      <c r="D802" s="6"/>
      <c r="E802" s="48" t="s">
        <v>708</v>
      </c>
      <c r="F802" s="60">
        <f>F803+F804</f>
        <v>18081.100000000002</v>
      </c>
      <c r="G802" s="60">
        <f>G803+G804</f>
        <v>18081.100000000002</v>
      </c>
      <c r="H802" s="60">
        <f>H803+H804</f>
        <v>7913</v>
      </c>
      <c r="I802" s="60">
        <f>I803+I804</f>
        <v>7830.84015</v>
      </c>
      <c r="J802" s="259">
        <f t="shared" si="106"/>
        <v>43.309533988529452</v>
      </c>
      <c r="K802" s="259">
        <f t="shared" si="107"/>
        <v>98.961710476431193</v>
      </c>
    </row>
    <row r="803" spans="1:11" ht="39">
      <c r="A803" s="78"/>
      <c r="B803" s="78"/>
      <c r="C803" s="6"/>
      <c r="D803" s="6" t="s">
        <v>379</v>
      </c>
      <c r="E803" s="3" t="s">
        <v>380</v>
      </c>
      <c r="F803" s="71">
        <v>17114.7</v>
      </c>
      <c r="G803" s="71">
        <v>17114.7</v>
      </c>
      <c r="H803" s="71">
        <v>7400</v>
      </c>
      <c r="I803" s="71">
        <v>7318.8841000000002</v>
      </c>
      <c r="J803" s="243">
        <f t="shared" si="106"/>
        <v>42.76373000987455</v>
      </c>
      <c r="K803" s="243">
        <f t="shared" si="107"/>
        <v>98.903839189189185</v>
      </c>
    </row>
    <row r="804" spans="1:11">
      <c r="A804" s="78"/>
      <c r="B804" s="78"/>
      <c r="C804" s="6"/>
      <c r="D804" s="6" t="s">
        <v>269</v>
      </c>
      <c r="E804" s="3" t="s">
        <v>270</v>
      </c>
      <c r="F804" s="60">
        <f>986.1-19.7</f>
        <v>966.4</v>
      </c>
      <c r="G804" s="60">
        <f>986.1-19.7</f>
        <v>966.4</v>
      </c>
      <c r="H804" s="60">
        <v>513</v>
      </c>
      <c r="I804" s="60">
        <v>511.95605</v>
      </c>
      <c r="J804" s="259">
        <f t="shared" si="106"/>
        <v>52.975584644039742</v>
      </c>
      <c r="K804" s="259">
        <f t="shared" si="107"/>
        <v>99.796500974658869</v>
      </c>
    </row>
    <row r="805" spans="1:11" ht="25.5">
      <c r="A805" s="78"/>
      <c r="B805" s="78"/>
      <c r="C805" s="6" t="s">
        <v>389</v>
      </c>
      <c r="D805" s="6"/>
      <c r="E805" s="1" t="s">
        <v>390</v>
      </c>
      <c r="F805" s="68">
        <f>F806</f>
        <v>0</v>
      </c>
      <c r="G805" s="68">
        <f>G806</f>
        <v>87.9495</v>
      </c>
      <c r="H805" s="68">
        <f>H806</f>
        <v>0</v>
      </c>
      <c r="I805" s="68">
        <f>I806</f>
        <v>0</v>
      </c>
      <c r="J805" s="261">
        <f t="shared" si="106"/>
        <v>0</v>
      </c>
      <c r="K805" s="261"/>
    </row>
    <row r="806" spans="1:11" ht="39">
      <c r="A806" s="78"/>
      <c r="B806" s="78"/>
      <c r="C806" s="6"/>
      <c r="D806" s="6" t="s">
        <v>379</v>
      </c>
      <c r="E806" s="3" t="s">
        <v>380</v>
      </c>
      <c r="F806" s="60">
        <v>0</v>
      </c>
      <c r="G806" s="60">
        <v>87.9495</v>
      </c>
      <c r="H806" s="60">
        <v>0</v>
      </c>
      <c r="I806" s="60">
        <v>0</v>
      </c>
      <c r="J806" s="259">
        <f t="shared" si="106"/>
        <v>0</v>
      </c>
      <c r="K806" s="259"/>
    </row>
    <row r="807" spans="1:11" ht="39">
      <c r="A807" s="78"/>
      <c r="B807" s="78"/>
      <c r="C807" s="6" t="s">
        <v>391</v>
      </c>
      <c r="D807" s="6"/>
      <c r="E807" s="3" t="s">
        <v>392</v>
      </c>
      <c r="F807" s="60">
        <f>F808</f>
        <v>6137.6347999999998</v>
      </c>
      <c r="G807" s="60">
        <f>G808</f>
        <v>6137.6347999999998</v>
      </c>
      <c r="H807" s="60">
        <f>H808</f>
        <v>2784.3279299999999</v>
      </c>
      <c r="I807" s="60">
        <f>I808</f>
        <v>2784.3279299999999</v>
      </c>
      <c r="J807" s="259">
        <f t="shared" si="106"/>
        <v>45.364835490049032</v>
      </c>
      <c r="K807" s="259">
        <f t="shared" si="107"/>
        <v>100</v>
      </c>
    </row>
    <row r="808" spans="1:11" ht="39">
      <c r="A808" s="78"/>
      <c r="B808" s="78"/>
      <c r="C808" s="6"/>
      <c r="D808" s="6" t="s">
        <v>379</v>
      </c>
      <c r="E808" s="3" t="s">
        <v>380</v>
      </c>
      <c r="F808" s="68">
        <f>1779.151+4358.4838</f>
        <v>6137.6347999999998</v>
      </c>
      <c r="G808" s="68">
        <v>6137.6347999999998</v>
      </c>
      <c r="H808" s="68">
        <v>2784.3279299999999</v>
      </c>
      <c r="I808" s="68">
        <v>2784.3279299999999</v>
      </c>
      <c r="J808" s="261">
        <f t="shared" si="106"/>
        <v>45.364835490049032</v>
      </c>
      <c r="K808" s="261">
        <f t="shared" si="107"/>
        <v>100</v>
      </c>
    </row>
    <row r="809" spans="1:11" ht="51.75">
      <c r="A809" s="78"/>
      <c r="B809" s="78"/>
      <c r="C809" s="6" t="s">
        <v>755</v>
      </c>
      <c r="D809" s="6"/>
      <c r="E809" s="3" t="s">
        <v>756</v>
      </c>
      <c r="F809" s="60">
        <f>F810</f>
        <v>198.4845</v>
      </c>
      <c r="G809" s="60">
        <f>G810</f>
        <v>198.4845</v>
      </c>
      <c r="H809" s="60">
        <f>H810</f>
        <v>0</v>
      </c>
      <c r="I809" s="60">
        <f>I810</f>
        <v>0</v>
      </c>
      <c r="J809" s="259">
        <f t="shared" si="106"/>
        <v>0</v>
      </c>
      <c r="K809" s="259"/>
    </row>
    <row r="810" spans="1:11" ht="39">
      <c r="A810" s="78"/>
      <c r="B810" s="78"/>
      <c r="C810" s="6"/>
      <c r="D810" s="6" t="s">
        <v>379</v>
      </c>
      <c r="E810" s="3" t="s">
        <v>380</v>
      </c>
      <c r="F810" s="68">
        <v>198.4845</v>
      </c>
      <c r="G810" s="68">
        <v>198.4845</v>
      </c>
      <c r="H810" s="68">
        <v>0</v>
      </c>
      <c r="I810" s="68">
        <v>0</v>
      </c>
      <c r="J810" s="261">
        <f t="shared" si="106"/>
        <v>0</v>
      </c>
      <c r="K810" s="261"/>
    </row>
    <row r="811" spans="1:11">
      <c r="A811" s="56"/>
      <c r="B811" s="56"/>
      <c r="C811" s="56"/>
      <c r="D811" s="56"/>
      <c r="E811" s="52" t="s">
        <v>409</v>
      </c>
      <c r="F811" s="72">
        <f>SUM(F784+F771+F656+F483+F9)</f>
        <v>1027519.8864200001</v>
      </c>
      <c r="G811" s="72">
        <f>SUM(G784+G771+G656+G483+G9)</f>
        <v>1071021.8691200002</v>
      </c>
      <c r="H811" s="72">
        <f>SUM(H784+H771+H656+H483+H9)</f>
        <v>525490.58921000001</v>
      </c>
      <c r="I811" s="72">
        <f>SUM(I784+I771+I656+I483+I9)</f>
        <v>524889.91947000008</v>
      </c>
      <c r="J811" s="282">
        <f t="shared" si="106"/>
        <v>49.008328830976467</v>
      </c>
      <c r="K811" s="282">
        <f t="shared" si="107"/>
        <v>99.885693530515368</v>
      </c>
    </row>
    <row r="812" spans="1:11">
      <c r="F812" s="283"/>
    </row>
  </sheetData>
  <autoFilter ref="A8:G811">
    <filterColumn colId="1"/>
  </autoFilter>
  <mergeCells count="4">
    <mergeCell ref="I1:K1"/>
    <mergeCell ref="G2:K2"/>
    <mergeCell ref="I3:K3"/>
    <mergeCell ref="A6:K6"/>
  </mergeCells>
  <pageMargins left="1.1023622047244095" right="0.31496062992125984" top="0.74803149606299213" bottom="0.74803149606299213" header="0.31496062992125984" footer="0.31496062992125984"/>
  <pageSetup paperSize="9" scale="39" orientation="portrait" r:id="rId1"/>
  <rowBreaks count="2" manualBreakCount="2">
    <brk id="622" max="10" man="1"/>
    <brk id="709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G22"/>
  <sheetViews>
    <sheetView view="pageBreakPreview" zoomScale="60" workbookViewId="0">
      <selection activeCell="F31" sqref="F31"/>
    </sheetView>
  </sheetViews>
  <sheetFormatPr defaultRowHeight="15"/>
  <cols>
    <col min="1" max="1" width="25" customWidth="1"/>
    <col min="2" max="2" width="39" customWidth="1"/>
    <col min="3" max="3" width="18.28515625" customWidth="1"/>
    <col min="4" max="5" width="16.28515625" customWidth="1"/>
    <col min="6" max="7" width="15.7109375" customWidth="1"/>
  </cols>
  <sheetData>
    <row r="1" spans="1:7" ht="15.75">
      <c r="A1" s="161"/>
      <c r="B1" s="161"/>
      <c r="C1" s="434" t="s">
        <v>665</v>
      </c>
      <c r="D1" s="434"/>
      <c r="E1" s="434"/>
      <c r="F1" s="434"/>
      <c r="G1" s="434"/>
    </row>
    <row r="2" spans="1:7" ht="33" customHeight="1">
      <c r="A2" s="161"/>
      <c r="B2" s="164"/>
      <c r="C2" s="425" t="s">
        <v>778</v>
      </c>
      <c r="D2" s="425"/>
      <c r="E2" s="425"/>
      <c r="F2" s="425"/>
      <c r="G2" s="425"/>
    </row>
    <row r="3" spans="1:7" ht="15.75">
      <c r="A3" s="161"/>
      <c r="B3" s="163"/>
      <c r="C3" s="434" t="s">
        <v>1153</v>
      </c>
      <c r="D3" s="434"/>
      <c r="E3" s="434"/>
      <c r="F3" s="434"/>
      <c r="G3" s="434"/>
    </row>
    <row r="4" spans="1:7" ht="15.75">
      <c r="A4" s="161"/>
      <c r="B4" s="163"/>
      <c r="C4" s="162"/>
      <c r="D4" s="162"/>
      <c r="E4" s="162"/>
    </row>
    <row r="5" spans="1:7" ht="46.9" customHeight="1">
      <c r="A5" s="435" t="s">
        <v>1113</v>
      </c>
      <c r="B5" s="435"/>
      <c r="C5" s="435"/>
      <c r="D5" s="435"/>
      <c r="E5" s="435"/>
      <c r="F5" s="435"/>
      <c r="G5" s="435"/>
    </row>
    <row r="6" spans="1:7">
      <c r="A6" s="161"/>
      <c r="B6" s="436" t="s">
        <v>658</v>
      </c>
      <c r="C6" s="436"/>
      <c r="D6" s="436"/>
      <c r="E6" s="436"/>
      <c r="F6" s="436"/>
      <c r="G6" s="436"/>
    </row>
    <row r="7" spans="1:7" ht="71.25" customHeight="1">
      <c r="A7" s="160" t="s">
        <v>657</v>
      </c>
      <c r="B7" s="160" t="s">
        <v>656</v>
      </c>
      <c r="C7" s="160" t="s">
        <v>780</v>
      </c>
      <c r="D7" s="160" t="s">
        <v>1110</v>
      </c>
      <c r="E7" s="160" t="s">
        <v>1144</v>
      </c>
      <c r="F7" s="243" t="s">
        <v>777</v>
      </c>
      <c r="G7" s="243" t="s">
        <v>1111</v>
      </c>
    </row>
    <row r="8" spans="1:7" ht="45">
      <c r="A8" s="159" t="s">
        <v>655</v>
      </c>
      <c r="B8" s="158" t="s">
        <v>654</v>
      </c>
      <c r="C8" s="157">
        <f>C9</f>
        <v>33508.575550000183</v>
      </c>
      <c r="D8" s="157">
        <f>D9</f>
        <v>-31079.162389999954</v>
      </c>
      <c r="E8" s="157">
        <f>E9</f>
        <v>-31679.877499999944</v>
      </c>
      <c r="F8" s="416" t="s">
        <v>1090</v>
      </c>
      <c r="G8" s="417">
        <f>E8/D8*100</f>
        <v>101.93285488991582</v>
      </c>
    </row>
    <row r="9" spans="1:7" ht="30">
      <c r="A9" s="159" t="s">
        <v>653</v>
      </c>
      <c r="B9" s="158" t="s">
        <v>652</v>
      </c>
      <c r="C9" s="157">
        <f>(C13+C14)</f>
        <v>33508.575550000183</v>
      </c>
      <c r="D9" s="157">
        <f>(D13+D14)</f>
        <v>-31079.162389999954</v>
      </c>
      <c r="E9" s="157">
        <f>(E13+E14)</f>
        <v>-31679.877499999944</v>
      </c>
      <c r="F9" s="416" t="s">
        <v>1090</v>
      </c>
      <c r="G9" s="417">
        <f t="shared" ref="G9:G22" si="0">E9/D9*100</f>
        <v>101.93285488991582</v>
      </c>
    </row>
    <row r="10" spans="1:7">
      <c r="A10" s="156" t="s">
        <v>651</v>
      </c>
      <c r="B10" s="155" t="s">
        <v>650</v>
      </c>
      <c r="C10" s="154">
        <f t="shared" ref="C10:E11" si="1">C11</f>
        <v>-1037513.29357</v>
      </c>
      <c r="D10" s="154">
        <f t="shared" si="1"/>
        <v>-556569.75159999996</v>
      </c>
      <c r="E10" s="154">
        <f t="shared" si="1"/>
        <v>-556569.79697000002</v>
      </c>
      <c r="F10" s="417">
        <f t="shared" ref="F10:F17" si="2">E10/C10*100</f>
        <v>53.644594283210388</v>
      </c>
      <c r="G10" s="417">
        <f t="shared" si="0"/>
        <v>100.00000815171862</v>
      </c>
    </row>
    <row r="11" spans="1:7" ht="30">
      <c r="A11" s="156" t="s">
        <v>649</v>
      </c>
      <c r="B11" s="155" t="s">
        <v>648</v>
      </c>
      <c r="C11" s="154">
        <f t="shared" si="1"/>
        <v>-1037513.29357</v>
      </c>
      <c r="D11" s="154">
        <f t="shared" si="1"/>
        <v>-556569.75159999996</v>
      </c>
      <c r="E11" s="154">
        <f t="shared" si="1"/>
        <v>-556569.79697000002</v>
      </c>
      <c r="F11" s="417">
        <f t="shared" si="2"/>
        <v>53.644594283210388</v>
      </c>
      <c r="G11" s="417">
        <f t="shared" si="0"/>
        <v>100.00000815171862</v>
      </c>
    </row>
    <row r="12" spans="1:7" ht="30">
      <c r="A12" s="156" t="s">
        <v>647</v>
      </c>
      <c r="B12" s="155" t="s">
        <v>646</v>
      </c>
      <c r="C12" s="154">
        <f>C13</f>
        <v>-1037513.29357</v>
      </c>
      <c r="D12" s="154">
        <f>D13</f>
        <v>-556569.75159999996</v>
      </c>
      <c r="E12" s="154">
        <f>E13</f>
        <v>-556569.79697000002</v>
      </c>
      <c r="F12" s="417">
        <f t="shared" si="2"/>
        <v>53.644594283210388</v>
      </c>
      <c r="G12" s="417">
        <f t="shared" si="0"/>
        <v>100.00000815171862</v>
      </c>
    </row>
    <row r="13" spans="1:7" ht="45">
      <c r="A13" s="156" t="s">
        <v>645</v>
      </c>
      <c r="B13" s="155" t="s">
        <v>644</v>
      </c>
      <c r="C13" s="154">
        <f>ДОХОДЫ!D192*-1</f>
        <v>-1037513.29357</v>
      </c>
      <c r="D13" s="154">
        <f>ДОХОДЫ!E192*-1</f>
        <v>-556569.75159999996</v>
      </c>
      <c r="E13" s="154">
        <f>ДОХОДЫ!F192*-1</f>
        <v>-556569.79697000002</v>
      </c>
      <c r="F13" s="417">
        <f t="shared" si="2"/>
        <v>53.644594283210388</v>
      </c>
      <c r="G13" s="417">
        <f t="shared" si="0"/>
        <v>100.00000815171862</v>
      </c>
    </row>
    <row r="14" spans="1:7" ht="30">
      <c r="A14" s="156" t="s">
        <v>643</v>
      </c>
      <c r="B14" s="155" t="s">
        <v>642</v>
      </c>
      <c r="C14" s="154">
        <f>C15</f>
        <v>1071021.8691200002</v>
      </c>
      <c r="D14" s="154">
        <f>D17</f>
        <v>525490.58921000001</v>
      </c>
      <c r="E14" s="154">
        <f>E17</f>
        <v>524889.91947000008</v>
      </c>
      <c r="F14" s="417">
        <f t="shared" si="2"/>
        <v>49.008328830976467</v>
      </c>
      <c r="G14" s="417">
        <f t="shared" si="0"/>
        <v>99.885693530515368</v>
      </c>
    </row>
    <row r="15" spans="1:7" ht="30">
      <c r="A15" s="156" t="s">
        <v>641</v>
      </c>
      <c r="B15" s="155" t="s">
        <v>640</v>
      </c>
      <c r="C15" s="154">
        <f>C16</f>
        <v>1071021.8691200002</v>
      </c>
      <c r="D15" s="154">
        <f>D17</f>
        <v>525490.58921000001</v>
      </c>
      <c r="E15" s="154">
        <f>E17</f>
        <v>524889.91947000008</v>
      </c>
      <c r="F15" s="417">
        <f t="shared" si="2"/>
        <v>49.008328830976467</v>
      </c>
      <c r="G15" s="417">
        <f t="shared" si="0"/>
        <v>99.885693530515368</v>
      </c>
    </row>
    <row r="16" spans="1:7" ht="30">
      <c r="A16" s="156" t="s">
        <v>639</v>
      </c>
      <c r="B16" s="155" t="s">
        <v>638</v>
      </c>
      <c r="C16" s="154">
        <f>C17</f>
        <v>1071021.8691200002</v>
      </c>
      <c r="D16" s="154">
        <f>D17</f>
        <v>525490.58921000001</v>
      </c>
      <c r="E16" s="154">
        <f>E17</f>
        <v>524889.91947000008</v>
      </c>
      <c r="F16" s="417">
        <f t="shared" si="2"/>
        <v>49.008328830976467</v>
      </c>
      <c r="G16" s="417">
        <f t="shared" si="0"/>
        <v>99.885693530515368</v>
      </c>
    </row>
    <row r="17" spans="1:7" ht="45">
      <c r="A17" s="156" t="s">
        <v>637</v>
      </c>
      <c r="B17" s="155" t="s">
        <v>636</v>
      </c>
      <c r="C17" s="154">
        <f>РАСХОДЫ!G811</f>
        <v>1071021.8691200002</v>
      </c>
      <c r="D17" s="154">
        <f>РАСХОДЫ!H811</f>
        <v>525490.58921000001</v>
      </c>
      <c r="E17" s="154">
        <f>РАСХОДЫ!I811</f>
        <v>524889.91947000008</v>
      </c>
      <c r="F17" s="417">
        <f t="shared" si="2"/>
        <v>49.008328830976467</v>
      </c>
      <c r="G17" s="417">
        <f t="shared" si="0"/>
        <v>99.885693530515368</v>
      </c>
    </row>
    <row r="18" spans="1:7" s="312" customFormat="1" ht="43.5" hidden="1" customHeight="1">
      <c r="A18" s="159" t="s">
        <v>1091</v>
      </c>
      <c r="B18" s="158" t="s">
        <v>1092</v>
      </c>
      <c r="C18" s="157"/>
      <c r="D18" s="157"/>
      <c r="E18" s="157">
        <f>E19</f>
        <v>0</v>
      </c>
      <c r="F18" s="416" t="s">
        <v>1090</v>
      </c>
      <c r="G18" s="416" t="s">
        <v>1090</v>
      </c>
    </row>
    <row r="19" spans="1:7" ht="45" hidden="1">
      <c r="A19" s="156" t="s">
        <v>1093</v>
      </c>
      <c r="B19" s="155" t="s">
        <v>1094</v>
      </c>
      <c r="C19" s="154"/>
      <c r="D19" s="154"/>
      <c r="E19" s="154">
        <f>E20</f>
        <v>0</v>
      </c>
      <c r="F19" s="416" t="s">
        <v>1090</v>
      </c>
      <c r="G19" s="416" t="s">
        <v>1090</v>
      </c>
    </row>
    <row r="20" spans="1:7" ht="45" hidden="1">
      <c r="A20" s="156" t="s">
        <v>1095</v>
      </c>
      <c r="B20" s="155" t="s">
        <v>1096</v>
      </c>
      <c r="C20" s="154"/>
      <c r="D20" s="154"/>
      <c r="E20" s="154">
        <f>E21</f>
        <v>0</v>
      </c>
      <c r="F20" s="416" t="s">
        <v>1090</v>
      </c>
      <c r="G20" s="416" t="s">
        <v>1090</v>
      </c>
    </row>
    <row r="21" spans="1:7" ht="60" hidden="1">
      <c r="A21" s="156" t="s">
        <v>1097</v>
      </c>
      <c r="B21" s="155" t="s">
        <v>1098</v>
      </c>
      <c r="C21" s="154"/>
      <c r="D21" s="154"/>
      <c r="E21" s="154">
        <v>0</v>
      </c>
      <c r="F21" s="416" t="s">
        <v>1090</v>
      </c>
      <c r="G21" s="416" t="s">
        <v>1090</v>
      </c>
    </row>
    <row r="22" spans="1:7">
      <c r="A22" s="153"/>
      <c r="B22" s="152" t="s">
        <v>635</v>
      </c>
      <c r="C22" s="151">
        <f>C8</f>
        <v>33508.575550000183</v>
      </c>
      <c r="D22" s="151">
        <f>D8</f>
        <v>-31079.162389999954</v>
      </c>
      <c r="E22" s="151">
        <f>E8+E18</f>
        <v>-31679.877499999944</v>
      </c>
      <c r="F22" s="416" t="s">
        <v>1090</v>
      </c>
      <c r="G22" s="417">
        <f t="shared" si="0"/>
        <v>101.93285488991582</v>
      </c>
    </row>
  </sheetData>
  <mergeCells count="5">
    <mergeCell ref="C1:G1"/>
    <mergeCell ref="C2:G2"/>
    <mergeCell ref="C3:G3"/>
    <mergeCell ref="A5:G5"/>
    <mergeCell ref="B6:G6"/>
  </mergeCells>
  <pageMargins left="0.9055118110236221" right="0.51181102362204722" top="0.74803149606299213" bottom="0.74803149606299213" header="0.31496062992125984" footer="0.31496062992125984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O95"/>
  <sheetViews>
    <sheetView view="pageBreakPreview" topLeftCell="A70" zoomScale="85" zoomScaleNormal="69" zoomScaleSheetLayoutView="85" workbookViewId="0">
      <selection activeCell="B66" sqref="B66"/>
    </sheetView>
  </sheetViews>
  <sheetFormatPr defaultRowHeight="15"/>
  <cols>
    <col min="1" max="1" width="8.7109375" customWidth="1"/>
    <col min="2" max="2" width="105.140625" customWidth="1"/>
    <col min="3" max="3" width="17.5703125" customWidth="1"/>
    <col min="4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7.28515625" customWidth="1"/>
    <col min="11" max="12" width="17.5703125" customWidth="1"/>
    <col min="13" max="13" width="17.140625" customWidth="1"/>
    <col min="14" max="14" width="15.7109375" customWidth="1"/>
    <col min="15" max="15" width="13.5703125" bestFit="1" customWidth="1"/>
    <col min="260" max="260" width="8.7109375" customWidth="1"/>
    <col min="261" max="261" width="53.42578125" customWidth="1"/>
    <col min="262" max="262" width="15.7109375" customWidth="1"/>
    <col min="263" max="263" width="15.85546875" customWidth="1"/>
    <col min="264" max="264" width="15.5703125" customWidth="1"/>
    <col min="265" max="265" width="17" customWidth="1"/>
    <col min="266" max="266" width="17.85546875" customWidth="1"/>
    <col min="267" max="267" width="14.5703125" customWidth="1"/>
    <col min="268" max="268" width="15.140625" customWidth="1"/>
    <col min="269" max="269" width="17.140625" customWidth="1"/>
    <col min="270" max="270" width="15.7109375" customWidth="1"/>
    <col min="271" max="271" width="13.5703125" bestFit="1" customWidth="1"/>
    <col min="516" max="516" width="8.7109375" customWidth="1"/>
    <col min="517" max="517" width="53.42578125" customWidth="1"/>
    <col min="518" max="518" width="15.7109375" customWidth="1"/>
    <col min="519" max="519" width="15.85546875" customWidth="1"/>
    <col min="520" max="520" width="15.5703125" customWidth="1"/>
    <col min="521" max="521" width="17" customWidth="1"/>
    <col min="522" max="522" width="17.85546875" customWidth="1"/>
    <col min="523" max="523" width="14.5703125" customWidth="1"/>
    <col min="524" max="524" width="15.140625" customWidth="1"/>
    <col min="525" max="525" width="17.140625" customWidth="1"/>
    <col min="526" max="526" width="15.7109375" customWidth="1"/>
    <col min="527" max="527" width="13.5703125" bestFit="1" customWidth="1"/>
    <col min="772" max="772" width="8.7109375" customWidth="1"/>
    <col min="773" max="773" width="53.42578125" customWidth="1"/>
    <col min="774" max="774" width="15.7109375" customWidth="1"/>
    <col min="775" max="775" width="15.85546875" customWidth="1"/>
    <col min="776" max="776" width="15.5703125" customWidth="1"/>
    <col min="777" max="777" width="17" customWidth="1"/>
    <col min="778" max="778" width="17.85546875" customWidth="1"/>
    <col min="779" max="779" width="14.5703125" customWidth="1"/>
    <col min="780" max="780" width="15.140625" customWidth="1"/>
    <col min="781" max="781" width="17.140625" customWidth="1"/>
    <col min="782" max="782" width="15.7109375" customWidth="1"/>
    <col min="783" max="783" width="13.5703125" bestFit="1" customWidth="1"/>
    <col min="1028" max="1028" width="8.7109375" customWidth="1"/>
    <col min="1029" max="1029" width="53.42578125" customWidth="1"/>
    <col min="1030" max="1030" width="15.7109375" customWidth="1"/>
    <col min="1031" max="1031" width="15.85546875" customWidth="1"/>
    <col min="1032" max="1032" width="15.5703125" customWidth="1"/>
    <col min="1033" max="1033" width="17" customWidth="1"/>
    <col min="1034" max="1034" width="17.85546875" customWidth="1"/>
    <col min="1035" max="1035" width="14.5703125" customWidth="1"/>
    <col min="1036" max="1036" width="15.140625" customWidth="1"/>
    <col min="1037" max="1037" width="17.140625" customWidth="1"/>
    <col min="1038" max="1038" width="15.7109375" customWidth="1"/>
    <col min="1039" max="1039" width="13.5703125" bestFit="1" customWidth="1"/>
    <col min="1284" max="1284" width="8.7109375" customWidth="1"/>
    <col min="1285" max="1285" width="53.42578125" customWidth="1"/>
    <col min="1286" max="1286" width="15.7109375" customWidth="1"/>
    <col min="1287" max="1287" width="15.85546875" customWidth="1"/>
    <col min="1288" max="1288" width="15.5703125" customWidth="1"/>
    <col min="1289" max="1289" width="17" customWidth="1"/>
    <col min="1290" max="1290" width="17.85546875" customWidth="1"/>
    <col min="1291" max="1291" width="14.5703125" customWidth="1"/>
    <col min="1292" max="1292" width="15.140625" customWidth="1"/>
    <col min="1293" max="1293" width="17.140625" customWidth="1"/>
    <col min="1294" max="1294" width="15.7109375" customWidth="1"/>
    <col min="1295" max="1295" width="13.5703125" bestFit="1" customWidth="1"/>
    <col min="1540" max="1540" width="8.7109375" customWidth="1"/>
    <col min="1541" max="1541" width="53.42578125" customWidth="1"/>
    <col min="1542" max="1542" width="15.7109375" customWidth="1"/>
    <col min="1543" max="1543" width="15.85546875" customWidth="1"/>
    <col min="1544" max="1544" width="15.5703125" customWidth="1"/>
    <col min="1545" max="1545" width="17" customWidth="1"/>
    <col min="1546" max="1546" width="17.85546875" customWidth="1"/>
    <col min="1547" max="1547" width="14.5703125" customWidth="1"/>
    <col min="1548" max="1548" width="15.140625" customWidth="1"/>
    <col min="1549" max="1549" width="17.140625" customWidth="1"/>
    <col min="1550" max="1550" width="15.7109375" customWidth="1"/>
    <col min="1551" max="1551" width="13.5703125" bestFit="1" customWidth="1"/>
    <col min="1796" max="1796" width="8.7109375" customWidth="1"/>
    <col min="1797" max="1797" width="53.42578125" customWidth="1"/>
    <col min="1798" max="1798" width="15.7109375" customWidth="1"/>
    <col min="1799" max="1799" width="15.85546875" customWidth="1"/>
    <col min="1800" max="1800" width="15.5703125" customWidth="1"/>
    <col min="1801" max="1801" width="17" customWidth="1"/>
    <col min="1802" max="1802" width="17.85546875" customWidth="1"/>
    <col min="1803" max="1803" width="14.5703125" customWidth="1"/>
    <col min="1804" max="1804" width="15.140625" customWidth="1"/>
    <col min="1805" max="1805" width="17.140625" customWidth="1"/>
    <col min="1806" max="1806" width="15.7109375" customWidth="1"/>
    <col min="1807" max="1807" width="13.5703125" bestFit="1" customWidth="1"/>
    <col min="2052" max="2052" width="8.7109375" customWidth="1"/>
    <col min="2053" max="2053" width="53.42578125" customWidth="1"/>
    <col min="2054" max="2054" width="15.7109375" customWidth="1"/>
    <col min="2055" max="2055" width="15.85546875" customWidth="1"/>
    <col min="2056" max="2056" width="15.5703125" customWidth="1"/>
    <col min="2057" max="2057" width="17" customWidth="1"/>
    <col min="2058" max="2058" width="17.85546875" customWidth="1"/>
    <col min="2059" max="2059" width="14.5703125" customWidth="1"/>
    <col min="2060" max="2060" width="15.140625" customWidth="1"/>
    <col min="2061" max="2061" width="17.140625" customWidth="1"/>
    <col min="2062" max="2062" width="15.7109375" customWidth="1"/>
    <col min="2063" max="2063" width="13.5703125" bestFit="1" customWidth="1"/>
    <col min="2308" max="2308" width="8.7109375" customWidth="1"/>
    <col min="2309" max="2309" width="53.42578125" customWidth="1"/>
    <col min="2310" max="2310" width="15.7109375" customWidth="1"/>
    <col min="2311" max="2311" width="15.85546875" customWidth="1"/>
    <col min="2312" max="2312" width="15.5703125" customWidth="1"/>
    <col min="2313" max="2313" width="17" customWidth="1"/>
    <col min="2314" max="2314" width="17.85546875" customWidth="1"/>
    <col min="2315" max="2315" width="14.5703125" customWidth="1"/>
    <col min="2316" max="2316" width="15.140625" customWidth="1"/>
    <col min="2317" max="2317" width="17.140625" customWidth="1"/>
    <col min="2318" max="2318" width="15.7109375" customWidth="1"/>
    <col min="2319" max="2319" width="13.5703125" bestFit="1" customWidth="1"/>
    <col min="2564" max="2564" width="8.7109375" customWidth="1"/>
    <col min="2565" max="2565" width="53.42578125" customWidth="1"/>
    <col min="2566" max="2566" width="15.7109375" customWidth="1"/>
    <col min="2567" max="2567" width="15.85546875" customWidth="1"/>
    <col min="2568" max="2568" width="15.5703125" customWidth="1"/>
    <col min="2569" max="2569" width="17" customWidth="1"/>
    <col min="2570" max="2570" width="17.85546875" customWidth="1"/>
    <col min="2571" max="2571" width="14.5703125" customWidth="1"/>
    <col min="2572" max="2572" width="15.140625" customWidth="1"/>
    <col min="2573" max="2573" width="17.140625" customWidth="1"/>
    <col min="2574" max="2574" width="15.7109375" customWidth="1"/>
    <col min="2575" max="2575" width="13.5703125" bestFit="1" customWidth="1"/>
    <col min="2820" max="2820" width="8.7109375" customWidth="1"/>
    <col min="2821" max="2821" width="53.42578125" customWidth="1"/>
    <col min="2822" max="2822" width="15.7109375" customWidth="1"/>
    <col min="2823" max="2823" width="15.85546875" customWidth="1"/>
    <col min="2824" max="2824" width="15.5703125" customWidth="1"/>
    <col min="2825" max="2825" width="17" customWidth="1"/>
    <col min="2826" max="2826" width="17.85546875" customWidth="1"/>
    <col min="2827" max="2827" width="14.5703125" customWidth="1"/>
    <col min="2828" max="2828" width="15.140625" customWidth="1"/>
    <col min="2829" max="2829" width="17.140625" customWidth="1"/>
    <col min="2830" max="2830" width="15.7109375" customWidth="1"/>
    <col min="2831" max="2831" width="13.5703125" bestFit="1" customWidth="1"/>
    <col min="3076" max="3076" width="8.7109375" customWidth="1"/>
    <col min="3077" max="3077" width="53.42578125" customWidth="1"/>
    <col min="3078" max="3078" width="15.7109375" customWidth="1"/>
    <col min="3079" max="3079" width="15.85546875" customWidth="1"/>
    <col min="3080" max="3080" width="15.5703125" customWidth="1"/>
    <col min="3081" max="3081" width="17" customWidth="1"/>
    <col min="3082" max="3082" width="17.85546875" customWidth="1"/>
    <col min="3083" max="3083" width="14.5703125" customWidth="1"/>
    <col min="3084" max="3084" width="15.140625" customWidth="1"/>
    <col min="3085" max="3085" width="17.140625" customWidth="1"/>
    <col min="3086" max="3086" width="15.7109375" customWidth="1"/>
    <col min="3087" max="3087" width="13.5703125" bestFit="1" customWidth="1"/>
    <col min="3332" max="3332" width="8.7109375" customWidth="1"/>
    <col min="3333" max="3333" width="53.42578125" customWidth="1"/>
    <col min="3334" max="3334" width="15.7109375" customWidth="1"/>
    <col min="3335" max="3335" width="15.85546875" customWidth="1"/>
    <col min="3336" max="3336" width="15.5703125" customWidth="1"/>
    <col min="3337" max="3337" width="17" customWidth="1"/>
    <col min="3338" max="3338" width="17.85546875" customWidth="1"/>
    <col min="3339" max="3339" width="14.5703125" customWidth="1"/>
    <col min="3340" max="3340" width="15.140625" customWidth="1"/>
    <col min="3341" max="3341" width="17.140625" customWidth="1"/>
    <col min="3342" max="3342" width="15.7109375" customWidth="1"/>
    <col min="3343" max="3343" width="13.5703125" bestFit="1" customWidth="1"/>
    <col min="3588" max="3588" width="8.7109375" customWidth="1"/>
    <col min="3589" max="3589" width="53.42578125" customWidth="1"/>
    <col min="3590" max="3590" width="15.7109375" customWidth="1"/>
    <col min="3591" max="3591" width="15.85546875" customWidth="1"/>
    <col min="3592" max="3592" width="15.5703125" customWidth="1"/>
    <col min="3593" max="3593" width="17" customWidth="1"/>
    <col min="3594" max="3594" width="17.85546875" customWidth="1"/>
    <col min="3595" max="3595" width="14.5703125" customWidth="1"/>
    <col min="3596" max="3596" width="15.140625" customWidth="1"/>
    <col min="3597" max="3597" width="17.140625" customWidth="1"/>
    <col min="3598" max="3598" width="15.7109375" customWidth="1"/>
    <col min="3599" max="3599" width="13.5703125" bestFit="1" customWidth="1"/>
    <col min="3844" max="3844" width="8.7109375" customWidth="1"/>
    <col min="3845" max="3845" width="53.42578125" customWidth="1"/>
    <col min="3846" max="3846" width="15.7109375" customWidth="1"/>
    <col min="3847" max="3847" width="15.85546875" customWidth="1"/>
    <col min="3848" max="3848" width="15.5703125" customWidth="1"/>
    <col min="3849" max="3849" width="17" customWidth="1"/>
    <col min="3850" max="3850" width="17.85546875" customWidth="1"/>
    <col min="3851" max="3851" width="14.5703125" customWidth="1"/>
    <col min="3852" max="3852" width="15.140625" customWidth="1"/>
    <col min="3853" max="3853" width="17.140625" customWidth="1"/>
    <col min="3854" max="3854" width="15.7109375" customWidth="1"/>
    <col min="3855" max="3855" width="13.5703125" bestFit="1" customWidth="1"/>
    <col min="4100" max="4100" width="8.7109375" customWidth="1"/>
    <col min="4101" max="4101" width="53.42578125" customWidth="1"/>
    <col min="4102" max="4102" width="15.7109375" customWidth="1"/>
    <col min="4103" max="4103" width="15.85546875" customWidth="1"/>
    <col min="4104" max="4104" width="15.5703125" customWidth="1"/>
    <col min="4105" max="4105" width="17" customWidth="1"/>
    <col min="4106" max="4106" width="17.85546875" customWidth="1"/>
    <col min="4107" max="4107" width="14.5703125" customWidth="1"/>
    <col min="4108" max="4108" width="15.140625" customWidth="1"/>
    <col min="4109" max="4109" width="17.140625" customWidth="1"/>
    <col min="4110" max="4110" width="15.7109375" customWidth="1"/>
    <col min="4111" max="4111" width="13.5703125" bestFit="1" customWidth="1"/>
    <col min="4356" max="4356" width="8.7109375" customWidth="1"/>
    <col min="4357" max="4357" width="53.42578125" customWidth="1"/>
    <col min="4358" max="4358" width="15.7109375" customWidth="1"/>
    <col min="4359" max="4359" width="15.85546875" customWidth="1"/>
    <col min="4360" max="4360" width="15.5703125" customWidth="1"/>
    <col min="4361" max="4361" width="17" customWidth="1"/>
    <col min="4362" max="4362" width="17.85546875" customWidth="1"/>
    <col min="4363" max="4363" width="14.5703125" customWidth="1"/>
    <col min="4364" max="4364" width="15.140625" customWidth="1"/>
    <col min="4365" max="4365" width="17.140625" customWidth="1"/>
    <col min="4366" max="4366" width="15.7109375" customWidth="1"/>
    <col min="4367" max="4367" width="13.5703125" bestFit="1" customWidth="1"/>
    <col min="4612" max="4612" width="8.7109375" customWidth="1"/>
    <col min="4613" max="4613" width="53.42578125" customWidth="1"/>
    <col min="4614" max="4614" width="15.7109375" customWidth="1"/>
    <col min="4615" max="4615" width="15.85546875" customWidth="1"/>
    <col min="4616" max="4616" width="15.5703125" customWidth="1"/>
    <col min="4617" max="4617" width="17" customWidth="1"/>
    <col min="4618" max="4618" width="17.85546875" customWidth="1"/>
    <col min="4619" max="4619" width="14.5703125" customWidth="1"/>
    <col min="4620" max="4620" width="15.140625" customWidth="1"/>
    <col min="4621" max="4621" width="17.140625" customWidth="1"/>
    <col min="4622" max="4622" width="15.7109375" customWidth="1"/>
    <col min="4623" max="4623" width="13.5703125" bestFit="1" customWidth="1"/>
    <col min="4868" max="4868" width="8.7109375" customWidth="1"/>
    <col min="4869" max="4869" width="53.42578125" customWidth="1"/>
    <col min="4870" max="4870" width="15.7109375" customWidth="1"/>
    <col min="4871" max="4871" width="15.85546875" customWidth="1"/>
    <col min="4872" max="4872" width="15.5703125" customWidth="1"/>
    <col min="4873" max="4873" width="17" customWidth="1"/>
    <col min="4874" max="4874" width="17.85546875" customWidth="1"/>
    <col min="4875" max="4875" width="14.5703125" customWidth="1"/>
    <col min="4876" max="4876" width="15.140625" customWidth="1"/>
    <col min="4877" max="4877" width="17.140625" customWidth="1"/>
    <col min="4878" max="4878" width="15.7109375" customWidth="1"/>
    <col min="4879" max="4879" width="13.5703125" bestFit="1" customWidth="1"/>
    <col min="5124" max="5124" width="8.7109375" customWidth="1"/>
    <col min="5125" max="5125" width="53.42578125" customWidth="1"/>
    <col min="5126" max="5126" width="15.7109375" customWidth="1"/>
    <col min="5127" max="5127" width="15.85546875" customWidth="1"/>
    <col min="5128" max="5128" width="15.5703125" customWidth="1"/>
    <col min="5129" max="5129" width="17" customWidth="1"/>
    <col min="5130" max="5130" width="17.85546875" customWidth="1"/>
    <col min="5131" max="5131" width="14.5703125" customWidth="1"/>
    <col min="5132" max="5132" width="15.140625" customWidth="1"/>
    <col min="5133" max="5133" width="17.140625" customWidth="1"/>
    <col min="5134" max="5134" width="15.7109375" customWidth="1"/>
    <col min="5135" max="5135" width="13.5703125" bestFit="1" customWidth="1"/>
    <col min="5380" max="5380" width="8.7109375" customWidth="1"/>
    <col min="5381" max="5381" width="53.42578125" customWidth="1"/>
    <col min="5382" max="5382" width="15.7109375" customWidth="1"/>
    <col min="5383" max="5383" width="15.85546875" customWidth="1"/>
    <col min="5384" max="5384" width="15.5703125" customWidth="1"/>
    <col min="5385" max="5385" width="17" customWidth="1"/>
    <col min="5386" max="5386" width="17.85546875" customWidth="1"/>
    <col min="5387" max="5387" width="14.5703125" customWidth="1"/>
    <col min="5388" max="5388" width="15.140625" customWidth="1"/>
    <col min="5389" max="5389" width="17.140625" customWidth="1"/>
    <col min="5390" max="5390" width="15.7109375" customWidth="1"/>
    <col min="5391" max="5391" width="13.5703125" bestFit="1" customWidth="1"/>
    <col min="5636" max="5636" width="8.7109375" customWidth="1"/>
    <col min="5637" max="5637" width="53.42578125" customWidth="1"/>
    <col min="5638" max="5638" width="15.7109375" customWidth="1"/>
    <col min="5639" max="5639" width="15.85546875" customWidth="1"/>
    <col min="5640" max="5640" width="15.5703125" customWidth="1"/>
    <col min="5641" max="5641" width="17" customWidth="1"/>
    <col min="5642" max="5642" width="17.85546875" customWidth="1"/>
    <col min="5643" max="5643" width="14.5703125" customWidth="1"/>
    <col min="5644" max="5644" width="15.140625" customWidth="1"/>
    <col min="5645" max="5645" width="17.140625" customWidth="1"/>
    <col min="5646" max="5646" width="15.7109375" customWidth="1"/>
    <col min="5647" max="5647" width="13.5703125" bestFit="1" customWidth="1"/>
    <col min="5892" max="5892" width="8.7109375" customWidth="1"/>
    <col min="5893" max="5893" width="53.42578125" customWidth="1"/>
    <col min="5894" max="5894" width="15.7109375" customWidth="1"/>
    <col min="5895" max="5895" width="15.85546875" customWidth="1"/>
    <col min="5896" max="5896" width="15.5703125" customWidth="1"/>
    <col min="5897" max="5897" width="17" customWidth="1"/>
    <col min="5898" max="5898" width="17.85546875" customWidth="1"/>
    <col min="5899" max="5899" width="14.5703125" customWidth="1"/>
    <col min="5900" max="5900" width="15.140625" customWidth="1"/>
    <col min="5901" max="5901" width="17.140625" customWidth="1"/>
    <col min="5902" max="5902" width="15.7109375" customWidth="1"/>
    <col min="5903" max="5903" width="13.5703125" bestFit="1" customWidth="1"/>
    <col min="6148" max="6148" width="8.7109375" customWidth="1"/>
    <col min="6149" max="6149" width="53.42578125" customWidth="1"/>
    <col min="6150" max="6150" width="15.7109375" customWidth="1"/>
    <col min="6151" max="6151" width="15.85546875" customWidth="1"/>
    <col min="6152" max="6152" width="15.5703125" customWidth="1"/>
    <col min="6153" max="6153" width="17" customWidth="1"/>
    <col min="6154" max="6154" width="17.85546875" customWidth="1"/>
    <col min="6155" max="6155" width="14.5703125" customWidth="1"/>
    <col min="6156" max="6156" width="15.140625" customWidth="1"/>
    <col min="6157" max="6157" width="17.140625" customWidth="1"/>
    <col min="6158" max="6158" width="15.7109375" customWidth="1"/>
    <col min="6159" max="6159" width="13.5703125" bestFit="1" customWidth="1"/>
    <col min="6404" max="6404" width="8.7109375" customWidth="1"/>
    <col min="6405" max="6405" width="53.42578125" customWidth="1"/>
    <col min="6406" max="6406" width="15.7109375" customWidth="1"/>
    <col min="6407" max="6407" width="15.85546875" customWidth="1"/>
    <col min="6408" max="6408" width="15.5703125" customWidth="1"/>
    <col min="6409" max="6409" width="17" customWidth="1"/>
    <col min="6410" max="6410" width="17.85546875" customWidth="1"/>
    <col min="6411" max="6411" width="14.5703125" customWidth="1"/>
    <col min="6412" max="6412" width="15.140625" customWidth="1"/>
    <col min="6413" max="6413" width="17.140625" customWidth="1"/>
    <col min="6414" max="6414" width="15.7109375" customWidth="1"/>
    <col min="6415" max="6415" width="13.5703125" bestFit="1" customWidth="1"/>
    <col min="6660" max="6660" width="8.7109375" customWidth="1"/>
    <col min="6661" max="6661" width="53.42578125" customWidth="1"/>
    <col min="6662" max="6662" width="15.7109375" customWidth="1"/>
    <col min="6663" max="6663" width="15.85546875" customWidth="1"/>
    <col min="6664" max="6664" width="15.5703125" customWidth="1"/>
    <col min="6665" max="6665" width="17" customWidth="1"/>
    <col min="6666" max="6666" width="17.85546875" customWidth="1"/>
    <col min="6667" max="6667" width="14.5703125" customWidth="1"/>
    <col min="6668" max="6668" width="15.140625" customWidth="1"/>
    <col min="6669" max="6669" width="17.140625" customWidth="1"/>
    <col min="6670" max="6670" width="15.7109375" customWidth="1"/>
    <col min="6671" max="6671" width="13.5703125" bestFit="1" customWidth="1"/>
    <col min="6916" max="6916" width="8.7109375" customWidth="1"/>
    <col min="6917" max="6917" width="53.42578125" customWidth="1"/>
    <col min="6918" max="6918" width="15.7109375" customWidth="1"/>
    <col min="6919" max="6919" width="15.85546875" customWidth="1"/>
    <col min="6920" max="6920" width="15.5703125" customWidth="1"/>
    <col min="6921" max="6921" width="17" customWidth="1"/>
    <col min="6922" max="6922" width="17.85546875" customWidth="1"/>
    <col min="6923" max="6923" width="14.5703125" customWidth="1"/>
    <col min="6924" max="6924" width="15.140625" customWidth="1"/>
    <col min="6925" max="6925" width="17.140625" customWidth="1"/>
    <col min="6926" max="6926" width="15.7109375" customWidth="1"/>
    <col min="6927" max="6927" width="13.5703125" bestFit="1" customWidth="1"/>
    <col min="7172" max="7172" width="8.7109375" customWidth="1"/>
    <col min="7173" max="7173" width="53.42578125" customWidth="1"/>
    <col min="7174" max="7174" width="15.7109375" customWidth="1"/>
    <col min="7175" max="7175" width="15.85546875" customWidth="1"/>
    <col min="7176" max="7176" width="15.5703125" customWidth="1"/>
    <col min="7177" max="7177" width="17" customWidth="1"/>
    <col min="7178" max="7178" width="17.85546875" customWidth="1"/>
    <col min="7179" max="7179" width="14.5703125" customWidth="1"/>
    <col min="7180" max="7180" width="15.140625" customWidth="1"/>
    <col min="7181" max="7181" width="17.140625" customWidth="1"/>
    <col min="7182" max="7182" width="15.7109375" customWidth="1"/>
    <col min="7183" max="7183" width="13.5703125" bestFit="1" customWidth="1"/>
    <col min="7428" max="7428" width="8.7109375" customWidth="1"/>
    <col min="7429" max="7429" width="53.42578125" customWidth="1"/>
    <col min="7430" max="7430" width="15.7109375" customWidth="1"/>
    <col min="7431" max="7431" width="15.85546875" customWidth="1"/>
    <col min="7432" max="7432" width="15.5703125" customWidth="1"/>
    <col min="7433" max="7433" width="17" customWidth="1"/>
    <col min="7434" max="7434" width="17.85546875" customWidth="1"/>
    <col min="7435" max="7435" width="14.5703125" customWidth="1"/>
    <col min="7436" max="7436" width="15.140625" customWidth="1"/>
    <col min="7437" max="7437" width="17.140625" customWidth="1"/>
    <col min="7438" max="7438" width="15.7109375" customWidth="1"/>
    <col min="7439" max="7439" width="13.5703125" bestFit="1" customWidth="1"/>
    <col min="7684" max="7684" width="8.7109375" customWidth="1"/>
    <col min="7685" max="7685" width="53.42578125" customWidth="1"/>
    <col min="7686" max="7686" width="15.7109375" customWidth="1"/>
    <col min="7687" max="7687" width="15.85546875" customWidth="1"/>
    <col min="7688" max="7688" width="15.5703125" customWidth="1"/>
    <col min="7689" max="7689" width="17" customWidth="1"/>
    <col min="7690" max="7690" width="17.85546875" customWidth="1"/>
    <col min="7691" max="7691" width="14.5703125" customWidth="1"/>
    <col min="7692" max="7692" width="15.140625" customWidth="1"/>
    <col min="7693" max="7693" width="17.140625" customWidth="1"/>
    <col min="7694" max="7694" width="15.7109375" customWidth="1"/>
    <col min="7695" max="7695" width="13.5703125" bestFit="1" customWidth="1"/>
    <col min="7940" max="7940" width="8.7109375" customWidth="1"/>
    <col min="7941" max="7941" width="53.42578125" customWidth="1"/>
    <col min="7942" max="7942" width="15.7109375" customWidth="1"/>
    <col min="7943" max="7943" width="15.85546875" customWidth="1"/>
    <col min="7944" max="7944" width="15.5703125" customWidth="1"/>
    <col min="7945" max="7945" width="17" customWidth="1"/>
    <col min="7946" max="7946" width="17.85546875" customWidth="1"/>
    <col min="7947" max="7947" width="14.5703125" customWidth="1"/>
    <col min="7948" max="7948" width="15.140625" customWidth="1"/>
    <col min="7949" max="7949" width="17.140625" customWidth="1"/>
    <col min="7950" max="7950" width="15.7109375" customWidth="1"/>
    <col min="7951" max="7951" width="13.5703125" bestFit="1" customWidth="1"/>
    <col min="8196" max="8196" width="8.7109375" customWidth="1"/>
    <col min="8197" max="8197" width="53.42578125" customWidth="1"/>
    <col min="8198" max="8198" width="15.7109375" customWidth="1"/>
    <col min="8199" max="8199" width="15.85546875" customWidth="1"/>
    <col min="8200" max="8200" width="15.5703125" customWidth="1"/>
    <col min="8201" max="8201" width="17" customWidth="1"/>
    <col min="8202" max="8202" width="17.85546875" customWidth="1"/>
    <col min="8203" max="8203" width="14.5703125" customWidth="1"/>
    <col min="8204" max="8204" width="15.140625" customWidth="1"/>
    <col min="8205" max="8205" width="17.140625" customWidth="1"/>
    <col min="8206" max="8206" width="15.7109375" customWidth="1"/>
    <col min="8207" max="8207" width="13.5703125" bestFit="1" customWidth="1"/>
    <col min="8452" max="8452" width="8.7109375" customWidth="1"/>
    <col min="8453" max="8453" width="53.42578125" customWidth="1"/>
    <col min="8454" max="8454" width="15.7109375" customWidth="1"/>
    <col min="8455" max="8455" width="15.85546875" customWidth="1"/>
    <col min="8456" max="8456" width="15.5703125" customWidth="1"/>
    <col min="8457" max="8457" width="17" customWidth="1"/>
    <col min="8458" max="8458" width="17.85546875" customWidth="1"/>
    <col min="8459" max="8459" width="14.5703125" customWidth="1"/>
    <col min="8460" max="8460" width="15.140625" customWidth="1"/>
    <col min="8461" max="8461" width="17.140625" customWidth="1"/>
    <col min="8462" max="8462" width="15.7109375" customWidth="1"/>
    <col min="8463" max="8463" width="13.5703125" bestFit="1" customWidth="1"/>
    <col min="8708" max="8708" width="8.7109375" customWidth="1"/>
    <col min="8709" max="8709" width="53.42578125" customWidth="1"/>
    <col min="8710" max="8710" width="15.7109375" customWidth="1"/>
    <col min="8711" max="8711" width="15.85546875" customWidth="1"/>
    <col min="8712" max="8712" width="15.5703125" customWidth="1"/>
    <col min="8713" max="8713" width="17" customWidth="1"/>
    <col min="8714" max="8714" width="17.85546875" customWidth="1"/>
    <col min="8715" max="8715" width="14.5703125" customWidth="1"/>
    <col min="8716" max="8716" width="15.140625" customWidth="1"/>
    <col min="8717" max="8717" width="17.140625" customWidth="1"/>
    <col min="8718" max="8718" width="15.7109375" customWidth="1"/>
    <col min="8719" max="8719" width="13.5703125" bestFit="1" customWidth="1"/>
    <col min="8964" max="8964" width="8.7109375" customWidth="1"/>
    <col min="8965" max="8965" width="53.42578125" customWidth="1"/>
    <col min="8966" max="8966" width="15.7109375" customWidth="1"/>
    <col min="8967" max="8967" width="15.85546875" customWidth="1"/>
    <col min="8968" max="8968" width="15.5703125" customWidth="1"/>
    <col min="8969" max="8969" width="17" customWidth="1"/>
    <col min="8970" max="8970" width="17.85546875" customWidth="1"/>
    <col min="8971" max="8971" width="14.5703125" customWidth="1"/>
    <col min="8972" max="8972" width="15.140625" customWidth="1"/>
    <col min="8973" max="8973" width="17.140625" customWidth="1"/>
    <col min="8974" max="8974" width="15.7109375" customWidth="1"/>
    <col min="8975" max="8975" width="13.5703125" bestFit="1" customWidth="1"/>
    <col min="9220" max="9220" width="8.7109375" customWidth="1"/>
    <col min="9221" max="9221" width="53.42578125" customWidth="1"/>
    <col min="9222" max="9222" width="15.7109375" customWidth="1"/>
    <col min="9223" max="9223" width="15.85546875" customWidth="1"/>
    <col min="9224" max="9224" width="15.5703125" customWidth="1"/>
    <col min="9225" max="9225" width="17" customWidth="1"/>
    <col min="9226" max="9226" width="17.85546875" customWidth="1"/>
    <col min="9227" max="9227" width="14.5703125" customWidth="1"/>
    <col min="9228" max="9228" width="15.140625" customWidth="1"/>
    <col min="9229" max="9229" width="17.140625" customWidth="1"/>
    <col min="9230" max="9230" width="15.7109375" customWidth="1"/>
    <col min="9231" max="9231" width="13.5703125" bestFit="1" customWidth="1"/>
    <col min="9476" max="9476" width="8.7109375" customWidth="1"/>
    <col min="9477" max="9477" width="53.42578125" customWidth="1"/>
    <col min="9478" max="9478" width="15.7109375" customWidth="1"/>
    <col min="9479" max="9479" width="15.85546875" customWidth="1"/>
    <col min="9480" max="9480" width="15.5703125" customWidth="1"/>
    <col min="9481" max="9481" width="17" customWidth="1"/>
    <col min="9482" max="9482" width="17.85546875" customWidth="1"/>
    <col min="9483" max="9483" width="14.5703125" customWidth="1"/>
    <col min="9484" max="9484" width="15.140625" customWidth="1"/>
    <col min="9485" max="9485" width="17.140625" customWidth="1"/>
    <col min="9486" max="9486" width="15.7109375" customWidth="1"/>
    <col min="9487" max="9487" width="13.5703125" bestFit="1" customWidth="1"/>
    <col min="9732" max="9732" width="8.7109375" customWidth="1"/>
    <col min="9733" max="9733" width="53.42578125" customWidth="1"/>
    <col min="9734" max="9734" width="15.7109375" customWidth="1"/>
    <col min="9735" max="9735" width="15.85546875" customWidth="1"/>
    <col min="9736" max="9736" width="15.5703125" customWidth="1"/>
    <col min="9737" max="9737" width="17" customWidth="1"/>
    <col min="9738" max="9738" width="17.85546875" customWidth="1"/>
    <col min="9739" max="9739" width="14.5703125" customWidth="1"/>
    <col min="9740" max="9740" width="15.140625" customWidth="1"/>
    <col min="9741" max="9741" width="17.140625" customWidth="1"/>
    <col min="9742" max="9742" width="15.7109375" customWidth="1"/>
    <col min="9743" max="9743" width="13.5703125" bestFit="1" customWidth="1"/>
    <col min="9988" max="9988" width="8.7109375" customWidth="1"/>
    <col min="9989" max="9989" width="53.42578125" customWidth="1"/>
    <col min="9990" max="9990" width="15.7109375" customWidth="1"/>
    <col min="9991" max="9991" width="15.85546875" customWidth="1"/>
    <col min="9992" max="9992" width="15.5703125" customWidth="1"/>
    <col min="9993" max="9993" width="17" customWidth="1"/>
    <col min="9994" max="9994" width="17.85546875" customWidth="1"/>
    <col min="9995" max="9995" width="14.5703125" customWidth="1"/>
    <col min="9996" max="9996" width="15.140625" customWidth="1"/>
    <col min="9997" max="9997" width="17.140625" customWidth="1"/>
    <col min="9998" max="9998" width="15.7109375" customWidth="1"/>
    <col min="9999" max="9999" width="13.5703125" bestFit="1" customWidth="1"/>
    <col min="10244" max="10244" width="8.7109375" customWidth="1"/>
    <col min="10245" max="10245" width="53.42578125" customWidth="1"/>
    <col min="10246" max="10246" width="15.7109375" customWidth="1"/>
    <col min="10247" max="10247" width="15.85546875" customWidth="1"/>
    <col min="10248" max="10248" width="15.5703125" customWidth="1"/>
    <col min="10249" max="10249" width="17" customWidth="1"/>
    <col min="10250" max="10250" width="17.85546875" customWidth="1"/>
    <col min="10251" max="10251" width="14.5703125" customWidth="1"/>
    <col min="10252" max="10252" width="15.140625" customWidth="1"/>
    <col min="10253" max="10253" width="17.140625" customWidth="1"/>
    <col min="10254" max="10254" width="15.7109375" customWidth="1"/>
    <col min="10255" max="10255" width="13.5703125" bestFit="1" customWidth="1"/>
    <col min="10500" max="10500" width="8.7109375" customWidth="1"/>
    <col min="10501" max="10501" width="53.42578125" customWidth="1"/>
    <col min="10502" max="10502" width="15.7109375" customWidth="1"/>
    <col min="10503" max="10503" width="15.85546875" customWidth="1"/>
    <col min="10504" max="10504" width="15.5703125" customWidth="1"/>
    <col min="10505" max="10505" width="17" customWidth="1"/>
    <col min="10506" max="10506" width="17.85546875" customWidth="1"/>
    <col min="10507" max="10507" width="14.5703125" customWidth="1"/>
    <col min="10508" max="10508" width="15.140625" customWidth="1"/>
    <col min="10509" max="10509" width="17.140625" customWidth="1"/>
    <col min="10510" max="10510" width="15.7109375" customWidth="1"/>
    <col min="10511" max="10511" width="13.5703125" bestFit="1" customWidth="1"/>
    <col min="10756" max="10756" width="8.7109375" customWidth="1"/>
    <col min="10757" max="10757" width="53.42578125" customWidth="1"/>
    <col min="10758" max="10758" width="15.7109375" customWidth="1"/>
    <col min="10759" max="10759" width="15.85546875" customWidth="1"/>
    <col min="10760" max="10760" width="15.5703125" customWidth="1"/>
    <col min="10761" max="10761" width="17" customWidth="1"/>
    <col min="10762" max="10762" width="17.85546875" customWidth="1"/>
    <col min="10763" max="10763" width="14.5703125" customWidth="1"/>
    <col min="10764" max="10764" width="15.140625" customWidth="1"/>
    <col min="10765" max="10765" width="17.140625" customWidth="1"/>
    <col min="10766" max="10766" width="15.7109375" customWidth="1"/>
    <col min="10767" max="10767" width="13.5703125" bestFit="1" customWidth="1"/>
    <col min="11012" max="11012" width="8.7109375" customWidth="1"/>
    <col min="11013" max="11013" width="53.42578125" customWidth="1"/>
    <col min="11014" max="11014" width="15.7109375" customWidth="1"/>
    <col min="11015" max="11015" width="15.85546875" customWidth="1"/>
    <col min="11016" max="11016" width="15.5703125" customWidth="1"/>
    <col min="11017" max="11017" width="17" customWidth="1"/>
    <col min="11018" max="11018" width="17.85546875" customWidth="1"/>
    <col min="11019" max="11019" width="14.5703125" customWidth="1"/>
    <col min="11020" max="11020" width="15.140625" customWidth="1"/>
    <col min="11021" max="11021" width="17.140625" customWidth="1"/>
    <col min="11022" max="11022" width="15.7109375" customWidth="1"/>
    <col min="11023" max="11023" width="13.5703125" bestFit="1" customWidth="1"/>
    <col min="11268" max="11268" width="8.7109375" customWidth="1"/>
    <col min="11269" max="11269" width="53.42578125" customWidth="1"/>
    <col min="11270" max="11270" width="15.7109375" customWidth="1"/>
    <col min="11271" max="11271" width="15.85546875" customWidth="1"/>
    <col min="11272" max="11272" width="15.5703125" customWidth="1"/>
    <col min="11273" max="11273" width="17" customWidth="1"/>
    <col min="11274" max="11274" width="17.85546875" customWidth="1"/>
    <col min="11275" max="11275" width="14.5703125" customWidth="1"/>
    <col min="11276" max="11276" width="15.140625" customWidth="1"/>
    <col min="11277" max="11277" width="17.140625" customWidth="1"/>
    <col min="11278" max="11278" width="15.7109375" customWidth="1"/>
    <col min="11279" max="11279" width="13.5703125" bestFit="1" customWidth="1"/>
    <col min="11524" max="11524" width="8.7109375" customWidth="1"/>
    <col min="11525" max="11525" width="53.42578125" customWidth="1"/>
    <col min="11526" max="11526" width="15.7109375" customWidth="1"/>
    <col min="11527" max="11527" width="15.85546875" customWidth="1"/>
    <col min="11528" max="11528" width="15.5703125" customWidth="1"/>
    <col min="11529" max="11529" width="17" customWidth="1"/>
    <col min="11530" max="11530" width="17.85546875" customWidth="1"/>
    <col min="11531" max="11531" width="14.5703125" customWidth="1"/>
    <col min="11532" max="11532" width="15.140625" customWidth="1"/>
    <col min="11533" max="11533" width="17.140625" customWidth="1"/>
    <col min="11534" max="11534" width="15.7109375" customWidth="1"/>
    <col min="11535" max="11535" width="13.5703125" bestFit="1" customWidth="1"/>
    <col min="11780" max="11780" width="8.7109375" customWidth="1"/>
    <col min="11781" max="11781" width="53.42578125" customWidth="1"/>
    <col min="11782" max="11782" width="15.7109375" customWidth="1"/>
    <col min="11783" max="11783" width="15.85546875" customWidth="1"/>
    <col min="11784" max="11784" width="15.5703125" customWidth="1"/>
    <col min="11785" max="11785" width="17" customWidth="1"/>
    <col min="11786" max="11786" width="17.85546875" customWidth="1"/>
    <col min="11787" max="11787" width="14.5703125" customWidth="1"/>
    <col min="11788" max="11788" width="15.140625" customWidth="1"/>
    <col min="11789" max="11789" width="17.140625" customWidth="1"/>
    <col min="11790" max="11790" width="15.7109375" customWidth="1"/>
    <col min="11791" max="11791" width="13.5703125" bestFit="1" customWidth="1"/>
    <col min="12036" max="12036" width="8.7109375" customWidth="1"/>
    <col min="12037" max="12037" width="53.42578125" customWidth="1"/>
    <col min="12038" max="12038" width="15.7109375" customWidth="1"/>
    <col min="12039" max="12039" width="15.85546875" customWidth="1"/>
    <col min="12040" max="12040" width="15.5703125" customWidth="1"/>
    <col min="12041" max="12041" width="17" customWidth="1"/>
    <col min="12042" max="12042" width="17.85546875" customWidth="1"/>
    <col min="12043" max="12043" width="14.5703125" customWidth="1"/>
    <col min="12044" max="12044" width="15.140625" customWidth="1"/>
    <col min="12045" max="12045" width="17.140625" customWidth="1"/>
    <col min="12046" max="12046" width="15.7109375" customWidth="1"/>
    <col min="12047" max="12047" width="13.5703125" bestFit="1" customWidth="1"/>
    <col min="12292" max="12292" width="8.7109375" customWidth="1"/>
    <col min="12293" max="12293" width="53.42578125" customWidth="1"/>
    <col min="12294" max="12294" width="15.7109375" customWidth="1"/>
    <col min="12295" max="12295" width="15.85546875" customWidth="1"/>
    <col min="12296" max="12296" width="15.5703125" customWidth="1"/>
    <col min="12297" max="12297" width="17" customWidth="1"/>
    <col min="12298" max="12298" width="17.85546875" customWidth="1"/>
    <col min="12299" max="12299" width="14.5703125" customWidth="1"/>
    <col min="12300" max="12300" width="15.140625" customWidth="1"/>
    <col min="12301" max="12301" width="17.140625" customWidth="1"/>
    <col min="12302" max="12302" width="15.7109375" customWidth="1"/>
    <col min="12303" max="12303" width="13.5703125" bestFit="1" customWidth="1"/>
    <col min="12548" max="12548" width="8.7109375" customWidth="1"/>
    <col min="12549" max="12549" width="53.42578125" customWidth="1"/>
    <col min="12550" max="12550" width="15.7109375" customWidth="1"/>
    <col min="12551" max="12551" width="15.85546875" customWidth="1"/>
    <col min="12552" max="12552" width="15.5703125" customWidth="1"/>
    <col min="12553" max="12553" width="17" customWidth="1"/>
    <col min="12554" max="12554" width="17.85546875" customWidth="1"/>
    <col min="12555" max="12555" width="14.5703125" customWidth="1"/>
    <col min="12556" max="12556" width="15.140625" customWidth="1"/>
    <col min="12557" max="12557" width="17.140625" customWidth="1"/>
    <col min="12558" max="12558" width="15.7109375" customWidth="1"/>
    <col min="12559" max="12559" width="13.5703125" bestFit="1" customWidth="1"/>
    <col min="12804" max="12804" width="8.7109375" customWidth="1"/>
    <col min="12805" max="12805" width="53.42578125" customWidth="1"/>
    <col min="12806" max="12806" width="15.7109375" customWidth="1"/>
    <col min="12807" max="12807" width="15.85546875" customWidth="1"/>
    <col min="12808" max="12808" width="15.5703125" customWidth="1"/>
    <col min="12809" max="12809" width="17" customWidth="1"/>
    <col min="12810" max="12810" width="17.85546875" customWidth="1"/>
    <col min="12811" max="12811" width="14.5703125" customWidth="1"/>
    <col min="12812" max="12812" width="15.140625" customWidth="1"/>
    <col min="12813" max="12813" width="17.140625" customWidth="1"/>
    <col min="12814" max="12814" width="15.7109375" customWidth="1"/>
    <col min="12815" max="12815" width="13.5703125" bestFit="1" customWidth="1"/>
    <col min="13060" max="13060" width="8.7109375" customWidth="1"/>
    <col min="13061" max="13061" width="53.42578125" customWidth="1"/>
    <col min="13062" max="13062" width="15.7109375" customWidth="1"/>
    <col min="13063" max="13063" width="15.85546875" customWidth="1"/>
    <col min="13064" max="13064" width="15.5703125" customWidth="1"/>
    <col min="13065" max="13065" width="17" customWidth="1"/>
    <col min="13066" max="13066" width="17.85546875" customWidth="1"/>
    <col min="13067" max="13067" width="14.5703125" customWidth="1"/>
    <col min="13068" max="13068" width="15.140625" customWidth="1"/>
    <col min="13069" max="13069" width="17.140625" customWidth="1"/>
    <col min="13070" max="13070" width="15.7109375" customWidth="1"/>
    <col min="13071" max="13071" width="13.5703125" bestFit="1" customWidth="1"/>
    <col min="13316" max="13316" width="8.7109375" customWidth="1"/>
    <col min="13317" max="13317" width="53.42578125" customWidth="1"/>
    <col min="13318" max="13318" width="15.7109375" customWidth="1"/>
    <col min="13319" max="13319" width="15.85546875" customWidth="1"/>
    <col min="13320" max="13320" width="15.5703125" customWidth="1"/>
    <col min="13321" max="13321" width="17" customWidth="1"/>
    <col min="13322" max="13322" width="17.85546875" customWidth="1"/>
    <col min="13323" max="13323" width="14.5703125" customWidth="1"/>
    <col min="13324" max="13324" width="15.140625" customWidth="1"/>
    <col min="13325" max="13325" width="17.140625" customWidth="1"/>
    <col min="13326" max="13326" width="15.7109375" customWidth="1"/>
    <col min="13327" max="13327" width="13.5703125" bestFit="1" customWidth="1"/>
    <col min="13572" max="13572" width="8.7109375" customWidth="1"/>
    <col min="13573" max="13573" width="53.42578125" customWidth="1"/>
    <col min="13574" max="13574" width="15.7109375" customWidth="1"/>
    <col min="13575" max="13575" width="15.85546875" customWidth="1"/>
    <col min="13576" max="13576" width="15.5703125" customWidth="1"/>
    <col min="13577" max="13577" width="17" customWidth="1"/>
    <col min="13578" max="13578" width="17.85546875" customWidth="1"/>
    <col min="13579" max="13579" width="14.5703125" customWidth="1"/>
    <col min="13580" max="13580" width="15.140625" customWidth="1"/>
    <col min="13581" max="13581" width="17.140625" customWidth="1"/>
    <col min="13582" max="13582" width="15.7109375" customWidth="1"/>
    <col min="13583" max="13583" width="13.5703125" bestFit="1" customWidth="1"/>
    <col min="13828" max="13828" width="8.7109375" customWidth="1"/>
    <col min="13829" max="13829" width="53.42578125" customWidth="1"/>
    <col min="13830" max="13830" width="15.7109375" customWidth="1"/>
    <col min="13831" max="13831" width="15.85546875" customWidth="1"/>
    <col min="13832" max="13832" width="15.5703125" customWidth="1"/>
    <col min="13833" max="13833" width="17" customWidth="1"/>
    <col min="13834" max="13834" width="17.85546875" customWidth="1"/>
    <col min="13835" max="13835" width="14.5703125" customWidth="1"/>
    <col min="13836" max="13836" width="15.140625" customWidth="1"/>
    <col min="13837" max="13837" width="17.140625" customWidth="1"/>
    <col min="13838" max="13838" width="15.7109375" customWidth="1"/>
    <col min="13839" max="13839" width="13.5703125" bestFit="1" customWidth="1"/>
    <col min="14084" max="14084" width="8.7109375" customWidth="1"/>
    <col min="14085" max="14085" width="53.42578125" customWidth="1"/>
    <col min="14086" max="14086" width="15.7109375" customWidth="1"/>
    <col min="14087" max="14087" width="15.85546875" customWidth="1"/>
    <col min="14088" max="14088" width="15.5703125" customWidth="1"/>
    <col min="14089" max="14089" width="17" customWidth="1"/>
    <col min="14090" max="14090" width="17.85546875" customWidth="1"/>
    <col min="14091" max="14091" width="14.5703125" customWidth="1"/>
    <col min="14092" max="14092" width="15.140625" customWidth="1"/>
    <col min="14093" max="14093" width="17.140625" customWidth="1"/>
    <col min="14094" max="14094" width="15.7109375" customWidth="1"/>
    <col min="14095" max="14095" width="13.5703125" bestFit="1" customWidth="1"/>
    <col min="14340" max="14340" width="8.7109375" customWidth="1"/>
    <col min="14341" max="14341" width="53.42578125" customWidth="1"/>
    <col min="14342" max="14342" width="15.7109375" customWidth="1"/>
    <col min="14343" max="14343" width="15.85546875" customWidth="1"/>
    <col min="14344" max="14344" width="15.5703125" customWidth="1"/>
    <col min="14345" max="14345" width="17" customWidth="1"/>
    <col min="14346" max="14346" width="17.85546875" customWidth="1"/>
    <col min="14347" max="14347" width="14.5703125" customWidth="1"/>
    <col min="14348" max="14348" width="15.140625" customWidth="1"/>
    <col min="14349" max="14349" width="17.140625" customWidth="1"/>
    <col min="14350" max="14350" width="15.7109375" customWidth="1"/>
    <col min="14351" max="14351" width="13.5703125" bestFit="1" customWidth="1"/>
    <col min="14596" max="14596" width="8.7109375" customWidth="1"/>
    <col min="14597" max="14597" width="53.42578125" customWidth="1"/>
    <col min="14598" max="14598" width="15.7109375" customWidth="1"/>
    <col min="14599" max="14599" width="15.85546875" customWidth="1"/>
    <col min="14600" max="14600" width="15.5703125" customWidth="1"/>
    <col min="14601" max="14601" width="17" customWidth="1"/>
    <col min="14602" max="14602" width="17.85546875" customWidth="1"/>
    <col min="14603" max="14603" width="14.5703125" customWidth="1"/>
    <col min="14604" max="14604" width="15.140625" customWidth="1"/>
    <col min="14605" max="14605" width="17.140625" customWidth="1"/>
    <col min="14606" max="14606" width="15.7109375" customWidth="1"/>
    <col min="14607" max="14607" width="13.5703125" bestFit="1" customWidth="1"/>
    <col min="14852" max="14852" width="8.7109375" customWidth="1"/>
    <col min="14853" max="14853" width="53.42578125" customWidth="1"/>
    <col min="14854" max="14854" width="15.7109375" customWidth="1"/>
    <col min="14855" max="14855" width="15.85546875" customWidth="1"/>
    <col min="14856" max="14856" width="15.5703125" customWidth="1"/>
    <col min="14857" max="14857" width="17" customWidth="1"/>
    <col min="14858" max="14858" width="17.85546875" customWidth="1"/>
    <col min="14859" max="14859" width="14.5703125" customWidth="1"/>
    <col min="14860" max="14860" width="15.140625" customWidth="1"/>
    <col min="14861" max="14861" width="17.140625" customWidth="1"/>
    <col min="14862" max="14862" width="15.7109375" customWidth="1"/>
    <col min="14863" max="14863" width="13.5703125" bestFit="1" customWidth="1"/>
    <col min="15108" max="15108" width="8.7109375" customWidth="1"/>
    <col min="15109" max="15109" width="53.42578125" customWidth="1"/>
    <col min="15110" max="15110" width="15.7109375" customWidth="1"/>
    <col min="15111" max="15111" width="15.85546875" customWidth="1"/>
    <col min="15112" max="15112" width="15.5703125" customWidth="1"/>
    <col min="15113" max="15113" width="17" customWidth="1"/>
    <col min="15114" max="15114" width="17.85546875" customWidth="1"/>
    <col min="15115" max="15115" width="14.5703125" customWidth="1"/>
    <col min="15116" max="15116" width="15.140625" customWidth="1"/>
    <col min="15117" max="15117" width="17.140625" customWidth="1"/>
    <col min="15118" max="15118" width="15.7109375" customWidth="1"/>
    <col min="15119" max="15119" width="13.5703125" bestFit="1" customWidth="1"/>
    <col min="15364" max="15364" width="8.7109375" customWidth="1"/>
    <col min="15365" max="15365" width="53.42578125" customWidth="1"/>
    <col min="15366" max="15366" width="15.7109375" customWidth="1"/>
    <col min="15367" max="15367" width="15.85546875" customWidth="1"/>
    <col min="15368" max="15368" width="15.5703125" customWidth="1"/>
    <col min="15369" max="15369" width="17" customWidth="1"/>
    <col min="15370" max="15370" width="17.85546875" customWidth="1"/>
    <col min="15371" max="15371" width="14.5703125" customWidth="1"/>
    <col min="15372" max="15372" width="15.140625" customWidth="1"/>
    <col min="15373" max="15373" width="17.140625" customWidth="1"/>
    <col min="15374" max="15374" width="15.7109375" customWidth="1"/>
    <col min="15375" max="15375" width="13.5703125" bestFit="1" customWidth="1"/>
    <col min="15620" max="15620" width="8.7109375" customWidth="1"/>
    <col min="15621" max="15621" width="53.42578125" customWidth="1"/>
    <col min="15622" max="15622" width="15.7109375" customWidth="1"/>
    <col min="15623" max="15623" width="15.85546875" customWidth="1"/>
    <col min="15624" max="15624" width="15.5703125" customWidth="1"/>
    <col min="15625" max="15625" width="17" customWidth="1"/>
    <col min="15626" max="15626" width="17.85546875" customWidth="1"/>
    <col min="15627" max="15627" width="14.5703125" customWidth="1"/>
    <col min="15628" max="15628" width="15.140625" customWidth="1"/>
    <col min="15629" max="15629" width="17.140625" customWidth="1"/>
    <col min="15630" max="15630" width="15.7109375" customWidth="1"/>
    <col min="15631" max="15631" width="13.5703125" bestFit="1" customWidth="1"/>
    <col min="15876" max="15876" width="8.7109375" customWidth="1"/>
    <col min="15877" max="15877" width="53.42578125" customWidth="1"/>
    <col min="15878" max="15878" width="15.7109375" customWidth="1"/>
    <col min="15879" max="15879" width="15.85546875" customWidth="1"/>
    <col min="15880" max="15880" width="15.5703125" customWidth="1"/>
    <col min="15881" max="15881" width="17" customWidth="1"/>
    <col min="15882" max="15882" width="17.85546875" customWidth="1"/>
    <col min="15883" max="15883" width="14.5703125" customWidth="1"/>
    <col min="15884" max="15884" width="15.140625" customWidth="1"/>
    <col min="15885" max="15885" width="17.140625" customWidth="1"/>
    <col min="15886" max="15886" width="15.7109375" customWidth="1"/>
    <col min="15887" max="15887" width="13.5703125" bestFit="1" customWidth="1"/>
    <col min="16132" max="16132" width="8.7109375" customWidth="1"/>
    <col min="16133" max="16133" width="53.42578125" customWidth="1"/>
    <col min="16134" max="16134" width="15.7109375" customWidth="1"/>
    <col min="16135" max="16135" width="15.85546875" customWidth="1"/>
    <col min="16136" max="16136" width="15.5703125" customWidth="1"/>
    <col min="16137" max="16137" width="17" customWidth="1"/>
    <col min="16138" max="16138" width="17.85546875" customWidth="1"/>
    <col min="16139" max="16139" width="14.5703125" customWidth="1"/>
    <col min="16140" max="16140" width="15.140625" customWidth="1"/>
    <col min="16141" max="16141" width="17.140625" customWidth="1"/>
    <col min="16142" max="16142" width="15.7109375" customWidth="1"/>
    <col min="16143" max="16143" width="13.5703125" bestFit="1" customWidth="1"/>
  </cols>
  <sheetData>
    <row r="1" spans="1:14" ht="15.75">
      <c r="G1" s="165"/>
      <c r="H1" s="165"/>
      <c r="I1" s="165"/>
      <c r="J1" s="165"/>
      <c r="K1" s="449" t="s">
        <v>666</v>
      </c>
      <c r="L1" s="449"/>
      <c r="M1" s="449"/>
      <c r="N1" s="449"/>
    </row>
    <row r="2" spans="1:14" ht="15.75">
      <c r="G2" s="165"/>
      <c r="H2" s="165"/>
      <c r="I2" s="165"/>
      <c r="J2" s="165"/>
      <c r="K2" s="449" t="s">
        <v>797</v>
      </c>
      <c r="L2" s="449"/>
      <c r="M2" s="449"/>
      <c r="N2" s="449"/>
    </row>
    <row r="3" spans="1:14" ht="15.75">
      <c r="K3" s="449" t="s">
        <v>659</v>
      </c>
      <c r="L3" s="449"/>
      <c r="M3" s="449"/>
      <c r="N3" s="449"/>
    </row>
    <row r="4" spans="1:14" ht="15.75">
      <c r="K4" s="449" t="s">
        <v>1153</v>
      </c>
      <c r="L4" s="449"/>
      <c r="M4" s="449"/>
      <c r="N4" s="449"/>
    </row>
    <row r="5" spans="1:14" ht="15.75">
      <c r="K5" s="449"/>
      <c r="L5" s="449"/>
      <c r="M5" s="449"/>
      <c r="N5" s="449"/>
    </row>
    <row r="7" spans="1:14" ht="16.5">
      <c r="A7" s="438" t="s">
        <v>1114</v>
      </c>
      <c r="B7" s="438"/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4" ht="16.5">
      <c r="A8" s="210"/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41"/>
      <c r="M8" s="210"/>
      <c r="N8" s="210"/>
    </row>
    <row r="9" spans="1:14" ht="16.5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  <c r="L9" s="241"/>
      <c r="M9" s="231"/>
      <c r="N9" s="231"/>
    </row>
    <row r="10" spans="1:14" ht="16.5">
      <c r="A10" s="437" t="s">
        <v>1089</v>
      </c>
      <c r="B10" s="437"/>
      <c r="C10" s="437"/>
      <c r="D10" s="415">
        <v>4843.3550599999999</v>
      </c>
      <c r="E10" s="414"/>
      <c r="F10" s="231"/>
      <c r="G10" s="231"/>
      <c r="H10" s="231"/>
      <c r="I10" s="231"/>
      <c r="J10" s="231"/>
      <c r="K10" s="231"/>
      <c r="L10" s="241"/>
      <c r="M10" s="231"/>
      <c r="N10" s="231"/>
    </row>
    <row r="11" spans="1:14" ht="16.5">
      <c r="A11" s="437" t="s">
        <v>1151</v>
      </c>
      <c r="B11" s="437"/>
      <c r="C11" s="437"/>
      <c r="D11" s="415">
        <f>D10+G18-G31</f>
        <v>24891.108809999998</v>
      </c>
      <c r="E11" s="231"/>
      <c r="F11" s="231"/>
      <c r="G11" s="231"/>
      <c r="H11" s="231"/>
      <c r="I11" s="231"/>
      <c r="J11" s="231"/>
      <c r="K11" s="231"/>
      <c r="L11" s="241"/>
      <c r="M11" s="231"/>
      <c r="N11" s="231"/>
    </row>
    <row r="12" spans="1:14" ht="16.5">
      <c r="A12" s="438" t="s">
        <v>701</v>
      </c>
      <c r="B12" s="438"/>
      <c r="C12" s="438"/>
      <c r="D12" s="438"/>
      <c r="E12" s="438"/>
      <c r="F12" s="438"/>
      <c r="G12" s="438"/>
      <c r="H12" s="438"/>
      <c r="I12" s="438"/>
      <c r="J12" s="438"/>
      <c r="K12" s="438"/>
      <c r="L12" s="438"/>
      <c r="M12" s="438"/>
      <c r="N12" s="438"/>
    </row>
    <row r="13" spans="1:14" ht="16.5">
      <c r="A13" s="210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41"/>
      <c r="M13" s="210"/>
      <c r="N13" s="210"/>
    </row>
    <row r="14" spans="1:14" s="23" customFormat="1">
      <c r="A14" s="443" t="s">
        <v>664</v>
      </c>
      <c r="B14" s="443" t="s">
        <v>693</v>
      </c>
      <c r="C14" s="443" t="s">
        <v>795</v>
      </c>
      <c r="D14" s="443"/>
      <c r="E14" s="443"/>
      <c r="F14" s="443"/>
      <c r="G14" s="443" t="s">
        <v>1154</v>
      </c>
      <c r="H14" s="443"/>
      <c r="I14" s="443"/>
      <c r="J14" s="443"/>
      <c r="K14" s="443" t="s">
        <v>796</v>
      </c>
      <c r="L14" s="443"/>
      <c r="M14" s="443"/>
      <c r="N14" s="443"/>
    </row>
    <row r="15" spans="1:14" s="23" customFormat="1">
      <c r="A15" s="443"/>
      <c r="B15" s="443"/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</row>
    <row r="16" spans="1:14" s="23" customFormat="1" ht="15.75">
      <c r="A16" s="443"/>
      <c r="B16" s="443"/>
      <c r="C16" s="444" t="s">
        <v>798</v>
      </c>
      <c r="D16" s="440" t="s">
        <v>229</v>
      </c>
      <c r="E16" s="441"/>
      <c r="F16" s="442"/>
      <c r="G16" s="444" t="s">
        <v>798</v>
      </c>
      <c r="H16" s="440" t="s">
        <v>229</v>
      </c>
      <c r="I16" s="441"/>
      <c r="J16" s="442"/>
      <c r="K16" s="444" t="s">
        <v>798</v>
      </c>
      <c r="L16" s="242"/>
      <c r="M16" s="440" t="s">
        <v>229</v>
      </c>
      <c r="N16" s="442"/>
    </row>
    <row r="17" spans="1:14" s="23" customFormat="1" ht="47.25">
      <c r="A17" s="443"/>
      <c r="B17" s="443"/>
      <c r="C17" s="445"/>
      <c r="D17" s="209" t="s">
        <v>688</v>
      </c>
      <c r="E17" s="211" t="s">
        <v>663</v>
      </c>
      <c r="F17" s="211" t="s">
        <v>662</v>
      </c>
      <c r="G17" s="445"/>
      <c r="H17" s="209" t="s">
        <v>688</v>
      </c>
      <c r="I17" s="211" t="s">
        <v>663</v>
      </c>
      <c r="J17" s="211" t="s">
        <v>662</v>
      </c>
      <c r="K17" s="445"/>
      <c r="L17" s="240" t="s">
        <v>688</v>
      </c>
      <c r="M17" s="211" t="s">
        <v>663</v>
      </c>
      <c r="N17" s="211" t="s">
        <v>662</v>
      </c>
    </row>
    <row r="18" spans="1:14" s="23" customFormat="1" ht="15.75">
      <c r="A18" s="223" t="s">
        <v>668</v>
      </c>
      <c r="B18" s="224" t="s">
        <v>694</v>
      </c>
      <c r="C18" s="225">
        <f>SUM(C20:C24)</f>
        <v>106145.08244999999</v>
      </c>
      <c r="D18" s="225">
        <f>SUM(D20:D24)</f>
        <v>39572.673840000003</v>
      </c>
      <c r="E18" s="225">
        <f>SUM(E20:E24)</f>
        <v>33031.573510000002</v>
      </c>
      <c r="F18" s="225">
        <f>SUM(F20:F24)</f>
        <v>33540.835099999997</v>
      </c>
      <c r="G18" s="225">
        <f>SUM(G20:G23)</f>
        <v>75653.16906</v>
      </c>
      <c r="H18" s="225">
        <f t="shared" ref="H18:N18" si="0">SUM(H20:H23)</f>
        <v>39572.673840000003</v>
      </c>
      <c r="I18" s="225">
        <f t="shared" si="0"/>
        <v>24090.5419</v>
      </c>
      <c r="J18" s="225">
        <f t="shared" si="0"/>
        <v>11989.953320000001</v>
      </c>
      <c r="K18" s="225">
        <f t="shared" si="0"/>
        <v>21550.881779999996</v>
      </c>
      <c r="L18" s="225">
        <f>SUM(L20:L24)</f>
        <v>0</v>
      </c>
      <c r="M18" s="225">
        <f t="shared" si="0"/>
        <v>6259.8304099999987</v>
      </c>
      <c r="N18" s="225">
        <f t="shared" si="0"/>
        <v>21550.881779999996</v>
      </c>
    </row>
    <row r="19" spans="1:14" s="23" customFormat="1" ht="16.5">
      <c r="A19" s="198"/>
      <c r="B19" s="199" t="s">
        <v>695</v>
      </c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2"/>
    </row>
    <row r="20" spans="1:14" s="23" customFormat="1" ht="47.25">
      <c r="A20" s="198" t="s">
        <v>670</v>
      </c>
      <c r="B20" s="203" t="s">
        <v>696</v>
      </c>
      <c r="C20" s="204">
        <f>SUM(E20:F20)</f>
        <v>24920.3</v>
      </c>
      <c r="D20" s="205">
        <v>0</v>
      </c>
      <c r="E20" s="202">
        <v>0</v>
      </c>
      <c r="F20" s="205">
        <v>24920.3</v>
      </c>
      <c r="G20" s="204">
        <f>SUM(I20:J20)</f>
        <v>11989.953320000001</v>
      </c>
      <c r="H20" s="205">
        <v>0</v>
      </c>
      <c r="I20" s="202">
        <v>0</v>
      </c>
      <c r="J20" s="205">
        <v>11989.953320000001</v>
      </c>
      <c r="K20" s="200">
        <f>N20</f>
        <v>12930.346679999999</v>
      </c>
      <c r="L20" s="413">
        <f t="shared" ref="L20:N24" si="1">D20-H20</f>
        <v>0</v>
      </c>
      <c r="M20" s="206">
        <f t="shared" si="1"/>
        <v>0</v>
      </c>
      <c r="N20" s="206">
        <f t="shared" si="1"/>
        <v>12930.346679999999</v>
      </c>
    </row>
    <row r="21" spans="1:14" s="23" customFormat="1" ht="47.25">
      <c r="A21" s="198" t="s">
        <v>678</v>
      </c>
      <c r="B21" s="203" t="s">
        <v>698</v>
      </c>
      <c r="C21" s="204">
        <f>SUM(E21:F21)</f>
        <v>28267.599999999999</v>
      </c>
      <c r="D21" s="205">
        <v>0</v>
      </c>
      <c r="E21" s="205">
        <v>28267.599999999999</v>
      </c>
      <c r="F21" s="205">
        <v>0</v>
      </c>
      <c r="G21" s="204">
        <f>SUM(I21:J21)</f>
        <v>22007.76959</v>
      </c>
      <c r="H21" s="205">
        <v>0</v>
      </c>
      <c r="I21" s="205">
        <v>22007.76959</v>
      </c>
      <c r="J21" s="202">
        <v>0</v>
      </c>
      <c r="K21" s="200">
        <f>N21</f>
        <v>0</v>
      </c>
      <c r="L21" s="413">
        <f t="shared" si="1"/>
        <v>0</v>
      </c>
      <c r="M21" s="202">
        <f t="shared" si="1"/>
        <v>6259.8304099999987</v>
      </c>
      <c r="N21" s="206">
        <f t="shared" si="1"/>
        <v>0</v>
      </c>
    </row>
    <row r="22" spans="1:14" s="23" customFormat="1" ht="31.5">
      <c r="A22" s="198" t="s">
        <v>697</v>
      </c>
      <c r="B22" s="203" t="s">
        <v>486</v>
      </c>
      <c r="C22" s="204">
        <f>SUM(D22:F22)</f>
        <v>41655.446150000003</v>
      </c>
      <c r="D22" s="205">
        <v>39572.673840000003</v>
      </c>
      <c r="E22" s="205">
        <v>2082.7723099999998</v>
      </c>
      <c r="F22" s="205">
        <v>0</v>
      </c>
      <c r="G22" s="204">
        <f>SUM(H22:J22)</f>
        <v>41655.446150000003</v>
      </c>
      <c r="H22" s="205">
        <v>39572.673840000003</v>
      </c>
      <c r="I22" s="205">
        <v>2082.7723099999998</v>
      </c>
      <c r="J22" s="205">
        <v>0</v>
      </c>
      <c r="K22" s="200">
        <f>C22-G22</f>
        <v>0</v>
      </c>
      <c r="L22" s="413">
        <f t="shared" si="1"/>
        <v>0</v>
      </c>
      <c r="M22" s="206">
        <f t="shared" si="1"/>
        <v>0</v>
      </c>
      <c r="N22" s="206">
        <f t="shared" si="1"/>
        <v>0</v>
      </c>
    </row>
    <row r="23" spans="1:14" s="23" customFormat="1" ht="15.75">
      <c r="A23" s="198" t="s">
        <v>699</v>
      </c>
      <c r="B23" s="203" t="s">
        <v>700</v>
      </c>
      <c r="C23" s="204">
        <v>8620.5350999999991</v>
      </c>
      <c r="D23" s="204"/>
      <c r="E23" s="205"/>
      <c r="F23" s="205">
        <v>8620.5350999999991</v>
      </c>
      <c r="G23" s="204">
        <f>SUM(I23:J23)</f>
        <v>0</v>
      </c>
      <c r="H23" s="204"/>
      <c r="I23" s="205"/>
      <c r="J23" s="205">
        <v>0</v>
      </c>
      <c r="K23" s="200">
        <f>N23</f>
        <v>8620.5350999999991</v>
      </c>
      <c r="L23" s="413">
        <f t="shared" si="1"/>
        <v>0</v>
      </c>
      <c r="M23" s="206">
        <f t="shared" si="1"/>
        <v>0</v>
      </c>
      <c r="N23" s="205">
        <f t="shared" si="1"/>
        <v>8620.5350999999991</v>
      </c>
    </row>
    <row r="24" spans="1:14" s="23" customFormat="1" ht="15.75">
      <c r="A24" s="198" t="s">
        <v>743</v>
      </c>
      <c r="B24" s="203" t="s">
        <v>770</v>
      </c>
      <c r="C24" s="204">
        <f>D24+E24+F24</f>
        <v>2681.2012</v>
      </c>
      <c r="D24" s="204"/>
      <c r="E24" s="205">
        <v>2681.2012</v>
      </c>
      <c r="F24" s="205"/>
      <c r="G24" s="204">
        <v>0</v>
      </c>
      <c r="H24" s="204">
        <v>0</v>
      </c>
      <c r="I24" s="205">
        <v>0</v>
      </c>
      <c r="J24" s="205">
        <v>0</v>
      </c>
      <c r="K24" s="200">
        <f>C24-G24</f>
        <v>2681.2012</v>
      </c>
      <c r="L24" s="413">
        <f t="shared" si="1"/>
        <v>0</v>
      </c>
      <c r="M24" s="206">
        <f t="shared" si="1"/>
        <v>2681.2012</v>
      </c>
      <c r="N24" s="205">
        <f t="shared" si="1"/>
        <v>0</v>
      </c>
    </row>
    <row r="25" spans="1:14" s="23" customFormat="1" ht="20.25" customHeight="1">
      <c r="A25" s="439" t="s">
        <v>702</v>
      </c>
      <c r="B25" s="439"/>
      <c r="C25" s="439"/>
      <c r="D25" s="439"/>
      <c r="E25" s="439"/>
      <c r="F25" s="439"/>
      <c r="G25" s="439"/>
      <c r="H25" s="439"/>
      <c r="I25" s="439"/>
      <c r="J25" s="439"/>
      <c r="K25" s="439"/>
      <c r="L25" s="439"/>
      <c r="M25" s="439"/>
      <c r="N25" s="439"/>
    </row>
    <row r="26" spans="1:14" ht="16.5">
      <c r="A26" s="166"/>
      <c r="B26" s="166"/>
      <c r="C26" s="210"/>
      <c r="D26" s="210"/>
      <c r="E26" s="210"/>
      <c r="F26" s="210"/>
      <c r="G26" s="210"/>
      <c r="H26" s="210"/>
      <c r="I26" s="210"/>
      <c r="J26" s="210"/>
    </row>
    <row r="27" spans="1:14">
      <c r="A27" s="443" t="s">
        <v>664</v>
      </c>
      <c r="B27" s="443" t="s">
        <v>667</v>
      </c>
      <c r="C27" s="443" t="s">
        <v>795</v>
      </c>
      <c r="D27" s="443"/>
      <c r="E27" s="443"/>
      <c r="F27" s="443"/>
      <c r="G27" s="443" t="s">
        <v>799</v>
      </c>
      <c r="H27" s="443"/>
      <c r="I27" s="443"/>
      <c r="J27" s="443"/>
      <c r="K27" s="443" t="s">
        <v>796</v>
      </c>
      <c r="L27" s="443"/>
      <c r="M27" s="443"/>
      <c r="N27" s="443"/>
    </row>
    <row r="28" spans="1:14">
      <c r="A28" s="443"/>
      <c r="B28" s="443"/>
      <c r="C28" s="443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</row>
    <row r="29" spans="1:14" ht="15.75">
      <c r="A29" s="443"/>
      <c r="B29" s="443"/>
      <c r="C29" s="444" t="s">
        <v>798</v>
      </c>
      <c r="D29" s="446" t="s">
        <v>229</v>
      </c>
      <c r="E29" s="447"/>
      <c r="F29" s="448"/>
      <c r="G29" s="444" t="s">
        <v>798</v>
      </c>
      <c r="H29" s="446" t="s">
        <v>229</v>
      </c>
      <c r="I29" s="447"/>
      <c r="J29" s="448"/>
      <c r="K29" s="444" t="s">
        <v>798</v>
      </c>
      <c r="L29" s="440" t="s">
        <v>229</v>
      </c>
      <c r="M29" s="441"/>
      <c r="N29" s="442"/>
    </row>
    <row r="30" spans="1:14" ht="47.25">
      <c r="A30" s="443"/>
      <c r="B30" s="443"/>
      <c r="C30" s="445"/>
      <c r="D30" s="209" t="s">
        <v>688</v>
      </c>
      <c r="E30" s="211" t="s">
        <v>663</v>
      </c>
      <c r="F30" s="211" t="s">
        <v>662</v>
      </c>
      <c r="G30" s="445"/>
      <c r="H30" s="209" t="s">
        <v>688</v>
      </c>
      <c r="I30" s="211" t="s">
        <v>663</v>
      </c>
      <c r="J30" s="211" t="s">
        <v>662</v>
      </c>
      <c r="K30" s="445"/>
      <c r="L30" s="240" t="s">
        <v>688</v>
      </c>
      <c r="M30" s="211" t="s">
        <v>663</v>
      </c>
      <c r="N30" s="211" t="s">
        <v>662</v>
      </c>
    </row>
    <row r="31" spans="1:14" ht="31.5">
      <c r="A31" s="167" t="s">
        <v>668</v>
      </c>
      <c r="B31" s="168" t="s">
        <v>669</v>
      </c>
      <c r="C31" s="186">
        <f t="shared" ref="C31:N31" si="2">C32+C82</f>
        <v>110524.38245</v>
      </c>
      <c r="D31" s="186">
        <f t="shared" si="2"/>
        <v>39572.673840000003</v>
      </c>
      <c r="E31" s="186">
        <f t="shared" si="2"/>
        <v>33031.573510000002</v>
      </c>
      <c r="F31" s="186">
        <f t="shared" si="2"/>
        <v>37920.1351</v>
      </c>
      <c r="G31" s="186">
        <f t="shared" si="2"/>
        <v>55605.415310000004</v>
      </c>
      <c r="H31" s="186">
        <f t="shared" si="2"/>
        <v>39572.673840000003</v>
      </c>
      <c r="I31" s="186">
        <f t="shared" si="2"/>
        <v>2082.7723099999998</v>
      </c>
      <c r="J31" s="186">
        <f t="shared" si="2"/>
        <v>13949.969160000001</v>
      </c>
      <c r="K31" s="186">
        <f t="shared" si="2"/>
        <v>44953.33827</v>
      </c>
      <c r="L31" s="186">
        <f t="shared" si="2"/>
        <v>0</v>
      </c>
      <c r="M31" s="186">
        <f t="shared" si="2"/>
        <v>30948.801199999998</v>
      </c>
      <c r="N31" s="186">
        <f t="shared" si="2"/>
        <v>23970.165939999999</v>
      </c>
    </row>
    <row r="32" spans="1:14" s="171" customFormat="1" ht="31.5">
      <c r="A32" s="169" t="s">
        <v>670</v>
      </c>
      <c r="B32" s="170" t="s">
        <v>671</v>
      </c>
      <c r="C32" s="187">
        <f t="shared" ref="C32:N32" si="3">C33+C35+C38+C40+C76+C78</f>
        <v>105040.07</v>
      </c>
      <c r="D32" s="187">
        <f t="shared" si="3"/>
        <v>39572.673840000003</v>
      </c>
      <c r="E32" s="187">
        <f t="shared" si="3"/>
        <v>30350.372309999999</v>
      </c>
      <c r="F32" s="187">
        <f t="shared" si="3"/>
        <v>35117.023849999998</v>
      </c>
      <c r="G32" s="187">
        <f t="shared" si="3"/>
        <v>55454.473300000005</v>
      </c>
      <c r="H32" s="187">
        <f t="shared" si="3"/>
        <v>39572.673840000003</v>
      </c>
      <c r="I32" s="187">
        <f t="shared" si="3"/>
        <v>2082.7723099999998</v>
      </c>
      <c r="J32" s="187">
        <f t="shared" si="3"/>
        <v>13799.02715</v>
      </c>
      <c r="K32" s="187">
        <f t="shared" si="3"/>
        <v>44953.33827</v>
      </c>
      <c r="L32" s="187">
        <f t="shared" si="3"/>
        <v>0</v>
      </c>
      <c r="M32" s="187">
        <f t="shared" si="3"/>
        <v>28267.599999999999</v>
      </c>
      <c r="N32" s="187">
        <f t="shared" si="3"/>
        <v>21317.9967</v>
      </c>
    </row>
    <row r="33" spans="1:14" s="174" customFormat="1" ht="15.75">
      <c r="A33" s="172" t="s">
        <v>672</v>
      </c>
      <c r="B33" s="173" t="s">
        <v>673</v>
      </c>
      <c r="C33" s="188">
        <f>C34</f>
        <v>516</v>
      </c>
      <c r="D33" s="188">
        <v>0</v>
      </c>
      <c r="E33" s="188">
        <v>0</v>
      </c>
      <c r="F33" s="188">
        <f>F34</f>
        <v>516</v>
      </c>
      <c r="G33" s="188">
        <f>G34</f>
        <v>0</v>
      </c>
      <c r="H33" s="188">
        <v>0</v>
      </c>
      <c r="I33" s="188">
        <v>0</v>
      </c>
      <c r="J33" s="188">
        <f>J34</f>
        <v>0</v>
      </c>
      <c r="K33" s="188">
        <f>C33-G33</f>
        <v>516</v>
      </c>
      <c r="L33" s="188">
        <f>D33-H33</f>
        <v>0</v>
      </c>
      <c r="M33" s="188">
        <f>E33-I33</f>
        <v>0</v>
      </c>
      <c r="N33" s="188">
        <f>F33-J33</f>
        <v>516</v>
      </c>
    </row>
    <row r="34" spans="1:14" s="177" customFormat="1" ht="31.5">
      <c r="A34" s="175"/>
      <c r="B34" s="176" t="s">
        <v>681</v>
      </c>
      <c r="C34" s="189">
        <f>F34</f>
        <v>516</v>
      </c>
      <c r="D34" s="189">
        <v>0</v>
      </c>
      <c r="E34" s="189">
        <v>0</v>
      </c>
      <c r="F34" s="189">
        <v>516</v>
      </c>
      <c r="G34" s="189">
        <f>J34</f>
        <v>0</v>
      </c>
      <c r="H34" s="189">
        <v>0</v>
      </c>
      <c r="I34" s="189">
        <v>0</v>
      </c>
      <c r="J34" s="189">
        <v>0</v>
      </c>
      <c r="K34" s="189">
        <f>N34</f>
        <v>516</v>
      </c>
      <c r="L34" s="189">
        <f t="shared" ref="L34:L93" si="4">D34-H34</f>
        <v>0</v>
      </c>
      <c r="M34" s="189">
        <f t="shared" ref="M34:M93" si="5">E34-I34</f>
        <v>0</v>
      </c>
      <c r="N34" s="189">
        <f t="shared" ref="N34:N93" si="6">F34-J34</f>
        <v>516</v>
      </c>
    </row>
    <row r="35" spans="1:14" s="174" customFormat="1" ht="15.75">
      <c r="A35" s="172" t="s">
        <v>674</v>
      </c>
      <c r="B35" s="173" t="s">
        <v>758</v>
      </c>
      <c r="C35" s="188">
        <f>C36+C37</f>
        <v>3220.5</v>
      </c>
      <c r="D35" s="188">
        <v>0</v>
      </c>
      <c r="E35" s="188">
        <v>0</v>
      </c>
      <c r="F35" s="188">
        <f>F36+F37</f>
        <v>3220.5</v>
      </c>
      <c r="G35" s="188">
        <f>G36</f>
        <v>3150</v>
      </c>
      <c r="H35" s="188">
        <v>0</v>
      </c>
      <c r="I35" s="188">
        <v>0</v>
      </c>
      <c r="J35" s="188">
        <f>J36</f>
        <v>3150</v>
      </c>
      <c r="K35" s="188">
        <f>K36</f>
        <v>0</v>
      </c>
      <c r="L35" s="188">
        <f t="shared" si="4"/>
        <v>0</v>
      </c>
      <c r="M35" s="188">
        <f t="shared" si="5"/>
        <v>0</v>
      </c>
      <c r="N35" s="188">
        <f t="shared" si="6"/>
        <v>70.5</v>
      </c>
    </row>
    <row r="36" spans="1:14" s="177" customFormat="1" ht="31.5">
      <c r="A36" s="175"/>
      <c r="B36" s="176" t="s">
        <v>771</v>
      </c>
      <c r="C36" s="189">
        <f>F36</f>
        <v>3150</v>
      </c>
      <c r="D36" s="189">
        <v>0</v>
      </c>
      <c r="E36" s="189">
        <v>0</v>
      </c>
      <c r="F36" s="189">
        <v>3150</v>
      </c>
      <c r="G36" s="189">
        <v>3150</v>
      </c>
      <c r="H36" s="189">
        <v>0</v>
      </c>
      <c r="I36" s="189">
        <v>0</v>
      </c>
      <c r="J36" s="189">
        <v>3150</v>
      </c>
      <c r="K36" s="189">
        <f>N36</f>
        <v>0</v>
      </c>
      <c r="L36" s="189">
        <f t="shared" si="4"/>
        <v>0</v>
      </c>
      <c r="M36" s="189">
        <f t="shared" si="5"/>
        <v>0</v>
      </c>
      <c r="N36" s="189">
        <f t="shared" si="6"/>
        <v>0</v>
      </c>
    </row>
    <row r="37" spans="1:14" s="177" customFormat="1" ht="47.25">
      <c r="A37" s="175"/>
      <c r="B37" s="176" t="s">
        <v>1147</v>
      </c>
      <c r="C37" s="189">
        <v>70.5</v>
      </c>
      <c r="D37" s="189">
        <v>0</v>
      </c>
      <c r="E37" s="189">
        <v>0</v>
      </c>
      <c r="F37" s="189">
        <v>70.5</v>
      </c>
      <c r="G37" s="189">
        <v>0</v>
      </c>
      <c r="H37" s="189">
        <v>0</v>
      </c>
      <c r="I37" s="189">
        <v>0</v>
      </c>
      <c r="J37" s="189">
        <v>0</v>
      </c>
      <c r="K37" s="189">
        <v>0</v>
      </c>
      <c r="L37" s="189">
        <v>0</v>
      </c>
      <c r="M37" s="189">
        <v>0</v>
      </c>
      <c r="N37" s="189">
        <v>0</v>
      </c>
    </row>
    <row r="38" spans="1:14" s="174" customFormat="1" ht="31.5">
      <c r="A38" s="172" t="s">
        <v>675</v>
      </c>
      <c r="B38" s="173" t="s">
        <v>766</v>
      </c>
      <c r="C38" s="188">
        <f>C39</f>
        <v>974.9</v>
      </c>
      <c r="D38" s="188">
        <v>0</v>
      </c>
      <c r="E38" s="188">
        <v>0</v>
      </c>
      <c r="F38" s="188">
        <f>F39</f>
        <v>974.9</v>
      </c>
      <c r="G38" s="188">
        <f>G39</f>
        <v>594.6</v>
      </c>
      <c r="H38" s="188">
        <v>0</v>
      </c>
      <c r="I38" s="188">
        <v>0</v>
      </c>
      <c r="J38" s="188">
        <f>J39</f>
        <v>594.6</v>
      </c>
      <c r="K38" s="188">
        <f>K39</f>
        <v>380.29999999999995</v>
      </c>
      <c r="L38" s="188">
        <f t="shared" si="4"/>
        <v>0</v>
      </c>
      <c r="M38" s="188">
        <f t="shared" si="5"/>
        <v>0</v>
      </c>
      <c r="N38" s="188">
        <f t="shared" si="6"/>
        <v>380.29999999999995</v>
      </c>
    </row>
    <row r="39" spans="1:14" s="177" customFormat="1" ht="31.5">
      <c r="A39" s="175"/>
      <c r="B39" s="176" t="s">
        <v>772</v>
      </c>
      <c r="C39" s="189">
        <f>F39</f>
        <v>974.9</v>
      </c>
      <c r="D39" s="189">
        <v>0</v>
      </c>
      <c r="E39" s="189">
        <v>0</v>
      </c>
      <c r="F39" s="189">
        <v>974.9</v>
      </c>
      <c r="G39" s="189">
        <v>594.6</v>
      </c>
      <c r="H39" s="189">
        <v>0</v>
      </c>
      <c r="I39" s="189">
        <v>0</v>
      </c>
      <c r="J39" s="189">
        <v>594.6</v>
      </c>
      <c r="K39" s="189">
        <f>N39</f>
        <v>380.29999999999995</v>
      </c>
      <c r="L39" s="189">
        <f t="shared" si="4"/>
        <v>0</v>
      </c>
      <c r="M39" s="189">
        <f t="shared" si="5"/>
        <v>0</v>
      </c>
      <c r="N39" s="189">
        <f t="shared" si="6"/>
        <v>380.29999999999995</v>
      </c>
    </row>
    <row r="40" spans="1:14" s="174" customFormat="1" ht="15.75">
      <c r="A40" s="172" t="s">
        <v>676</v>
      </c>
      <c r="B40" s="178" t="s">
        <v>682</v>
      </c>
      <c r="C40" s="188">
        <f>C41+C73+C60</f>
        <v>36255.999999999993</v>
      </c>
      <c r="D40" s="188">
        <v>0</v>
      </c>
      <c r="E40" s="188">
        <f>E41+E73+E60</f>
        <v>28267.599999999999</v>
      </c>
      <c r="F40" s="188">
        <f>F41+F73+F60</f>
        <v>7988.3999999999987</v>
      </c>
      <c r="G40" s="188">
        <f>G41+G73+G60</f>
        <v>298.40305000000001</v>
      </c>
      <c r="H40" s="188">
        <v>0</v>
      </c>
      <c r="I40" s="188">
        <f>I41+I73+I60</f>
        <v>0</v>
      </c>
      <c r="J40" s="188">
        <f>J41+J73+J60</f>
        <v>298.40305000000001</v>
      </c>
      <c r="K40" s="188">
        <f>K41+K73+K60</f>
        <v>31395.838519999998</v>
      </c>
      <c r="L40" s="188">
        <f t="shared" si="4"/>
        <v>0</v>
      </c>
      <c r="M40" s="188">
        <f t="shared" si="5"/>
        <v>28267.599999999999</v>
      </c>
      <c r="N40" s="188">
        <f t="shared" si="6"/>
        <v>7689.9969499999988</v>
      </c>
    </row>
    <row r="41" spans="1:14" s="177" customFormat="1" ht="15.75">
      <c r="A41" s="175"/>
      <c r="B41" s="230" t="s">
        <v>683</v>
      </c>
      <c r="C41" s="189">
        <f>E41+F41</f>
        <v>31395.838519999998</v>
      </c>
      <c r="D41" s="189">
        <v>0</v>
      </c>
      <c r="E41" s="189">
        <f>SUM(E42:E59)</f>
        <v>28267.599999999999</v>
      </c>
      <c r="F41" s="189">
        <f>F42+F43+F44+F45+F46+F47+F48+F49+F50+F51+F52+F53+F54+F55+F56+F57+F58+F59</f>
        <v>3128.2385199999999</v>
      </c>
      <c r="G41" s="189">
        <f>SUM(I41+J41)</f>
        <v>0</v>
      </c>
      <c r="H41" s="189">
        <v>0</v>
      </c>
      <c r="I41" s="189">
        <v>0</v>
      </c>
      <c r="J41" s="189">
        <v>0</v>
      </c>
      <c r="K41" s="189">
        <f>SUM(M41+N41)</f>
        <v>31395.838519999998</v>
      </c>
      <c r="L41" s="189">
        <f t="shared" si="4"/>
        <v>0</v>
      </c>
      <c r="M41" s="189">
        <f t="shared" si="5"/>
        <v>28267.599999999999</v>
      </c>
      <c r="N41" s="189">
        <f t="shared" si="6"/>
        <v>3128.2385199999999</v>
      </c>
    </row>
    <row r="42" spans="1:14" s="222" customFormat="1" ht="15.75">
      <c r="A42" s="221">
        <v>1</v>
      </c>
      <c r="B42" s="232" t="s">
        <v>742</v>
      </c>
      <c r="C42" s="216">
        <f t="shared" ref="C42:C55" si="7">D42+E42+F42</f>
        <v>589.50175999999999</v>
      </c>
      <c r="D42" s="216">
        <v>0</v>
      </c>
      <c r="E42" s="216">
        <v>530.55157999999994</v>
      </c>
      <c r="F42" s="216">
        <v>58.950180000000003</v>
      </c>
      <c r="G42" s="216">
        <f t="shared" ref="G42:G55" si="8">H42+I42+J42</f>
        <v>0</v>
      </c>
      <c r="H42" s="216">
        <v>0</v>
      </c>
      <c r="I42" s="216">
        <v>0</v>
      </c>
      <c r="J42" s="216">
        <v>0</v>
      </c>
      <c r="K42" s="216">
        <f t="shared" ref="K42:K50" si="9">M42+N42</f>
        <v>589.50175999999999</v>
      </c>
      <c r="L42" s="216">
        <f t="shared" si="4"/>
        <v>0</v>
      </c>
      <c r="M42" s="216">
        <f t="shared" si="5"/>
        <v>530.55157999999994</v>
      </c>
      <c r="N42" s="216">
        <f t="shared" si="6"/>
        <v>58.950180000000003</v>
      </c>
    </row>
    <row r="43" spans="1:14" s="222" customFormat="1" ht="15.75">
      <c r="A43" s="221">
        <v>2</v>
      </c>
      <c r="B43" s="232" t="s">
        <v>741</v>
      </c>
      <c r="C43" s="216">
        <f t="shared" si="7"/>
        <v>391.66</v>
      </c>
      <c r="D43" s="216">
        <v>0</v>
      </c>
      <c r="E43" s="216">
        <v>352.49400000000003</v>
      </c>
      <c r="F43" s="216">
        <v>39.165999999999997</v>
      </c>
      <c r="G43" s="216">
        <f t="shared" si="8"/>
        <v>0</v>
      </c>
      <c r="H43" s="216">
        <v>0</v>
      </c>
      <c r="I43" s="216">
        <v>0</v>
      </c>
      <c r="J43" s="216">
        <v>0</v>
      </c>
      <c r="K43" s="216">
        <f t="shared" si="9"/>
        <v>391.66</v>
      </c>
      <c r="L43" s="216">
        <f t="shared" si="4"/>
        <v>0</v>
      </c>
      <c r="M43" s="216">
        <f t="shared" si="5"/>
        <v>352.49400000000003</v>
      </c>
      <c r="N43" s="216">
        <f t="shared" si="6"/>
        <v>39.165999999999997</v>
      </c>
    </row>
    <row r="44" spans="1:14" s="222" customFormat="1" ht="15.75">
      <c r="A44" s="221">
        <v>3</v>
      </c>
      <c r="B44" s="232" t="s">
        <v>740</v>
      </c>
      <c r="C44" s="216">
        <f t="shared" si="7"/>
        <v>599.95680000000004</v>
      </c>
      <c r="D44" s="216">
        <v>0</v>
      </c>
      <c r="E44" s="216">
        <v>539.96112000000005</v>
      </c>
      <c r="F44" s="216">
        <v>59.99568</v>
      </c>
      <c r="G44" s="216">
        <f t="shared" si="8"/>
        <v>0</v>
      </c>
      <c r="H44" s="216">
        <v>0</v>
      </c>
      <c r="I44" s="216">
        <v>0</v>
      </c>
      <c r="J44" s="216">
        <v>0</v>
      </c>
      <c r="K44" s="216">
        <f t="shared" si="9"/>
        <v>599.95680000000004</v>
      </c>
      <c r="L44" s="216">
        <f t="shared" si="4"/>
        <v>0</v>
      </c>
      <c r="M44" s="216">
        <f t="shared" si="5"/>
        <v>539.96112000000005</v>
      </c>
      <c r="N44" s="216">
        <f t="shared" si="6"/>
        <v>59.99568</v>
      </c>
    </row>
    <row r="45" spans="1:14" s="222" customFormat="1" ht="15.75">
      <c r="A45" s="221">
        <v>4</v>
      </c>
      <c r="B45" s="232" t="s">
        <v>739</v>
      </c>
      <c r="C45" s="216">
        <f t="shared" si="7"/>
        <v>955.16412000000003</v>
      </c>
      <c r="D45" s="216">
        <v>0</v>
      </c>
      <c r="E45" s="216">
        <v>859.64769999999999</v>
      </c>
      <c r="F45" s="216">
        <v>95.516419999999997</v>
      </c>
      <c r="G45" s="216">
        <f t="shared" si="8"/>
        <v>0</v>
      </c>
      <c r="H45" s="216">
        <v>0</v>
      </c>
      <c r="I45" s="216">
        <v>0</v>
      </c>
      <c r="J45" s="216">
        <v>0</v>
      </c>
      <c r="K45" s="216">
        <f t="shared" si="9"/>
        <v>955.16412000000003</v>
      </c>
      <c r="L45" s="216">
        <f t="shared" si="4"/>
        <v>0</v>
      </c>
      <c r="M45" s="216">
        <f t="shared" si="5"/>
        <v>859.64769999999999</v>
      </c>
      <c r="N45" s="216">
        <f t="shared" si="6"/>
        <v>95.516419999999997</v>
      </c>
    </row>
    <row r="46" spans="1:14" s="222" customFormat="1" ht="15.75">
      <c r="A46" s="221">
        <v>5</v>
      </c>
      <c r="B46" s="232" t="s">
        <v>738</v>
      </c>
      <c r="C46" s="216">
        <f t="shared" si="7"/>
        <v>639.20119999999997</v>
      </c>
      <c r="D46" s="216">
        <v>0</v>
      </c>
      <c r="E46" s="216">
        <v>575.28107999999997</v>
      </c>
      <c r="F46" s="216">
        <v>63.920119999999997</v>
      </c>
      <c r="G46" s="216">
        <f t="shared" si="8"/>
        <v>0</v>
      </c>
      <c r="H46" s="216">
        <v>0</v>
      </c>
      <c r="I46" s="216">
        <v>0</v>
      </c>
      <c r="J46" s="216">
        <v>0</v>
      </c>
      <c r="K46" s="216">
        <f t="shared" si="9"/>
        <v>639.20119999999997</v>
      </c>
      <c r="L46" s="216">
        <f t="shared" si="4"/>
        <v>0</v>
      </c>
      <c r="M46" s="216">
        <f t="shared" si="5"/>
        <v>575.28107999999997</v>
      </c>
      <c r="N46" s="216">
        <f t="shared" si="6"/>
        <v>63.920119999999997</v>
      </c>
    </row>
    <row r="47" spans="1:14" s="222" customFormat="1" ht="15.75">
      <c r="A47" s="221">
        <v>6</v>
      </c>
      <c r="B47" s="232" t="s">
        <v>737</v>
      </c>
      <c r="C47" s="216">
        <f t="shared" si="7"/>
        <v>836.15066000000002</v>
      </c>
      <c r="D47" s="216">
        <v>0</v>
      </c>
      <c r="E47" s="216">
        <v>752.53558999999996</v>
      </c>
      <c r="F47" s="216">
        <v>83.615070000000003</v>
      </c>
      <c r="G47" s="216">
        <f t="shared" si="8"/>
        <v>0</v>
      </c>
      <c r="H47" s="216">
        <v>0</v>
      </c>
      <c r="I47" s="216">
        <v>0</v>
      </c>
      <c r="J47" s="216">
        <v>0</v>
      </c>
      <c r="K47" s="216">
        <f t="shared" si="9"/>
        <v>836.15066000000002</v>
      </c>
      <c r="L47" s="216">
        <f t="shared" si="4"/>
        <v>0</v>
      </c>
      <c r="M47" s="216">
        <f t="shared" si="5"/>
        <v>752.53558999999996</v>
      </c>
      <c r="N47" s="216">
        <f t="shared" si="6"/>
        <v>83.615070000000003</v>
      </c>
    </row>
    <row r="48" spans="1:14" s="222" customFormat="1" ht="31.5">
      <c r="A48" s="221">
        <v>7</v>
      </c>
      <c r="B48" s="232" t="s">
        <v>736</v>
      </c>
      <c r="C48" s="216">
        <f t="shared" si="7"/>
        <v>1298.6403599999999</v>
      </c>
      <c r="D48" s="216">
        <v>0</v>
      </c>
      <c r="E48" s="216">
        <v>1168.7763199999999</v>
      </c>
      <c r="F48" s="216">
        <v>129.86403999999999</v>
      </c>
      <c r="G48" s="216">
        <f t="shared" si="8"/>
        <v>0</v>
      </c>
      <c r="H48" s="216">
        <v>0</v>
      </c>
      <c r="I48" s="216">
        <v>0</v>
      </c>
      <c r="J48" s="216">
        <v>0</v>
      </c>
      <c r="K48" s="216">
        <f t="shared" si="9"/>
        <v>1298.6403599999999</v>
      </c>
      <c r="L48" s="216">
        <f t="shared" si="4"/>
        <v>0</v>
      </c>
      <c r="M48" s="216">
        <f t="shared" si="5"/>
        <v>1168.7763199999999</v>
      </c>
      <c r="N48" s="216">
        <f t="shared" si="6"/>
        <v>129.86403999999999</v>
      </c>
    </row>
    <row r="49" spans="1:14" s="222" customFormat="1" ht="15.75">
      <c r="A49" s="221">
        <v>8</v>
      </c>
      <c r="B49" s="232" t="s">
        <v>735</v>
      </c>
      <c r="C49" s="216">
        <f t="shared" si="7"/>
        <v>1237.67299</v>
      </c>
      <c r="D49" s="216">
        <v>0</v>
      </c>
      <c r="E49" s="216">
        <v>1113.90569</v>
      </c>
      <c r="F49" s="216">
        <v>123.76730000000001</v>
      </c>
      <c r="G49" s="216">
        <f t="shared" si="8"/>
        <v>0</v>
      </c>
      <c r="H49" s="216">
        <v>0</v>
      </c>
      <c r="I49" s="216">
        <v>0</v>
      </c>
      <c r="J49" s="216">
        <v>0</v>
      </c>
      <c r="K49" s="216">
        <f t="shared" si="9"/>
        <v>1237.67299</v>
      </c>
      <c r="L49" s="216">
        <f t="shared" si="4"/>
        <v>0</v>
      </c>
      <c r="M49" s="216">
        <f t="shared" si="5"/>
        <v>1113.90569</v>
      </c>
      <c r="N49" s="216">
        <f t="shared" si="6"/>
        <v>123.76730000000001</v>
      </c>
    </row>
    <row r="50" spans="1:14" s="222" customFormat="1" ht="31.5">
      <c r="A50" s="221">
        <v>9</v>
      </c>
      <c r="B50" s="232" t="s">
        <v>734</v>
      </c>
      <c r="C50" s="216">
        <f t="shared" si="7"/>
        <v>870.02467999999999</v>
      </c>
      <c r="D50" s="216">
        <v>0</v>
      </c>
      <c r="E50" s="216">
        <v>783.02220999999997</v>
      </c>
      <c r="F50" s="216">
        <v>87.002470000000002</v>
      </c>
      <c r="G50" s="216">
        <f t="shared" si="8"/>
        <v>0</v>
      </c>
      <c r="H50" s="216">
        <v>0</v>
      </c>
      <c r="I50" s="216">
        <v>0</v>
      </c>
      <c r="J50" s="216">
        <v>0</v>
      </c>
      <c r="K50" s="216">
        <f t="shared" si="9"/>
        <v>870.02467999999999</v>
      </c>
      <c r="L50" s="216">
        <f t="shared" si="4"/>
        <v>0</v>
      </c>
      <c r="M50" s="216">
        <f t="shared" si="5"/>
        <v>783.02220999999997</v>
      </c>
      <c r="N50" s="216">
        <f t="shared" si="6"/>
        <v>87.002470000000002</v>
      </c>
    </row>
    <row r="51" spans="1:14" s="222" customFormat="1" ht="15.75">
      <c r="A51" s="221">
        <v>10</v>
      </c>
      <c r="B51" s="232" t="s">
        <v>762</v>
      </c>
      <c r="C51" s="216">
        <f>D51+E51+F51</f>
        <v>1014.6436600000001</v>
      </c>
      <c r="D51" s="216">
        <v>0</v>
      </c>
      <c r="E51" s="216">
        <v>913.17929000000004</v>
      </c>
      <c r="F51" s="216">
        <v>101.46437</v>
      </c>
      <c r="G51" s="216">
        <f>H51+I51+J51</f>
        <v>0</v>
      </c>
      <c r="H51" s="216">
        <v>0</v>
      </c>
      <c r="I51" s="216">
        <v>0</v>
      </c>
      <c r="J51" s="216">
        <v>0</v>
      </c>
      <c r="K51" s="216">
        <v>0</v>
      </c>
      <c r="L51" s="216">
        <f t="shared" si="4"/>
        <v>0</v>
      </c>
      <c r="M51" s="216">
        <f t="shared" si="5"/>
        <v>913.17929000000004</v>
      </c>
      <c r="N51" s="216">
        <f t="shared" si="6"/>
        <v>101.46437</v>
      </c>
    </row>
    <row r="52" spans="1:14" s="222" customFormat="1" ht="15.75">
      <c r="A52" s="221">
        <v>10</v>
      </c>
      <c r="B52" s="232" t="s">
        <v>763</v>
      </c>
      <c r="C52" s="216">
        <f>D52+E52+F52</f>
        <v>1505.7085300000001</v>
      </c>
      <c r="D52" s="216">
        <v>0</v>
      </c>
      <c r="E52" s="216">
        <v>1355.1376700000001</v>
      </c>
      <c r="F52" s="216">
        <v>150.57086000000001</v>
      </c>
      <c r="G52" s="216">
        <f>H52+I52+J52</f>
        <v>0</v>
      </c>
      <c r="H52" s="216">
        <v>0</v>
      </c>
      <c r="I52" s="216">
        <v>0</v>
      </c>
      <c r="J52" s="216">
        <v>0</v>
      </c>
      <c r="K52" s="216">
        <v>0</v>
      </c>
      <c r="L52" s="216">
        <f t="shared" si="4"/>
        <v>0</v>
      </c>
      <c r="M52" s="216">
        <f t="shared" si="5"/>
        <v>1355.1376700000001</v>
      </c>
      <c r="N52" s="216">
        <f t="shared" si="6"/>
        <v>150.57086000000001</v>
      </c>
    </row>
    <row r="53" spans="1:14" s="222" customFormat="1" ht="15.75">
      <c r="A53" s="221">
        <v>10</v>
      </c>
      <c r="B53" s="232" t="s">
        <v>764</v>
      </c>
      <c r="C53" s="216">
        <f>D53+E53+F53</f>
        <v>1189.1120900000001</v>
      </c>
      <c r="D53" s="216">
        <v>0</v>
      </c>
      <c r="E53" s="423">
        <v>1081.54627</v>
      </c>
      <c r="F53" s="423">
        <v>107.56582</v>
      </c>
      <c r="G53" s="216">
        <f>H53+I53+J53</f>
        <v>0</v>
      </c>
      <c r="H53" s="216">
        <v>0</v>
      </c>
      <c r="I53" s="216">
        <v>0</v>
      </c>
      <c r="J53" s="216">
        <v>0</v>
      </c>
      <c r="K53" s="216">
        <v>0</v>
      </c>
      <c r="L53" s="216">
        <f t="shared" si="4"/>
        <v>0</v>
      </c>
      <c r="M53" s="216">
        <f t="shared" si="5"/>
        <v>1081.54627</v>
      </c>
      <c r="N53" s="216">
        <f t="shared" si="6"/>
        <v>107.56582</v>
      </c>
    </row>
    <row r="54" spans="1:14" s="222" customFormat="1" ht="15.75">
      <c r="A54" s="221">
        <v>10</v>
      </c>
      <c r="B54" s="232" t="s">
        <v>765</v>
      </c>
      <c r="C54" s="216">
        <f>D54+E54+F54</f>
        <v>6017.9572099999996</v>
      </c>
      <c r="D54" s="216">
        <v>0</v>
      </c>
      <c r="E54" s="216">
        <v>5416.1614799999998</v>
      </c>
      <c r="F54" s="216">
        <v>601.79573000000005</v>
      </c>
      <c r="G54" s="216">
        <f>H54+I54+J54</f>
        <v>0</v>
      </c>
      <c r="H54" s="216">
        <v>0</v>
      </c>
      <c r="I54" s="216">
        <v>0</v>
      </c>
      <c r="J54" s="216">
        <v>0</v>
      </c>
      <c r="K54" s="216">
        <v>0</v>
      </c>
      <c r="L54" s="216">
        <f t="shared" si="4"/>
        <v>0</v>
      </c>
      <c r="M54" s="216">
        <f t="shared" si="5"/>
        <v>5416.1614799999998</v>
      </c>
      <c r="N54" s="216">
        <f t="shared" si="6"/>
        <v>601.79573000000005</v>
      </c>
    </row>
    <row r="55" spans="1:14" s="222" customFormat="1" ht="15.75">
      <c r="A55" s="221">
        <v>10</v>
      </c>
      <c r="B55" s="232" t="s">
        <v>733</v>
      </c>
      <c r="C55" s="216">
        <f t="shared" si="7"/>
        <v>11850.444449999999</v>
      </c>
      <c r="D55" s="216">
        <v>0</v>
      </c>
      <c r="E55" s="216">
        <v>10665.4</v>
      </c>
      <c r="F55" s="216">
        <v>1185.0444500000001</v>
      </c>
      <c r="G55" s="216">
        <f t="shared" si="8"/>
        <v>0</v>
      </c>
      <c r="H55" s="216">
        <v>0</v>
      </c>
      <c r="I55" s="216">
        <v>0</v>
      </c>
      <c r="J55" s="216">
        <v>0</v>
      </c>
      <c r="K55" s="216">
        <v>0</v>
      </c>
      <c r="L55" s="216">
        <f t="shared" si="4"/>
        <v>0</v>
      </c>
      <c r="M55" s="216">
        <f t="shared" si="5"/>
        <v>10665.4</v>
      </c>
      <c r="N55" s="216">
        <f t="shared" si="6"/>
        <v>1185.0444500000001</v>
      </c>
    </row>
    <row r="56" spans="1:14" s="222" customFormat="1" ht="15.75">
      <c r="A56" s="221">
        <v>11</v>
      </c>
      <c r="B56" s="232" t="s">
        <v>1099</v>
      </c>
      <c r="C56" s="216">
        <f>SUM(E56:F56)</f>
        <v>841.40924000000007</v>
      </c>
      <c r="D56" s="216"/>
      <c r="E56" s="216">
        <v>757.26831000000004</v>
      </c>
      <c r="F56" s="216">
        <v>84.140929999999997</v>
      </c>
      <c r="G56" s="216">
        <f>H56+I56+J56</f>
        <v>0</v>
      </c>
      <c r="H56" s="216">
        <v>0</v>
      </c>
      <c r="I56" s="216">
        <v>0</v>
      </c>
      <c r="J56" s="216">
        <v>0</v>
      </c>
      <c r="K56" s="216">
        <v>0</v>
      </c>
      <c r="L56" s="216">
        <f t="shared" ref="L56:N58" si="10">D56-H56</f>
        <v>0</v>
      </c>
      <c r="M56" s="216">
        <f t="shared" si="10"/>
        <v>757.26831000000004</v>
      </c>
      <c r="N56" s="216">
        <f t="shared" si="10"/>
        <v>84.140929999999997</v>
      </c>
    </row>
    <row r="57" spans="1:14" s="222" customFormat="1" ht="15.75">
      <c r="A57" s="221">
        <v>12</v>
      </c>
      <c r="B57" s="232" t="s">
        <v>1100</v>
      </c>
      <c r="C57" s="216">
        <f>SUM(E57:F57)</f>
        <v>472.40967999999998</v>
      </c>
      <c r="D57" s="216"/>
      <c r="E57" s="216">
        <v>425.16870999999998</v>
      </c>
      <c r="F57" s="216">
        <v>47.240969999999997</v>
      </c>
      <c r="G57" s="216">
        <f>H57+I57+J57</f>
        <v>0</v>
      </c>
      <c r="H57" s="216">
        <v>0</v>
      </c>
      <c r="I57" s="216">
        <v>0</v>
      </c>
      <c r="J57" s="216">
        <v>0</v>
      </c>
      <c r="K57" s="216">
        <v>0</v>
      </c>
      <c r="L57" s="216">
        <f t="shared" si="10"/>
        <v>0</v>
      </c>
      <c r="M57" s="216">
        <f t="shared" si="10"/>
        <v>425.16870999999998</v>
      </c>
      <c r="N57" s="216">
        <f t="shared" si="10"/>
        <v>47.240969999999997</v>
      </c>
    </row>
    <row r="58" spans="1:14" s="222" customFormat="1" ht="15.75">
      <c r="A58" s="221">
        <v>13</v>
      </c>
      <c r="B58" s="232" t="s">
        <v>1101</v>
      </c>
      <c r="C58" s="216">
        <v>600</v>
      </c>
      <c r="D58" s="216"/>
      <c r="E58" s="216">
        <v>540</v>
      </c>
      <c r="F58" s="216">
        <v>60</v>
      </c>
      <c r="G58" s="216">
        <f>H58+I58+J58</f>
        <v>0</v>
      </c>
      <c r="H58" s="216">
        <v>0</v>
      </c>
      <c r="I58" s="216">
        <v>0</v>
      </c>
      <c r="J58" s="216">
        <v>0</v>
      </c>
      <c r="K58" s="216">
        <v>0</v>
      </c>
      <c r="L58" s="216">
        <f t="shared" si="10"/>
        <v>0</v>
      </c>
      <c r="M58" s="216">
        <f t="shared" si="10"/>
        <v>540</v>
      </c>
      <c r="N58" s="216">
        <f t="shared" si="10"/>
        <v>60</v>
      </c>
    </row>
    <row r="59" spans="1:14" s="222" customFormat="1" ht="15.75">
      <c r="A59" s="221">
        <v>14</v>
      </c>
      <c r="B59" s="232" t="s">
        <v>1148</v>
      </c>
      <c r="C59" s="216">
        <f>SUM(E59+F59)</f>
        <v>486.18108999999998</v>
      </c>
      <c r="D59" s="216"/>
      <c r="E59" s="216">
        <v>437.56297999999998</v>
      </c>
      <c r="F59" s="216">
        <v>48.618110000000001</v>
      </c>
      <c r="G59" s="216"/>
      <c r="H59" s="216"/>
      <c r="I59" s="216"/>
      <c r="J59" s="216"/>
      <c r="K59" s="216"/>
      <c r="L59" s="216"/>
      <c r="M59" s="216"/>
      <c r="N59" s="216"/>
    </row>
    <row r="60" spans="1:14" s="286" customFormat="1" ht="15.75">
      <c r="A60" s="284"/>
      <c r="B60" s="233" t="s">
        <v>684</v>
      </c>
      <c r="C60" s="285">
        <f>E60+F60</f>
        <v>4300.1059899999991</v>
      </c>
      <c r="D60" s="285">
        <v>0</v>
      </c>
      <c r="E60" s="285">
        <v>0</v>
      </c>
      <c r="F60" s="285">
        <f>SUM(F61:F72)</f>
        <v>4300.1059899999991</v>
      </c>
      <c r="G60" s="285">
        <f>SUM(H60:J60)</f>
        <v>298.40305000000001</v>
      </c>
      <c r="H60" s="285">
        <v>0</v>
      </c>
      <c r="I60" s="285">
        <v>0</v>
      </c>
      <c r="J60" s="285">
        <f>SUM(J61:J69)</f>
        <v>298.40305000000001</v>
      </c>
      <c r="K60" s="285">
        <v>0</v>
      </c>
      <c r="L60" s="285">
        <f t="shared" si="4"/>
        <v>0</v>
      </c>
      <c r="M60" s="285">
        <f t="shared" si="5"/>
        <v>0</v>
      </c>
      <c r="N60" s="285">
        <f t="shared" si="6"/>
        <v>4001.7029399999992</v>
      </c>
    </row>
    <row r="61" spans="1:14" s="177" customFormat="1" ht="15.75">
      <c r="A61" s="221">
        <v>1</v>
      </c>
      <c r="B61" s="232" t="s">
        <v>732</v>
      </c>
      <c r="C61" s="216">
        <f t="shared" ref="C61:C69" si="11">E61+F61</f>
        <v>307.8</v>
      </c>
      <c r="D61" s="216">
        <v>0</v>
      </c>
      <c r="E61" s="216">
        <v>0</v>
      </c>
      <c r="F61" s="216">
        <v>307.8</v>
      </c>
      <c r="G61" s="216">
        <v>0</v>
      </c>
      <c r="H61" s="216">
        <v>0</v>
      </c>
      <c r="I61" s="216">
        <v>0</v>
      </c>
      <c r="J61" s="216">
        <v>0</v>
      </c>
      <c r="K61" s="216">
        <v>0</v>
      </c>
      <c r="L61" s="216">
        <f t="shared" si="4"/>
        <v>0</v>
      </c>
      <c r="M61" s="216">
        <f t="shared" si="5"/>
        <v>0</v>
      </c>
      <c r="N61" s="216">
        <f t="shared" si="6"/>
        <v>307.8</v>
      </c>
    </row>
    <row r="62" spans="1:14" s="177" customFormat="1" ht="15.75">
      <c r="A62" s="221">
        <v>2</v>
      </c>
      <c r="B62" s="232" t="s">
        <v>731</v>
      </c>
      <c r="C62" s="216">
        <f t="shared" si="11"/>
        <v>433.5</v>
      </c>
      <c r="D62" s="216">
        <v>0</v>
      </c>
      <c r="E62" s="216">
        <v>0</v>
      </c>
      <c r="F62" s="216">
        <v>433.5</v>
      </c>
      <c r="G62" s="216">
        <v>0</v>
      </c>
      <c r="H62" s="216">
        <v>0</v>
      </c>
      <c r="I62" s="216">
        <v>0</v>
      </c>
      <c r="J62" s="216">
        <v>0</v>
      </c>
      <c r="K62" s="216">
        <v>0</v>
      </c>
      <c r="L62" s="216">
        <f t="shared" si="4"/>
        <v>0</v>
      </c>
      <c r="M62" s="216">
        <f t="shared" si="5"/>
        <v>0</v>
      </c>
      <c r="N62" s="216">
        <f t="shared" si="6"/>
        <v>433.5</v>
      </c>
    </row>
    <row r="63" spans="1:14" s="177" customFormat="1" ht="31.5">
      <c r="A63" s="221">
        <v>3</v>
      </c>
      <c r="B63" s="232" t="s">
        <v>730</v>
      </c>
      <c r="C63" s="216">
        <f t="shared" si="11"/>
        <v>487.9</v>
      </c>
      <c r="D63" s="216">
        <v>0</v>
      </c>
      <c r="E63" s="216">
        <v>0</v>
      </c>
      <c r="F63" s="216">
        <v>487.9</v>
      </c>
      <c r="G63" s="216">
        <v>0</v>
      </c>
      <c r="H63" s="216">
        <v>0</v>
      </c>
      <c r="I63" s="216">
        <v>0</v>
      </c>
      <c r="J63" s="216">
        <v>0</v>
      </c>
      <c r="K63" s="216">
        <v>0</v>
      </c>
      <c r="L63" s="216">
        <f t="shared" si="4"/>
        <v>0</v>
      </c>
      <c r="M63" s="216">
        <f t="shared" si="5"/>
        <v>0</v>
      </c>
      <c r="N63" s="216">
        <f t="shared" si="6"/>
        <v>487.9</v>
      </c>
    </row>
    <row r="64" spans="1:14" s="177" customFormat="1" ht="31.5">
      <c r="A64" s="221">
        <v>4</v>
      </c>
      <c r="B64" s="232" t="s">
        <v>729</v>
      </c>
      <c r="C64" s="216">
        <f t="shared" si="11"/>
        <v>600</v>
      </c>
      <c r="D64" s="216">
        <v>0</v>
      </c>
      <c r="E64" s="216">
        <v>0</v>
      </c>
      <c r="F64" s="216">
        <v>600</v>
      </c>
      <c r="G64" s="216">
        <v>0</v>
      </c>
      <c r="H64" s="216">
        <v>0</v>
      </c>
      <c r="I64" s="216">
        <v>0</v>
      </c>
      <c r="J64" s="216">
        <v>0</v>
      </c>
      <c r="K64" s="216">
        <v>0</v>
      </c>
      <c r="L64" s="216">
        <f t="shared" si="4"/>
        <v>0</v>
      </c>
      <c r="M64" s="216">
        <f t="shared" si="5"/>
        <v>0</v>
      </c>
      <c r="N64" s="216">
        <f t="shared" si="6"/>
        <v>600</v>
      </c>
    </row>
    <row r="65" spans="1:15" s="177" customFormat="1" ht="15.75">
      <c r="A65" s="221">
        <v>5</v>
      </c>
      <c r="B65" s="232" t="s">
        <v>728</v>
      </c>
      <c r="C65" s="216">
        <f t="shared" si="11"/>
        <v>600</v>
      </c>
      <c r="D65" s="216">
        <v>0</v>
      </c>
      <c r="E65" s="216">
        <v>0</v>
      </c>
      <c r="F65" s="216">
        <v>600</v>
      </c>
      <c r="G65" s="216">
        <v>0</v>
      </c>
      <c r="H65" s="216">
        <v>0</v>
      </c>
      <c r="I65" s="216">
        <v>0</v>
      </c>
      <c r="J65" s="216">
        <v>0</v>
      </c>
      <c r="K65" s="216">
        <v>0</v>
      </c>
      <c r="L65" s="216">
        <f t="shared" si="4"/>
        <v>0</v>
      </c>
      <c r="M65" s="216">
        <f t="shared" si="5"/>
        <v>0</v>
      </c>
      <c r="N65" s="216">
        <f t="shared" si="6"/>
        <v>600</v>
      </c>
    </row>
    <row r="66" spans="1:15" s="177" customFormat="1" ht="31.5">
      <c r="A66" s="221">
        <v>6</v>
      </c>
      <c r="B66" s="232" t="s">
        <v>727</v>
      </c>
      <c r="C66" s="216">
        <f t="shared" si="11"/>
        <v>161.6</v>
      </c>
      <c r="D66" s="216">
        <v>0</v>
      </c>
      <c r="E66" s="216">
        <v>0</v>
      </c>
      <c r="F66" s="216">
        <v>161.6</v>
      </c>
      <c r="G66" s="216">
        <v>0</v>
      </c>
      <c r="H66" s="216">
        <v>0</v>
      </c>
      <c r="I66" s="216">
        <v>0</v>
      </c>
      <c r="J66" s="216">
        <v>0</v>
      </c>
      <c r="K66" s="216">
        <v>0</v>
      </c>
      <c r="L66" s="216">
        <f t="shared" si="4"/>
        <v>0</v>
      </c>
      <c r="M66" s="216">
        <f t="shared" si="5"/>
        <v>0</v>
      </c>
      <c r="N66" s="216">
        <f t="shared" si="6"/>
        <v>161.6</v>
      </c>
    </row>
    <row r="67" spans="1:15" s="177" customFormat="1" ht="31.5">
      <c r="A67" s="221">
        <v>7</v>
      </c>
      <c r="B67" s="232" t="s">
        <v>726</v>
      </c>
      <c r="C67" s="216">
        <f t="shared" si="11"/>
        <v>581.6</v>
      </c>
      <c r="D67" s="216">
        <v>0</v>
      </c>
      <c r="E67" s="216">
        <v>0</v>
      </c>
      <c r="F67" s="216">
        <v>581.6</v>
      </c>
      <c r="G67" s="216">
        <v>0</v>
      </c>
      <c r="H67" s="216">
        <v>0</v>
      </c>
      <c r="I67" s="216">
        <v>0</v>
      </c>
      <c r="J67" s="216">
        <v>0</v>
      </c>
      <c r="K67" s="216">
        <v>0</v>
      </c>
      <c r="L67" s="216">
        <f t="shared" si="4"/>
        <v>0</v>
      </c>
      <c r="M67" s="216">
        <f t="shared" si="5"/>
        <v>0</v>
      </c>
      <c r="N67" s="216">
        <f t="shared" si="6"/>
        <v>581.6</v>
      </c>
    </row>
    <row r="68" spans="1:15" s="177" customFormat="1" ht="31.5">
      <c r="A68" s="221">
        <v>8</v>
      </c>
      <c r="B68" s="220" t="s">
        <v>725</v>
      </c>
      <c r="C68" s="216">
        <f t="shared" si="11"/>
        <v>567.5</v>
      </c>
      <c r="D68" s="216">
        <v>0</v>
      </c>
      <c r="E68" s="216">
        <v>0</v>
      </c>
      <c r="F68" s="216">
        <v>567.5</v>
      </c>
      <c r="G68" s="216">
        <v>0</v>
      </c>
      <c r="H68" s="216">
        <v>0</v>
      </c>
      <c r="I68" s="216">
        <v>0</v>
      </c>
      <c r="J68" s="216">
        <v>0</v>
      </c>
      <c r="K68" s="216">
        <v>0</v>
      </c>
      <c r="L68" s="216">
        <f t="shared" si="4"/>
        <v>0</v>
      </c>
      <c r="M68" s="216">
        <f t="shared" si="5"/>
        <v>0</v>
      </c>
      <c r="N68" s="216">
        <f t="shared" si="6"/>
        <v>567.5</v>
      </c>
    </row>
    <row r="69" spans="1:15" s="177" customFormat="1" ht="15.75">
      <c r="A69" s="221">
        <v>9</v>
      </c>
      <c r="B69" s="220" t="s">
        <v>724</v>
      </c>
      <c r="C69" s="216">
        <f t="shared" si="11"/>
        <v>298.40305000000001</v>
      </c>
      <c r="D69" s="216">
        <v>0</v>
      </c>
      <c r="E69" s="216">
        <v>0</v>
      </c>
      <c r="F69" s="216">
        <v>298.40305000000001</v>
      </c>
      <c r="G69" s="189">
        <f>J69</f>
        <v>298.40305000000001</v>
      </c>
      <c r="H69" s="216">
        <v>0</v>
      </c>
      <c r="I69" s="216">
        <v>0</v>
      </c>
      <c r="J69" s="216">
        <v>298.40305000000001</v>
      </c>
      <c r="K69" s="216">
        <v>0</v>
      </c>
      <c r="L69" s="216">
        <f t="shared" si="4"/>
        <v>0</v>
      </c>
      <c r="M69" s="216">
        <f t="shared" si="5"/>
        <v>0</v>
      </c>
      <c r="N69" s="216">
        <f t="shared" si="6"/>
        <v>0</v>
      </c>
    </row>
    <row r="70" spans="1:15" s="177" customFormat="1" ht="31.5">
      <c r="A70" s="221">
        <v>10</v>
      </c>
      <c r="B70" s="232" t="s">
        <v>736</v>
      </c>
      <c r="C70" s="216">
        <f>F70</f>
        <v>12.60599</v>
      </c>
      <c r="D70" s="216">
        <v>0</v>
      </c>
      <c r="E70" s="216">
        <v>0</v>
      </c>
      <c r="F70" s="216">
        <v>12.60599</v>
      </c>
      <c r="G70" s="216">
        <v>0</v>
      </c>
      <c r="H70" s="216">
        <v>0</v>
      </c>
      <c r="I70" s="216">
        <v>0</v>
      </c>
      <c r="J70" s="216">
        <v>0</v>
      </c>
      <c r="K70" s="216">
        <v>0</v>
      </c>
      <c r="L70" s="216">
        <f t="shared" ref="L70:L72" si="12">D70-H70</f>
        <v>0</v>
      </c>
      <c r="M70" s="216">
        <f t="shared" ref="M70:M72" si="13">E70-I70</f>
        <v>0</v>
      </c>
      <c r="N70" s="216">
        <f t="shared" ref="N70:N72" si="14">F70-J70</f>
        <v>12.60599</v>
      </c>
      <c r="O70" s="219"/>
    </row>
    <row r="71" spans="1:15" s="177" customFormat="1" ht="31.5">
      <c r="A71" s="221">
        <v>11</v>
      </c>
      <c r="B71" s="232" t="s">
        <v>1149</v>
      </c>
      <c r="C71" s="216">
        <f>F71</f>
        <v>65.296949999999995</v>
      </c>
      <c r="D71" s="216">
        <v>0</v>
      </c>
      <c r="E71" s="216">
        <v>0</v>
      </c>
      <c r="F71" s="216">
        <v>65.296949999999995</v>
      </c>
      <c r="G71" s="216">
        <v>0</v>
      </c>
      <c r="H71" s="216">
        <v>0</v>
      </c>
      <c r="I71" s="216">
        <v>0</v>
      </c>
      <c r="J71" s="216">
        <v>0</v>
      </c>
      <c r="K71" s="216">
        <v>0</v>
      </c>
      <c r="L71" s="216">
        <f t="shared" si="12"/>
        <v>0</v>
      </c>
      <c r="M71" s="216">
        <f t="shared" si="13"/>
        <v>0</v>
      </c>
      <c r="N71" s="216">
        <f t="shared" si="14"/>
        <v>65.296949999999995</v>
      </c>
      <c r="O71" s="219"/>
    </row>
    <row r="72" spans="1:15" s="177" customFormat="1" ht="15.75">
      <c r="A72" s="221">
        <v>12</v>
      </c>
      <c r="B72" s="232" t="s">
        <v>1150</v>
      </c>
      <c r="C72" s="216">
        <f>F72</f>
        <v>183.9</v>
      </c>
      <c r="D72" s="216"/>
      <c r="E72" s="216"/>
      <c r="F72" s="216">
        <v>183.9</v>
      </c>
      <c r="G72" s="216">
        <v>0</v>
      </c>
      <c r="H72" s="216">
        <v>0</v>
      </c>
      <c r="I72" s="216">
        <v>0</v>
      </c>
      <c r="J72" s="216">
        <v>0</v>
      </c>
      <c r="K72" s="216">
        <v>0</v>
      </c>
      <c r="L72" s="216">
        <f t="shared" si="12"/>
        <v>0</v>
      </c>
      <c r="M72" s="216">
        <f t="shared" si="13"/>
        <v>0</v>
      </c>
      <c r="N72" s="216">
        <f t="shared" si="14"/>
        <v>183.9</v>
      </c>
      <c r="O72" s="219"/>
    </row>
    <row r="73" spans="1:15" s="177" customFormat="1" ht="15.75">
      <c r="A73" s="175"/>
      <c r="B73" s="179" t="s">
        <v>685</v>
      </c>
      <c r="C73" s="189">
        <f t="shared" ref="C73:C75" si="15">F73</f>
        <v>560.05548999999996</v>
      </c>
      <c r="D73" s="189">
        <v>0</v>
      </c>
      <c r="E73" s="189">
        <v>0</v>
      </c>
      <c r="F73" s="189">
        <f>SUM(F74:F75)</f>
        <v>560.05548999999996</v>
      </c>
      <c r="G73" s="189">
        <f>J73</f>
        <v>0</v>
      </c>
      <c r="H73" s="189">
        <v>0</v>
      </c>
      <c r="I73" s="189">
        <v>0</v>
      </c>
      <c r="J73" s="189">
        <v>0</v>
      </c>
      <c r="K73" s="189">
        <v>0</v>
      </c>
      <c r="L73" s="189">
        <f t="shared" si="4"/>
        <v>0</v>
      </c>
      <c r="M73" s="189">
        <f t="shared" si="5"/>
        <v>0</v>
      </c>
      <c r="N73" s="189">
        <f t="shared" si="6"/>
        <v>560.05548999999996</v>
      </c>
    </row>
    <row r="74" spans="1:15" s="177" customFormat="1" ht="15.75">
      <c r="A74" s="221">
        <v>1</v>
      </c>
      <c r="B74" s="220" t="s">
        <v>723</v>
      </c>
      <c r="C74" s="216">
        <f t="shared" si="15"/>
        <v>300</v>
      </c>
      <c r="D74" s="216">
        <v>0</v>
      </c>
      <c r="E74" s="216">
        <v>0</v>
      </c>
      <c r="F74" s="216">
        <v>300</v>
      </c>
      <c r="G74" s="216">
        <v>0</v>
      </c>
      <c r="H74" s="216">
        <v>0</v>
      </c>
      <c r="I74" s="216">
        <v>0</v>
      </c>
      <c r="J74" s="216">
        <v>0</v>
      </c>
      <c r="K74" s="216">
        <v>0</v>
      </c>
      <c r="L74" s="216">
        <f t="shared" si="4"/>
        <v>0</v>
      </c>
      <c r="M74" s="216">
        <f t="shared" si="5"/>
        <v>0</v>
      </c>
      <c r="N74" s="216">
        <f t="shared" si="6"/>
        <v>300</v>
      </c>
    </row>
    <row r="75" spans="1:15" s="177" customFormat="1" ht="15.75">
      <c r="A75" s="221">
        <v>2</v>
      </c>
      <c r="B75" s="220" t="s">
        <v>722</v>
      </c>
      <c r="C75" s="216">
        <f t="shared" si="15"/>
        <v>260.05549000000002</v>
      </c>
      <c r="D75" s="216">
        <v>0</v>
      </c>
      <c r="E75" s="216">
        <v>0</v>
      </c>
      <c r="F75" s="216">
        <v>260.05549000000002</v>
      </c>
      <c r="G75" s="216">
        <v>0</v>
      </c>
      <c r="H75" s="216">
        <v>0</v>
      </c>
      <c r="I75" s="216">
        <v>0</v>
      </c>
      <c r="J75" s="216">
        <v>0</v>
      </c>
      <c r="K75" s="216">
        <v>0</v>
      </c>
      <c r="L75" s="216">
        <f t="shared" si="4"/>
        <v>0</v>
      </c>
      <c r="M75" s="216">
        <f t="shared" si="5"/>
        <v>0</v>
      </c>
      <c r="N75" s="216">
        <f t="shared" si="6"/>
        <v>260.05549000000002</v>
      </c>
      <c r="O75" s="219"/>
    </row>
    <row r="76" spans="1:15" s="174" customFormat="1" ht="15.75">
      <c r="A76" s="172" t="s">
        <v>773</v>
      </c>
      <c r="B76" s="178" t="s">
        <v>677</v>
      </c>
      <c r="C76" s="188">
        <f>E76+F76</f>
        <v>22207.9</v>
      </c>
      <c r="D76" s="188">
        <v>0</v>
      </c>
      <c r="E76" s="188">
        <v>0</v>
      </c>
      <c r="F76" s="188">
        <f>F77</f>
        <v>22207.9</v>
      </c>
      <c r="G76" s="188">
        <f>I76+J76</f>
        <v>9546.7002499999999</v>
      </c>
      <c r="H76" s="188">
        <v>0</v>
      </c>
      <c r="I76" s="188">
        <v>0</v>
      </c>
      <c r="J76" s="188">
        <f>J77</f>
        <v>9546.7002499999999</v>
      </c>
      <c r="K76" s="188">
        <f t="shared" ref="K76:K81" si="16">M76+N76</f>
        <v>12661.199750000002</v>
      </c>
      <c r="L76" s="188">
        <f t="shared" si="4"/>
        <v>0</v>
      </c>
      <c r="M76" s="190">
        <f t="shared" si="5"/>
        <v>0</v>
      </c>
      <c r="N76" s="188">
        <f t="shared" si="6"/>
        <v>12661.199750000002</v>
      </c>
    </row>
    <row r="77" spans="1:15" s="177" customFormat="1" ht="31.5">
      <c r="A77" s="175"/>
      <c r="B77" s="185" t="s">
        <v>686</v>
      </c>
      <c r="C77" s="189">
        <f>E77+F77</f>
        <v>22207.9</v>
      </c>
      <c r="D77" s="189">
        <v>0</v>
      </c>
      <c r="E77" s="189">
        <v>0</v>
      </c>
      <c r="F77" s="189">
        <v>22207.9</v>
      </c>
      <c r="G77" s="189">
        <f>I77+J77</f>
        <v>9546.7002499999999</v>
      </c>
      <c r="H77" s="189">
        <v>0</v>
      </c>
      <c r="I77" s="189">
        <v>0</v>
      </c>
      <c r="J77" s="189">
        <v>9546.7002499999999</v>
      </c>
      <c r="K77" s="189">
        <f t="shared" si="16"/>
        <v>12661.199750000002</v>
      </c>
      <c r="L77" s="189">
        <f t="shared" si="4"/>
        <v>0</v>
      </c>
      <c r="M77" s="191">
        <f t="shared" si="5"/>
        <v>0</v>
      </c>
      <c r="N77" s="189">
        <f t="shared" si="6"/>
        <v>12661.199750000002</v>
      </c>
    </row>
    <row r="78" spans="1:15" s="174" customFormat="1" ht="15.75">
      <c r="A78" s="172" t="s">
        <v>774</v>
      </c>
      <c r="B78" s="178" t="s">
        <v>477</v>
      </c>
      <c r="C78" s="188">
        <f>E78+F78+D78</f>
        <v>41864.770000000004</v>
      </c>
      <c r="D78" s="188">
        <f>D79</f>
        <v>39572.673840000003</v>
      </c>
      <c r="E78" s="188">
        <f>E79</f>
        <v>2082.7723099999998</v>
      </c>
      <c r="F78" s="188">
        <f>F79</f>
        <v>209.32384999999999</v>
      </c>
      <c r="G78" s="188">
        <f>I78+J78+H78</f>
        <v>41864.770000000004</v>
      </c>
      <c r="H78" s="188">
        <f>H79</f>
        <v>39572.673840000003</v>
      </c>
      <c r="I78" s="188">
        <f>I79</f>
        <v>2082.7723099999998</v>
      </c>
      <c r="J78" s="188">
        <f>J79</f>
        <v>209.32384999999999</v>
      </c>
      <c r="K78" s="188">
        <f t="shared" si="16"/>
        <v>0</v>
      </c>
      <c r="L78" s="188">
        <f t="shared" si="4"/>
        <v>0</v>
      </c>
      <c r="M78" s="190">
        <f t="shared" si="5"/>
        <v>0</v>
      </c>
      <c r="N78" s="188">
        <f t="shared" si="6"/>
        <v>0</v>
      </c>
    </row>
    <row r="79" spans="1:15" s="177" customFormat="1" ht="15.75">
      <c r="A79" s="175"/>
      <c r="B79" s="185" t="s">
        <v>687</v>
      </c>
      <c r="C79" s="189">
        <f>E79+F79+D79</f>
        <v>41864.770000000004</v>
      </c>
      <c r="D79" s="189">
        <f>'[1]Приложение 2'!F218</f>
        <v>39572.673840000003</v>
      </c>
      <c r="E79" s="189">
        <f>'[1]Приложение 2'!F219</f>
        <v>2082.7723099999998</v>
      </c>
      <c r="F79" s="189">
        <f>'[1]Приложение 2'!F220</f>
        <v>209.32384999999999</v>
      </c>
      <c r="G79" s="216">
        <f>SUM(H79:J79)</f>
        <v>41864.770000000004</v>
      </c>
      <c r="H79" s="216">
        <v>39572.673840000003</v>
      </c>
      <c r="I79" s="216">
        <v>2082.7723099999998</v>
      </c>
      <c r="J79" s="216">
        <v>209.32384999999999</v>
      </c>
      <c r="K79" s="189">
        <f t="shared" si="16"/>
        <v>0</v>
      </c>
      <c r="L79" s="189">
        <f t="shared" si="4"/>
        <v>0</v>
      </c>
      <c r="M79" s="191">
        <f t="shared" si="5"/>
        <v>0</v>
      </c>
      <c r="N79" s="189">
        <f t="shared" si="6"/>
        <v>0</v>
      </c>
    </row>
    <row r="80" spans="1:15" s="177" customFormat="1" ht="15.75">
      <c r="A80" s="175"/>
      <c r="B80" s="218" t="s">
        <v>721</v>
      </c>
      <c r="C80" s="216">
        <f>D80+E80+F80</f>
        <v>41864.770000000004</v>
      </c>
      <c r="D80" s="216">
        <v>39572.673840000003</v>
      </c>
      <c r="E80" s="216">
        <v>2082.7723099999998</v>
      </c>
      <c r="F80" s="216">
        <v>209.32384999999999</v>
      </c>
      <c r="G80" s="216">
        <f>SUM(H80:J80)</f>
        <v>41864.770000000004</v>
      </c>
      <c r="H80" s="216">
        <v>39572.673840000003</v>
      </c>
      <c r="I80" s="216">
        <v>2082.7723099999998</v>
      </c>
      <c r="J80" s="216">
        <v>209.32384999999999</v>
      </c>
      <c r="K80" s="216">
        <f t="shared" si="16"/>
        <v>0</v>
      </c>
      <c r="L80" s="216">
        <f t="shared" si="4"/>
        <v>0</v>
      </c>
      <c r="M80" s="217">
        <f t="shared" si="5"/>
        <v>0</v>
      </c>
      <c r="N80" s="216">
        <f t="shared" si="6"/>
        <v>0</v>
      </c>
    </row>
    <row r="81" spans="1:14" s="177" customFormat="1" ht="31.5">
      <c r="A81" s="175"/>
      <c r="B81" s="218" t="s">
        <v>720</v>
      </c>
      <c r="C81" s="216">
        <v>0</v>
      </c>
      <c r="D81" s="216">
        <v>0</v>
      </c>
      <c r="E81" s="216">
        <v>0</v>
      </c>
      <c r="F81" s="216">
        <v>0</v>
      </c>
      <c r="G81" s="216">
        <f>H81+I81+J81</f>
        <v>0</v>
      </c>
      <c r="H81" s="216">
        <v>0</v>
      </c>
      <c r="I81" s="216">
        <v>0</v>
      </c>
      <c r="J81" s="216">
        <v>0</v>
      </c>
      <c r="K81" s="216">
        <f t="shared" si="16"/>
        <v>0</v>
      </c>
      <c r="L81" s="216">
        <f t="shared" si="4"/>
        <v>0</v>
      </c>
      <c r="M81" s="217">
        <f t="shared" si="5"/>
        <v>0</v>
      </c>
      <c r="N81" s="216">
        <f t="shared" si="6"/>
        <v>0</v>
      </c>
    </row>
    <row r="82" spans="1:14" s="171" customFormat="1" ht="31.5">
      <c r="A82" s="169" t="s">
        <v>678</v>
      </c>
      <c r="B82" s="170" t="s">
        <v>679</v>
      </c>
      <c r="C82" s="187">
        <f>C83+C91</f>
        <v>5484.3124499999994</v>
      </c>
      <c r="D82" s="187">
        <v>0</v>
      </c>
      <c r="E82" s="187">
        <f>E83+E91</f>
        <v>2681.2012</v>
      </c>
      <c r="F82" s="187">
        <f>F83+F91</f>
        <v>2803.1112499999999</v>
      </c>
      <c r="G82" s="187">
        <f>J82</f>
        <v>150.94201000000001</v>
      </c>
      <c r="H82" s="187">
        <v>0</v>
      </c>
      <c r="I82" s="187">
        <v>0</v>
      </c>
      <c r="J82" s="187">
        <f>J84</f>
        <v>150.94201000000001</v>
      </c>
      <c r="K82" s="187">
        <f>K84</f>
        <v>0</v>
      </c>
      <c r="L82" s="187">
        <f t="shared" si="4"/>
        <v>0</v>
      </c>
      <c r="M82" s="192">
        <f t="shared" si="5"/>
        <v>2681.2012</v>
      </c>
      <c r="N82" s="187">
        <f t="shared" si="6"/>
        <v>2652.1692399999997</v>
      </c>
    </row>
    <row r="83" spans="1:14" s="177" customFormat="1" ht="15.75">
      <c r="A83" s="172" t="s">
        <v>680</v>
      </c>
      <c r="B83" s="173" t="s">
        <v>503</v>
      </c>
      <c r="C83" s="193">
        <f>C84+C85</f>
        <v>4642.9124499999998</v>
      </c>
      <c r="D83" s="193">
        <f>D84+D85</f>
        <v>0</v>
      </c>
      <c r="E83" s="193">
        <f>E84+E85</f>
        <v>2681.2012</v>
      </c>
      <c r="F83" s="193">
        <f>F84+F85</f>
        <v>1961.7112499999998</v>
      </c>
      <c r="G83" s="193">
        <v>0</v>
      </c>
      <c r="H83" s="193">
        <v>0</v>
      </c>
      <c r="I83" s="193">
        <v>0</v>
      </c>
      <c r="J83" s="193">
        <v>0</v>
      </c>
      <c r="K83" s="193">
        <v>0</v>
      </c>
      <c r="L83" s="193">
        <f t="shared" si="4"/>
        <v>0</v>
      </c>
      <c r="M83" s="194">
        <f t="shared" si="5"/>
        <v>2681.2012</v>
      </c>
      <c r="N83" s="193">
        <f t="shared" si="6"/>
        <v>1961.7112499999998</v>
      </c>
    </row>
    <row r="84" spans="1:14" ht="31.5">
      <c r="A84" s="180"/>
      <c r="B84" s="181" t="s">
        <v>691</v>
      </c>
      <c r="C84" s="195">
        <v>1663.8</v>
      </c>
      <c r="D84" s="195">
        <v>0</v>
      </c>
      <c r="E84" s="195">
        <v>0</v>
      </c>
      <c r="F84" s="195">
        <v>1663.8</v>
      </c>
      <c r="G84" s="195">
        <f>J84</f>
        <v>150.94201000000001</v>
      </c>
      <c r="H84" s="195">
        <v>0</v>
      </c>
      <c r="I84" s="195">
        <v>0</v>
      </c>
      <c r="J84" s="195">
        <v>150.94201000000001</v>
      </c>
      <c r="K84" s="195">
        <v>0</v>
      </c>
      <c r="L84" s="195">
        <f t="shared" si="4"/>
        <v>0</v>
      </c>
      <c r="M84" s="196">
        <f t="shared" si="5"/>
        <v>0</v>
      </c>
      <c r="N84" s="197">
        <f t="shared" si="6"/>
        <v>1512.85799</v>
      </c>
    </row>
    <row r="85" spans="1:14" ht="31.5">
      <c r="A85" s="180"/>
      <c r="B85" s="181" t="s">
        <v>719</v>
      </c>
      <c r="C85" s="195">
        <f>C86+C87+C88+C89+C90</f>
        <v>2979.1124500000001</v>
      </c>
      <c r="D85" s="195">
        <f>D86+D87+D88+D89+D90</f>
        <v>0</v>
      </c>
      <c r="E85" s="195">
        <f>E86+E87+E88+E89+E90</f>
        <v>2681.2012</v>
      </c>
      <c r="F85" s="195">
        <f>F86+F87+F88+F89+F90</f>
        <v>297.91125</v>
      </c>
      <c r="G85" s="195">
        <v>0</v>
      </c>
      <c r="H85" s="195">
        <v>0</v>
      </c>
      <c r="I85" s="195">
        <v>0</v>
      </c>
      <c r="J85" s="195">
        <v>0</v>
      </c>
      <c r="K85" s="195">
        <v>0</v>
      </c>
      <c r="L85" s="195">
        <f t="shared" si="4"/>
        <v>0</v>
      </c>
      <c r="M85" s="196">
        <f t="shared" si="5"/>
        <v>2681.2012</v>
      </c>
      <c r="N85" s="197">
        <f t="shared" si="6"/>
        <v>297.91125</v>
      </c>
    </row>
    <row r="86" spans="1:14" ht="15.75">
      <c r="A86" s="180"/>
      <c r="B86" s="215" t="s">
        <v>718</v>
      </c>
      <c r="C86" s="214">
        <f>D86+E86+F86</f>
        <v>595.82249000000002</v>
      </c>
      <c r="D86" s="214">
        <v>0</v>
      </c>
      <c r="E86" s="214">
        <v>536.24023999999997</v>
      </c>
      <c r="F86" s="214">
        <v>59.582250000000002</v>
      </c>
      <c r="G86" s="214">
        <v>0</v>
      </c>
      <c r="H86" s="214">
        <v>0</v>
      </c>
      <c r="I86" s="214">
        <v>0</v>
      </c>
      <c r="J86" s="214">
        <v>0</v>
      </c>
      <c r="K86" s="214">
        <v>0</v>
      </c>
      <c r="L86" s="214">
        <f t="shared" si="4"/>
        <v>0</v>
      </c>
      <c r="M86" s="213">
        <f t="shared" si="5"/>
        <v>536.24023999999997</v>
      </c>
      <c r="N86" s="212">
        <f t="shared" si="6"/>
        <v>59.582250000000002</v>
      </c>
    </row>
    <row r="87" spans="1:14" ht="15.75">
      <c r="A87" s="180"/>
      <c r="B87" s="215" t="s">
        <v>717</v>
      </c>
      <c r="C87" s="214">
        <f>D87+E87+F87</f>
        <v>595.82249000000002</v>
      </c>
      <c r="D87" s="214">
        <v>0</v>
      </c>
      <c r="E87" s="214">
        <v>536.24023999999997</v>
      </c>
      <c r="F87" s="214">
        <v>59.582250000000002</v>
      </c>
      <c r="G87" s="214">
        <v>0</v>
      </c>
      <c r="H87" s="214">
        <v>0</v>
      </c>
      <c r="I87" s="214">
        <v>0</v>
      </c>
      <c r="J87" s="214">
        <v>0</v>
      </c>
      <c r="K87" s="214">
        <v>0</v>
      </c>
      <c r="L87" s="214">
        <f t="shared" si="4"/>
        <v>0</v>
      </c>
      <c r="M87" s="213">
        <f t="shared" si="5"/>
        <v>536.24023999999997</v>
      </c>
      <c r="N87" s="212">
        <f t="shared" si="6"/>
        <v>59.582250000000002</v>
      </c>
    </row>
    <row r="88" spans="1:14" ht="15.75">
      <c r="A88" s="180"/>
      <c r="B88" s="215" t="s">
        <v>716</v>
      </c>
      <c r="C88" s="214">
        <f>D88+E88+F88</f>
        <v>595.82249000000002</v>
      </c>
      <c r="D88" s="214">
        <v>0</v>
      </c>
      <c r="E88" s="214">
        <v>536.24023999999997</v>
      </c>
      <c r="F88" s="214">
        <v>59.582250000000002</v>
      </c>
      <c r="G88" s="214">
        <v>0</v>
      </c>
      <c r="H88" s="214">
        <v>0</v>
      </c>
      <c r="I88" s="214">
        <v>0</v>
      </c>
      <c r="J88" s="214">
        <v>0</v>
      </c>
      <c r="K88" s="214">
        <v>0</v>
      </c>
      <c r="L88" s="214">
        <f t="shared" si="4"/>
        <v>0</v>
      </c>
      <c r="M88" s="213">
        <f t="shared" si="5"/>
        <v>536.24023999999997</v>
      </c>
      <c r="N88" s="212">
        <f t="shared" si="6"/>
        <v>59.582250000000002</v>
      </c>
    </row>
    <row r="89" spans="1:14" ht="15.75">
      <c r="A89" s="180"/>
      <c r="B89" s="215" t="s">
        <v>715</v>
      </c>
      <c r="C89" s="214">
        <f>D89+E89+F89</f>
        <v>595.82249000000002</v>
      </c>
      <c r="D89" s="214">
        <v>0</v>
      </c>
      <c r="E89" s="214">
        <v>536.24023999999997</v>
      </c>
      <c r="F89" s="214">
        <v>59.582250000000002</v>
      </c>
      <c r="G89" s="214">
        <v>0</v>
      </c>
      <c r="H89" s="214">
        <v>0</v>
      </c>
      <c r="I89" s="214">
        <v>0</v>
      </c>
      <c r="J89" s="214">
        <v>0</v>
      </c>
      <c r="K89" s="214">
        <v>0</v>
      </c>
      <c r="L89" s="214">
        <f t="shared" si="4"/>
        <v>0</v>
      </c>
      <c r="M89" s="213">
        <f t="shared" si="5"/>
        <v>536.24023999999997</v>
      </c>
      <c r="N89" s="212">
        <f t="shared" si="6"/>
        <v>59.582250000000002</v>
      </c>
    </row>
    <row r="90" spans="1:14" ht="15.75">
      <c r="A90" s="180"/>
      <c r="B90" s="215" t="s">
        <v>714</v>
      </c>
      <c r="C90" s="214">
        <f>D90+E90+F90</f>
        <v>595.82249000000002</v>
      </c>
      <c r="D90" s="214">
        <v>0</v>
      </c>
      <c r="E90" s="214">
        <v>536.24023999999997</v>
      </c>
      <c r="F90" s="214">
        <v>59.582250000000002</v>
      </c>
      <c r="G90" s="214">
        <v>0</v>
      </c>
      <c r="H90" s="214">
        <v>0</v>
      </c>
      <c r="I90" s="214">
        <v>0</v>
      </c>
      <c r="J90" s="214">
        <v>0</v>
      </c>
      <c r="K90" s="214">
        <v>0</v>
      </c>
      <c r="L90" s="214">
        <f t="shared" si="4"/>
        <v>0</v>
      </c>
      <c r="M90" s="213">
        <f t="shared" si="5"/>
        <v>536.24023999999997</v>
      </c>
      <c r="N90" s="212">
        <f t="shared" si="6"/>
        <v>59.582250000000002</v>
      </c>
    </row>
    <row r="91" spans="1:14" s="177" customFormat="1" ht="31.5">
      <c r="A91" s="172" t="s">
        <v>689</v>
      </c>
      <c r="B91" s="173" t="s">
        <v>463</v>
      </c>
      <c r="C91" s="193">
        <f>C92+C93</f>
        <v>841.4</v>
      </c>
      <c r="D91" s="193">
        <v>0</v>
      </c>
      <c r="E91" s="193">
        <v>0</v>
      </c>
      <c r="F91" s="193">
        <f>F92+F93</f>
        <v>841.4</v>
      </c>
      <c r="G91" s="193">
        <v>0</v>
      </c>
      <c r="H91" s="193">
        <v>0</v>
      </c>
      <c r="I91" s="193">
        <v>0</v>
      </c>
      <c r="J91" s="193">
        <v>0</v>
      </c>
      <c r="K91" s="193">
        <v>0</v>
      </c>
      <c r="L91" s="193">
        <f t="shared" si="4"/>
        <v>0</v>
      </c>
      <c r="M91" s="194">
        <f t="shared" si="5"/>
        <v>0</v>
      </c>
      <c r="N91" s="193">
        <f t="shared" si="6"/>
        <v>841.4</v>
      </c>
    </row>
    <row r="92" spans="1:14" ht="15.75">
      <c r="A92" s="180"/>
      <c r="B92" s="181" t="s">
        <v>690</v>
      </c>
      <c r="C92" s="195">
        <f>F92</f>
        <v>361.7</v>
      </c>
      <c r="D92" s="195">
        <v>0</v>
      </c>
      <c r="E92" s="195">
        <v>0</v>
      </c>
      <c r="F92" s="195">
        <v>361.7</v>
      </c>
      <c r="G92" s="195">
        <f>J92</f>
        <v>0</v>
      </c>
      <c r="H92" s="195">
        <v>0</v>
      </c>
      <c r="I92" s="195">
        <v>0</v>
      </c>
      <c r="J92" s="195">
        <v>0</v>
      </c>
      <c r="K92" s="195">
        <v>0</v>
      </c>
      <c r="L92" s="195">
        <f t="shared" si="4"/>
        <v>0</v>
      </c>
      <c r="M92" s="196">
        <f t="shared" si="5"/>
        <v>0</v>
      </c>
      <c r="N92" s="197">
        <f t="shared" si="6"/>
        <v>361.7</v>
      </c>
    </row>
    <row r="93" spans="1:14" ht="31.5">
      <c r="A93" s="180"/>
      <c r="B93" s="181" t="s">
        <v>692</v>
      </c>
      <c r="C93" s="195">
        <f>F93</f>
        <v>479.7</v>
      </c>
      <c r="D93" s="195">
        <v>0</v>
      </c>
      <c r="E93" s="195">
        <v>0</v>
      </c>
      <c r="F93" s="195">
        <v>479.7</v>
      </c>
      <c r="G93" s="195">
        <f>J93</f>
        <v>0</v>
      </c>
      <c r="H93" s="195">
        <v>0</v>
      </c>
      <c r="I93" s="195">
        <v>0</v>
      </c>
      <c r="J93" s="195">
        <v>0</v>
      </c>
      <c r="K93" s="195">
        <v>0</v>
      </c>
      <c r="L93" s="195">
        <f t="shared" si="4"/>
        <v>0</v>
      </c>
      <c r="M93" s="196">
        <f t="shared" si="5"/>
        <v>0</v>
      </c>
      <c r="N93" s="197">
        <f t="shared" si="6"/>
        <v>479.7</v>
      </c>
    </row>
    <row r="94" spans="1:14" ht="15.75">
      <c r="A94" s="182"/>
      <c r="B94" s="183"/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</row>
    <row r="95" spans="1:14" ht="16.5">
      <c r="B95" s="234" t="s">
        <v>775</v>
      </c>
      <c r="D95" s="235">
        <f>4843.35506+C18-C31</f>
        <v>464.05505999998422</v>
      </c>
    </row>
  </sheetData>
  <mergeCells count="32">
    <mergeCell ref="A7:N7"/>
    <mergeCell ref="K1:N1"/>
    <mergeCell ref="K2:N2"/>
    <mergeCell ref="K3:N3"/>
    <mergeCell ref="K4:N4"/>
    <mergeCell ref="K5:N5"/>
    <mergeCell ref="A27:A30"/>
    <mergeCell ref="B27:B30"/>
    <mergeCell ref="C29:C30"/>
    <mergeCell ref="G29:G30"/>
    <mergeCell ref="K29:K30"/>
    <mergeCell ref="D29:F29"/>
    <mergeCell ref="H29:J29"/>
    <mergeCell ref="C27:F28"/>
    <mergeCell ref="G27:J28"/>
    <mergeCell ref="K27:N28"/>
    <mergeCell ref="L29:N29"/>
    <mergeCell ref="A10:C10"/>
    <mergeCell ref="A11:C11"/>
    <mergeCell ref="A12:N12"/>
    <mergeCell ref="A25:N25"/>
    <mergeCell ref="H16:J16"/>
    <mergeCell ref="D16:F16"/>
    <mergeCell ref="A14:A17"/>
    <mergeCell ref="B14:B17"/>
    <mergeCell ref="C16:C17"/>
    <mergeCell ref="G16:G17"/>
    <mergeCell ref="K16:K17"/>
    <mergeCell ref="M16:N16"/>
    <mergeCell ref="C14:F15"/>
    <mergeCell ref="G14:J15"/>
    <mergeCell ref="K14:N15"/>
  </mergeCells>
  <pageMargins left="0.70866141732283472" right="0.70866141732283472" top="1.1417322834645669" bottom="0.35433070866141736" header="0.31496062992125984" footer="0.31496062992125984"/>
  <pageSetup paperSize="9" scale="40" orientation="landscape" r:id="rId1"/>
  <rowBreaks count="1" manualBreakCount="1">
    <brk id="49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ИФДБ</vt:lpstr>
      <vt:lpstr>ДФ</vt:lpstr>
      <vt:lpstr>ДОХОДЫ!Область_печати</vt:lpstr>
      <vt:lpstr>ДФ!Область_печати</vt:lpstr>
      <vt:lpstr>РАСХОДЫ!Область_печати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Селина</cp:lastModifiedBy>
  <cp:lastPrinted>2024-07-18T11:31:01Z</cp:lastPrinted>
  <dcterms:created xsi:type="dcterms:W3CDTF">2022-11-04T08:13:16Z</dcterms:created>
  <dcterms:modified xsi:type="dcterms:W3CDTF">2024-07-31T12:08:31Z</dcterms:modified>
</cp:coreProperties>
</file>